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9020" windowHeight="11640"/>
  </bookViews>
  <sheets>
    <sheet name="Sheet1" sheetId="1" r:id="rId1"/>
  </sheets>
  <definedNames>
    <definedName name="_xlnm.Print_Area" localSheetId="0">Sheet1!$A$1:$R$74</definedName>
  </definedName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E5" i="1"/>
  <c r="E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E8" i="1"/>
  <c r="E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E11" i="1"/>
  <c r="E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E14" i="1"/>
  <c r="E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E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E19" i="1"/>
  <c r="E20" i="1"/>
  <c r="E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E23" i="1"/>
  <c r="E24" i="1"/>
  <c r="E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7" i="1"/>
  <c r="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E30" i="1"/>
  <c r="E31" i="1"/>
  <c r="E32" i="1"/>
  <c r="E33" i="1"/>
  <c r="E34" i="1"/>
  <c r="E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E38" i="1"/>
  <c r="E39" i="1"/>
  <c r="E40" i="1"/>
  <c r="E41" i="1"/>
  <c r="E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E46" i="1"/>
  <c r="E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E49" i="1"/>
  <c r="E50" i="1"/>
  <c r="E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E54" i="1"/>
  <c r="E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E57" i="1"/>
  <c r="E58" i="1"/>
  <c r="E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E62" i="1"/>
  <c r="E63" i="1"/>
  <c r="E64" i="1"/>
  <c r="E65" i="1"/>
  <c r="E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E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E70" i="1"/>
  <c r="E71" i="1"/>
  <c r="E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</calcChain>
</file>

<file path=xl/sharedStrings.xml><?xml version="1.0" encoding="utf-8"?>
<sst xmlns="http://schemas.openxmlformats.org/spreadsheetml/2006/main" count="139" uniqueCount="70">
  <si>
    <t>By Interstate</t>
  </si>
  <si>
    <t>El Paso</t>
  </si>
  <si>
    <t>Valero*</t>
  </si>
  <si>
    <t>EP TO VALERO Del</t>
  </si>
  <si>
    <t>EP TO VALERO Rec</t>
  </si>
  <si>
    <t>Oasis*</t>
  </si>
  <si>
    <t>TO OASIS WAHA Del</t>
  </si>
  <si>
    <t>TO OASIS WAHA Rec</t>
  </si>
  <si>
    <t>Lone Star*</t>
  </si>
  <si>
    <t>LONE STAR Del</t>
  </si>
  <si>
    <t>LONE STAR Rec</t>
  </si>
  <si>
    <t>Westar*</t>
  </si>
  <si>
    <t>EP TO WESTAR Del</t>
  </si>
  <si>
    <t>EP TO WESTAR Rec</t>
  </si>
  <si>
    <t>Total</t>
  </si>
  <si>
    <t>Other EL Paso</t>
  </si>
  <si>
    <t>Waha West</t>
  </si>
  <si>
    <t>NNG Waha*</t>
  </si>
  <si>
    <t>NNG WAHA Rec</t>
  </si>
  <si>
    <t>NNG WAHA Del</t>
  </si>
  <si>
    <t>IMLWAHA</t>
  </si>
  <si>
    <t>Waha Total*</t>
  </si>
  <si>
    <t>Trnswstrn</t>
  </si>
  <si>
    <t>Lonestar (Ward)*</t>
  </si>
  <si>
    <t>Lonestar (Ward) Del</t>
  </si>
  <si>
    <t>Lonestar (Ward) Rec</t>
  </si>
  <si>
    <t>na</t>
  </si>
  <si>
    <t>Oasis Block Del</t>
  </si>
  <si>
    <t>Oasis Block Rec</t>
  </si>
  <si>
    <t>Valero Ward</t>
  </si>
  <si>
    <t>Valero Pecos</t>
  </si>
  <si>
    <t>Westar Ward</t>
  </si>
  <si>
    <t>Lonestar (Pecos)</t>
  </si>
  <si>
    <t>NNG</t>
  </si>
  <si>
    <t xml:space="preserve">LONE STAR/NNG Del </t>
  </si>
  <si>
    <t>LONE STAR/NNG Rec</t>
  </si>
  <si>
    <t>Oasis Waha</t>
  </si>
  <si>
    <t>Westar Reeves</t>
  </si>
  <si>
    <t>By Interstate Total</t>
  </si>
  <si>
    <t>By Intrastate</t>
  </si>
  <si>
    <t>Lone Star</t>
  </si>
  <si>
    <t>TW*</t>
  </si>
  <si>
    <t>Lonestar to TW Del</t>
  </si>
  <si>
    <t>Lonestar to TW Rec</t>
  </si>
  <si>
    <t>El Paso*</t>
  </si>
  <si>
    <t>El Paso Del</t>
  </si>
  <si>
    <t>El Paso Rec</t>
  </si>
  <si>
    <t>TW (Pecos)</t>
  </si>
  <si>
    <t>Oasis</t>
  </si>
  <si>
    <t>Valero</t>
  </si>
  <si>
    <t>TW</t>
  </si>
  <si>
    <t>NNG Pecos</t>
  </si>
  <si>
    <t>Westar</t>
  </si>
  <si>
    <t>NNG Reeves</t>
  </si>
  <si>
    <t>By Intrastate Total</t>
  </si>
  <si>
    <t>End</t>
  </si>
  <si>
    <t>Maximum</t>
  </si>
  <si>
    <t>Capacity</t>
  </si>
  <si>
    <t>Change</t>
  </si>
  <si>
    <t>Mon</t>
  </si>
  <si>
    <t>Sun</t>
  </si>
  <si>
    <t>Sat</t>
  </si>
  <si>
    <t>Fri</t>
  </si>
  <si>
    <t>Thu</t>
  </si>
  <si>
    <t>Wed</t>
  </si>
  <si>
    <t>Tue</t>
  </si>
  <si>
    <t>MTD Avg</t>
  </si>
  <si>
    <t>Prior Mo Avg</t>
  </si>
  <si>
    <t>Month-2 Avg</t>
  </si>
  <si>
    <t>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</si>
</sst>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1" fillId="2" borderId="14" xfId="0" applyNumberFormat="1" applyFont="1" applyFill="1" applyBorder="1" applyAlignment="1">
      <alignment horizontal="center"/>
    </xf>
    <xf numFmtId="38" fontId="1" fillId="2" borderId="8" xfId="0" applyNumberFormat="1" applyFont="1" applyFill="1" applyBorder="1" applyAlignment="1">
      <alignment horizontal="center"/>
    </xf>
    <xf numFmtId="38" fontId="1" fillId="2" borderId="15" xfId="0" applyNumberFormat="1" applyFont="1" applyFill="1" applyBorder="1" applyAlignment="1">
      <alignment horizontal="center"/>
    </xf>
    <xf numFmtId="38" fontId="1" fillId="3" borderId="14" xfId="0" applyNumberFormat="1" applyFont="1" applyFill="1" applyBorder="1" applyAlignment="1">
      <alignment horizontal="center"/>
    </xf>
    <xf numFmtId="38" fontId="1" fillId="3" borderId="8" xfId="0" applyNumberFormat="1" applyFont="1" applyFill="1" applyBorder="1" applyAlignment="1">
      <alignment horizontal="center"/>
    </xf>
    <xf numFmtId="38" fontId="1" fillId="3" borderId="15" xfId="0" applyNumberFormat="1" applyFont="1" applyFill="1" applyBorder="1" applyAlignment="1">
      <alignment horizontal="center"/>
    </xf>
    <xf numFmtId="38" fontId="1" fillId="3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17" fontId="1" fillId="0" borderId="7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3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38" fontId="4" fillId="0" borderId="8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75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9.109375" defaultRowHeight="10.199999999999999" x14ac:dyDescent="0.2"/>
  <cols>
    <col min="1" max="2" width="12.6640625" style="6" customWidth="1"/>
    <col min="3" max="3" width="14.6640625" style="6" customWidth="1"/>
    <col min="4" max="4" width="8.6640625" style="6" customWidth="1"/>
    <col min="5" max="15" width="7.6640625" style="6" hidden="1" customWidth="1"/>
    <col min="16" max="16" width="7.88671875" style="6" hidden="1" customWidth="1"/>
    <col min="17" max="17" width="11.109375" style="6" hidden="1" customWidth="1"/>
    <col min="18" max="18" width="10.88671875" style="6" hidden="1" customWidth="1"/>
    <col min="19" max="19" width="1.6640625" style="6" hidden="1" customWidth="1"/>
    <col min="20" max="38" width="0" style="6" hidden="1" customWidth="1"/>
    <col min="39" max="16384" width="9.109375" style="6"/>
  </cols>
  <sheetData>
    <row r="1" spans="1:92" ht="18" customHeight="1" x14ac:dyDescent="0.3">
      <c r="A1" s="62">
        <v>37117</v>
      </c>
      <c r="B1" s="63"/>
      <c r="C1" s="64"/>
      <c r="D1" s="65" t="s">
        <v>69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45"/>
      <c r="CN1" s="6" t="s">
        <v>55</v>
      </c>
    </row>
    <row r="2" spans="1:92" x14ac:dyDescent="0.2">
      <c r="A2" s="46"/>
      <c r="B2" s="47"/>
      <c r="C2" s="48"/>
      <c r="D2" s="49" t="s">
        <v>56</v>
      </c>
      <c r="E2" s="49"/>
      <c r="F2" s="50" t="s">
        <v>65</v>
      </c>
      <c r="G2" s="50" t="s">
        <v>59</v>
      </c>
      <c r="H2" s="50" t="s">
        <v>60</v>
      </c>
      <c r="I2" s="50" t="s">
        <v>61</v>
      </c>
      <c r="J2" s="50" t="s">
        <v>62</v>
      </c>
      <c r="K2" s="50" t="s">
        <v>63</v>
      </c>
      <c r="L2" s="50" t="s">
        <v>64</v>
      </c>
      <c r="M2" s="50" t="s">
        <v>65</v>
      </c>
      <c r="N2" s="50" t="s">
        <v>59</v>
      </c>
      <c r="O2" s="51" t="s">
        <v>60</v>
      </c>
      <c r="P2" s="52" t="s">
        <v>66</v>
      </c>
      <c r="Q2" s="49" t="s">
        <v>67</v>
      </c>
      <c r="R2" s="51" t="s">
        <v>68</v>
      </c>
    </row>
    <row r="3" spans="1:92" x14ac:dyDescent="0.2">
      <c r="A3" s="11"/>
      <c r="B3" s="12"/>
      <c r="C3" s="13"/>
      <c r="D3" s="30" t="s">
        <v>57</v>
      </c>
      <c r="E3" s="30" t="s">
        <v>58</v>
      </c>
      <c r="F3" s="53">
        <v>37117</v>
      </c>
      <c r="G3" s="53">
        <v>37116</v>
      </c>
      <c r="H3" s="53">
        <v>37115</v>
      </c>
      <c r="I3" s="53">
        <v>37114</v>
      </c>
      <c r="J3" s="53">
        <v>37113</v>
      </c>
      <c r="K3" s="53">
        <v>37112</v>
      </c>
      <c r="L3" s="53">
        <v>37111</v>
      </c>
      <c r="M3" s="53">
        <v>37110</v>
      </c>
      <c r="N3" s="53">
        <v>37109</v>
      </c>
      <c r="O3" s="54">
        <v>37108</v>
      </c>
      <c r="P3" s="55">
        <v>37117</v>
      </c>
      <c r="Q3" s="56">
        <v>37086</v>
      </c>
      <c r="R3" s="57">
        <v>37056</v>
      </c>
    </row>
    <row r="4" spans="1:92" x14ac:dyDescent="0.2">
      <c r="A4" s="1" t="s">
        <v>0</v>
      </c>
      <c r="B4" s="2" t="s">
        <v>1</v>
      </c>
      <c r="C4" s="2" t="s">
        <v>2</v>
      </c>
      <c r="D4" s="22"/>
      <c r="E4" s="23">
        <f>IF(ISERROR($F4-$G4), "na", ($F4-$G4))</f>
        <v>19814</v>
      </c>
      <c r="F4" s="23">
        <f>SUM(F$5:F$6)</f>
        <v>-22152</v>
      </c>
      <c r="G4" s="24">
        <f t="shared" ref="G4:R4" si="0">SUM(G$5:G$6)</f>
        <v>-41966</v>
      </c>
      <c r="H4" s="24">
        <f t="shared" si="0"/>
        <v>-1963</v>
      </c>
      <c r="I4" s="24">
        <f t="shared" si="0"/>
        <v>-40868</v>
      </c>
      <c r="J4" s="24">
        <f t="shared" si="0"/>
        <v>-13616</v>
      </c>
      <c r="K4" s="24">
        <f t="shared" si="0"/>
        <v>-46534</v>
      </c>
      <c r="L4" s="24">
        <f t="shared" si="0"/>
        <v>-143817</v>
      </c>
      <c r="M4" s="24">
        <f t="shared" si="0"/>
        <v>-103202</v>
      </c>
      <c r="N4" s="24">
        <f t="shared" si="0"/>
        <v>-60737</v>
      </c>
      <c r="O4" s="25">
        <f t="shared" si="0"/>
        <v>-53225</v>
      </c>
      <c r="P4" s="22">
        <f t="shared" si="0"/>
        <v>-61982</v>
      </c>
      <c r="Q4" s="22">
        <f t="shared" si="0"/>
        <v>-34047</v>
      </c>
      <c r="R4" s="22">
        <f t="shared" si="0"/>
        <v>-42883</v>
      </c>
    </row>
    <row r="5" spans="1:92" hidden="1" x14ac:dyDescent="0.2">
      <c r="A5" s="7"/>
      <c r="B5" s="3"/>
      <c r="C5" s="8" t="s">
        <v>3</v>
      </c>
      <c r="D5" s="26">
        <v>350000</v>
      </c>
      <c r="E5" s="27">
        <f t="shared" ref="E5:E68" si="1">IF(ISERROR($F5-$G5), "na", ($F5-$G5))</f>
        <v>0</v>
      </c>
      <c r="F5" s="27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9">
        <v>0</v>
      </c>
      <c r="P5" s="26">
        <v>0</v>
      </c>
      <c r="Q5" s="26">
        <v>18060</v>
      </c>
      <c r="R5" s="26">
        <v>12936</v>
      </c>
    </row>
    <row r="6" spans="1:92" hidden="1" x14ac:dyDescent="0.2">
      <c r="A6" s="7"/>
      <c r="B6" s="3"/>
      <c r="C6" s="8" t="s">
        <v>4</v>
      </c>
      <c r="D6" s="26">
        <v>-275000</v>
      </c>
      <c r="E6" s="27">
        <f t="shared" si="1"/>
        <v>19814</v>
      </c>
      <c r="F6" s="27">
        <v>-22152</v>
      </c>
      <c r="G6" s="28">
        <v>-41966</v>
      </c>
      <c r="H6" s="28">
        <v>-1963</v>
      </c>
      <c r="I6" s="28">
        <v>-40868</v>
      </c>
      <c r="J6" s="28">
        <v>-13616</v>
      </c>
      <c r="K6" s="28">
        <v>-46534</v>
      </c>
      <c r="L6" s="28">
        <v>-143817</v>
      </c>
      <c r="M6" s="28">
        <v>-103202</v>
      </c>
      <c r="N6" s="28">
        <v>-60737</v>
      </c>
      <c r="O6" s="29">
        <v>-53225</v>
      </c>
      <c r="P6" s="26">
        <v>-61982</v>
      </c>
      <c r="Q6" s="26">
        <v>-52107</v>
      </c>
      <c r="R6" s="26">
        <v>-55819</v>
      </c>
    </row>
    <row r="7" spans="1:92" x14ac:dyDescent="0.2">
      <c r="A7" s="7"/>
      <c r="B7" s="3"/>
      <c r="C7" s="3" t="s">
        <v>5</v>
      </c>
      <c r="D7" s="26"/>
      <c r="E7" s="27">
        <f t="shared" si="1"/>
        <v>-54312</v>
      </c>
      <c r="F7" s="27">
        <f>SUM(F$8:F$9)</f>
        <v>148919</v>
      </c>
      <c r="G7" s="28">
        <f t="shared" ref="G7:R7" si="2">SUM(G$8:G$9)</f>
        <v>203231</v>
      </c>
      <c r="H7" s="28">
        <f t="shared" si="2"/>
        <v>183626</v>
      </c>
      <c r="I7" s="28">
        <f t="shared" si="2"/>
        <v>170194</v>
      </c>
      <c r="J7" s="28">
        <f t="shared" si="2"/>
        <v>144071</v>
      </c>
      <c r="K7" s="28">
        <f t="shared" si="2"/>
        <v>141429</v>
      </c>
      <c r="L7" s="28">
        <f t="shared" si="2"/>
        <v>136825</v>
      </c>
      <c r="M7" s="28">
        <f t="shared" si="2"/>
        <v>142867</v>
      </c>
      <c r="N7" s="28">
        <f t="shared" si="2"/>
        <v>50271</v>
      </c>
      <c r="O7" s="29">
        <f t="shared" si="2"/>
        <v>139338</v>
      </c>
      <c r="P7" s="26">
        <f t="shared" si="2"/>
        <v>141085</v>
      </c>
      <c r="Q7" s="26">
        <f t="shared" si="2"/>
        <v>12998</v>
      </c>
      <c r="R7" s="26">
        <f t="shared" si="2"/>
        <v>-13063</v>
      </c>
    </row>
    <row r="8" spans="1:92" hidden="1" x14ac:dyDescent="0.2">
      <c r="A8" s="7"/>
      <c r="B8" s="3"/>
      <c r="C8" s="8" t="s">
        <v>6</v>
      </c>
      <c r="D8" s="26">
        <v>230000</v>
      </c>
      <c r="E8" s="27">
        <f t="shared" si="1"/>
        <v>-54312</v>
      </c>
      <c r="F8" s="27">
        <v>148919</v>
      </c>
      <c r="G8" s="28">
        <v>203231</v>
      </c>
      <c r="H8" s="28">
        <v>183626</v>
      </c>
      <c r="I8" s="28">
        <v>170194</v>
      </c>
      <c r="J8" s="28">
        <v>144071</v>
      </c>
      <c r="K8" s="28">
        <v>141429</v>
      </c>
      <c r="L8" s="28">
        <v>136825</v>
      </c>
      <c r="M8" s="28">
        <v>142867</v>
      </c>
      <c r="N8" s="28">
        <v>50271</v>
      </c>
      <c r="O8" s="29">
        <v>139338</v>
      </c>
      <c r="P8" s="26">
        <v>141085</v>
      </c>
      <c r="Q8" s="26">
        <v>31971</v>
      </c>
      <c r="R8" s="26">
        <v>14336</v>
      </c>
    </row>
    <row r="9" spans="1:92" hidden="1" x14ac:dyDescent="0.2">
      <c r="A9" s="7"/>
      <c r="B9" s="3"/>
      <c r="C9" s="8" t="s">
        <v>7</v>
      </c>
      <c r="D9" s="26">
        <v>-230000</v>
      </c>
      <c r="E9" s="27">
        <f t="shared" si="1"/>
        <v>0</v>
      </c>
      <c r="F9" s="27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9">
        <v>0</v>
      </c>
      <c r="P9" s="26">
        <v>0</v>
      </c>
      <c r="Q9" s="26">
        <v>-18973</v>
      </c>
      <c r="R9" s="26">
        <v>-27399</v>
      </c>
    </row>
    <row r="10" spans="1:92" x14ac:dyDescent="0.2">
      <c r="A10" s="7"/>
      <c r="B10" s="3"/>
      <c r="C10" s="3" t="s">
        <v>8</v>
      </c>
      <c r="D10" s="26"/>
      <c r="E10" s="27">
        <f t="shared" si="1"/>
        <v>-7884</v>
      </c>
      <c r="F10" s="27">
        <f>SUM(F$11:F$12)</f>
        <v>5965</v>
      </c>
      <c r="G10" s="28">
        <f t="shared" ref="G10:R10" si="3">SUM(G$11:G$12)</f>
        <v>13849</v>
      </c>
      <c r="H10" s="28">
        <f t="shared" si="3"/>
        <v>16418</v>
      </c>
      <c r="I10" s="28">
        <f t="shared" si="3"/>
        <v>13204</v>
      </c>
      <c r="J10" s="28">
        <f t="shared" si="3"/>
        <v>37431</v>
      </c>
      <c r="K10" s="28">
        <f t="shared" si="3"/>
        <v>8903</v>
      </c>
      <c r="L10" s="28">
        <f t="shared" si="3"/>
        <v>-3195</v>
      </c>
      <c r="M10" s="28">
        <f t="shared" si="3"/>
        <v>-157</v>
      </c>
      <c r="N10" s="28">
        <f t="shared" si="3"/>
        <v>-7175</v>
      </c>
      <c r="O10" s="29">
        <f t="shared" si="3"/>
        <v>18608</v>
      </c>
      <c r="P10" s="26">
        <f t="shared" si="3"/>
        <v>8927</v>
      </c>
      <c r="Q10" s="26">
        <f t="shared" si="3"/>
        <v>19021</v>
      </c>
      <c r="R10" s="26">
        <f t="shared" si="3"/>
        <v>17972</v>
      </c>
    </row>
    <row r="11" spans="1:92" hidden="1" x14ac:dyDescent="0.2">
      <c r="A11" s="7"/>
      <c r="B11" s="3"/>
      <c r="C11" s="8" t="s">
        <v>9</v>
      </c>
      <c r="D11" s="26">
        <v>450000</v>
      </c>
      <c r="E11" s="27">
        <f t="shared" si="1"/>
        <v>-7884</v>
      </c>
      <c r="F11" s="27">
        <v>5965</v>
      </c>
      <c r="G11" s="28">
        <v>13849</v>
      </c>
      <c r="H11" s="28">
        <v>16418</v>
      </c>
      <c r="I11" s="28">
        <v>13204</v>
      </c>
      <c r="J11" s="28">
        <v>37431</v>
      </c>
      <c r="K11" s="28">
        <v>8903</v>
      </c>
      <c r="L11" s="28">
        <v>0</v>
      </c>
      <c r="M11" s="28">
        <v>0</v>
      </c>
      <c r="N11" s="28">
        <v>0</v>
      </c>
      <c r="O11" s="29">
        <v>18608</v>
      </c>
      <c r="P11" s="26">
        <v>10009</v>
      </c>
      <c r="Q11" s="26">
        <v>19345</v>
      </c>
      <c r="R11" s="26">
        <v>18428</v>
      </c>
    </row>
    <row r="12" spans="1:92" hidden="1" x14ac:dyDescent="0.2">
      <c r="A12" s="7"/>
      <c r="B12" s="3"/>
      <c r="C12" s="8" t="s">
        <v>10</v>
      </c>
      <c r="D12" s="26">
        <v>-200000</v>
      </c>
      <c r="E12" s="27">
        <f t="shared" si="1"/>
        <v>0</v>
      </c>
      <c r="F12" s="27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-3195</v>
      </c>
      <c r="M12" s="28">
        <v>-157</v>
      </c>
      <c r="N12" s="28">
        <v>-7175</v>
      </c>
      <c r="O12" s="29">
        <v>0</v>
      </c>
      <c r="P12" s="26">
        <v>-1082</v>
      </c>
      <c r="Q12" s="26">
        <v>-324</v>
      </c>
      <c r="R12" s="26">
        <v>-456</v>
      </c>
    </row>
    <row r="13" spans="1:92" x14ac:dyDescent="0.2">
      <c r="A13" s="7"/>
      <c r="B13" s="3"/>
      <c r="C13" s="3" t="s">
        <v>11</v>
      </c>
      <c r="D13" s="26"/>
      <c r="E13" s="27">
        <f t="shared" si="1"/>
        <v>-3640</v>
      </c>
      <c r="F13" s="27">
        <f>SUM(F$14:F$15)</f>
        <v>-17741</v>
      </c>
      <c r="G13" s="28">
        <f t="shared" ref="G13:R13" si="4">SUM(G$14:G$15)</f>
        <v>-14101</v>
      </c>
      <c r="H13" s="28">
        <f t="shared" si="4"/>
        <v>7064</v>
      </c>
      <c r="I13" s="28">
        <f t="shared" si="4"/>
        <v>-15016</v>
      </c>
      <c r="J13" s="28">
        <f t="shared" si="4"/>
        <v>-57679</v>
      </c>
      <c r="K13" s="28">
        <f t="shared" si="4"/>
        <v>-37147</v>
      </c>
      <c r="L13" s="28">
        <f t="shared" si="4"/>
        <v>-52578</v>
      </c>
      <c r="M13" s="28">
        <f t="shared" si="4"/>
        <v>-101833</v>
      </c>
      <c r="N13" s="28">
        <f t="shared" si="4"/>
        <v>-94772</v>
      </c>
      <c r="O13" s="29">
        <f t="shared" si="4"/>
        <v>37701</v>
      </c>
      <c r="P13" s="26">
        <f t="shared" si="4"/>
        <v>-43579</v>
      </c>
      <c r="Q13" s="26">
        <f t="shared" si="4"/>
        <v>-17717</v>
      </c>
      <c r="R13" s="26">
        <f t="shared" si="4"/>
        <v>-14802</v>
      </c>
    </row>
    <row r="14" spans="1:92" hidden="1" x14ac:dyDescent="0.2">
      <c r="A14" s="7"/>
      <c r="B14" s="3"/>
      <c r="C14" s="8" t="s">
        <v>12</v>
      </c>
      <c r="D14" s="26">
        <v>190000</v>
      </c>
      <c r="E14" s="27">
        <f t="shared" si="1"/>
        <v>0</v>
      </c>
      <c r="F14" s="27">
        <v>0</v>
      </c>
      <c r="G14" s="28">
        <v>0</v>
      </c>
      <c r="H14" s="28">
        <v>7064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9">
        <v>37701</v>
      </c>
      <c r="P14" s="26">
        <v>3443</v>
      </c>
      <c r="Q14" s="26">
        <v>15146</v>
      </c>
      <c r="R14" s="26">
        <v>11989</v>
      </c>
    </row>
    <row r="15" spans="1:92" hidden="1" x14ac:dyDescent="0.2">
      <c r="A15" s="7"/>
      <c r="B15" s="3"/>
      <c r="C15" s="8" t="s">
        <v>13</v>
      </c>
      <c r="D15" s="26">
        <v>-110000</v>
      </c>
      <c r="E15" s="27">
        <f t="shared" si="1"/>
        <v>-3640</v>
      </c>
      <c r="F15" s="27">
        <v>-17741</v>
      </c>
      <c r="G15" s="28">
        <v>-14101</v>
      </c>
      <c r="H15" s="28">
        <v>0</v>
      </c>
      <c r="I15" s="28">
        <v>-15016</v>
      </c>
      <c r="J15" s="28">
        <v>-57679</v>
      </c>
      <c r="K15" s="28">
        <v>-37147</v>
      </c>
      <c r="L15" s="28">
        <v>-52578</v>
      </c>
      <c r="M15" s="28">
        <v>-101833</v>
      </c>
      <c r="N15" s="28">
        <v>-94772</v>
      </c>
      <c r="O15" s="29">
        <v>0</v>
      </c>
      <c r="P15" s="26">
        <v>-47022</v>
      </c>
      <c r="Q15" s="26">
        <v>-32863</v>
      </c>
      <c r="R15" s="26">
        <v>-26791</v>
      </c>
    </row>
    <row r="16" spans="1:92" x14ac:dyDescent="0.2">
      <c r="A16" s="7"/>
      <c r="B16" s="9"/>
      <c r="C16" s="10" t="s">
        <v>14</v>
      </c>
      <c r="D16" s="30">
        <f>SUM(D$4,D$7,D$10,D$13)</f>
        <v>0</v>
      </c>
      <c r="E16" s="31">
        <f t="shared" si="1"/>
        <v>-46022</v>
      </c>
      <c r="F16" s="31">
        <f t="shared" ref="F16:R16" si="5">SUM(F$4,F$7,F$10,F$13)</f>
        <v>114991</v>
      </c>
      <c r="G16" s="32">
        <f t="shared" si="5"/>
        <v>161013</v>
      </c>
      <c r="H16" s="32">
        <f t="shared" si="5"/>
        <v>205145</v>
      </c>
      <c r="I16" s="32">
        <f t="shared" si="5"/>
        <v>127514</v>
      </c>
      <c r="J16" s="32">
        <f t="shared" si="5"/>
        <v>110207</v>
      </c>
      <c r="K16" s="32">
        <f t="shared" si="5"/>
        <v>66651</v>
      </c>
      <c r="L16" s="32">
        <f t="shared" si="5"/>
        <v>-62765</v>
      </c>
      <c r="M16" s="32">
        <f t="shared" si="5"/>
        <v>-62325</v>
      </c>
      <c r="N16" s="32">
        <f t="shared" si="5"/>
        <v>-112413</v>
      </c>
      <c r="O16" s="33">
        <f t="shared" si="5"/>
        <v>142422</v>
      </c>
      <c r="P16" s="30">
        <f t="shared" si="5"/>
        <v>44451</v>
      </c>
      <c r="Q16" s="30">
        <f t="shared" si="5"/>
        <v>-19745</v>
      </c>
      <c r="R16" s="30">
        <f t="shared" si="5"/>
        <v>-52776</v>
      </c>
    </row>
    <row r="17" spans="1:18" x14ac:dyDescent="0.2">
      <c r="A17" s="7"/>
      <c r="B17" s="2" t="s">
        <v>15</v>
      </c>
      <c r="C17" s="2" t="s">
        <v>16</v>
      </c>
      <c r="D17" s="22">
        <v>-750000</v>
      </c>
      <c r="E17" s="23">
        <f t="shared" si="1"/>
        <v>-46968</v>
      </c>
      <c r="F17" s="23">
        <v>-406826</v>
      </c>
      <c r="G17" s="24">
        <v>-359858</v>
      </c>
      <c r="H17" s="24">
        <v>-330250</v>
      </c>
      <c r="I17" s="24">
        <v>-419747</v>
      </c>
      <c r="J17" s="24">
        <v>-401365</v>
      </c>
      <c r="K17" s="24">
        <v>-508436</v>
      </c>
      <c r="L17" s="24">
        <v>-627752</v>
      </c>
      <c r="M17" s="24">
        <v>-638533</v>
      </c>
      <c r="N17" s="24">
        <v>-607764</v>
      </c>
      <c r="O17" s="25">
        <v>-382896</v>
      </c>
      <c r="P17" s="22">
        <v>-479979</v>
      </c>
      <c r="Q17" s="22">
        <v>-500916</v>
      </c>
      <c r="R17" s="22">
        <v>-535836</v>
      </c>
    </row>
    <row r="18" spans="1:18" x14ac:dyDescent="0.2">
      <c r="A18" s="7"/>
      <c r="B18" s="3"/>
      <c r="C18" s="3" t="s">
        <v>17</v>
      </c>
      <c r="D18" s="26"/>
      <c r="E18" s="27">
        <f t="shared" si="1"/>
        <v>7976</v>
      </c>
      <c r="F18" s="27">
        <f>SUM(F$19:F$20)</f>
        <v>-29840</v>
      </c>
      <c r="G18" s="28">
        <f t="shared" ref="G18:R18" si="6">SUM(G$19:G$20)</f>
        <v>-37816</v>
      </c>
      <c r="H18" s="28">
        <f t="shared" si="6"/>
        <v>-94773</v>
      </c>
      <c r="I18" s="28">
        <f t="shared" si="6"/>
        <v>-77671</v>
      </c>
      <c r="J18" s="28">
        <f t="shared" si="6"/>
        <v>-68775</v>
      </c>
      <c r="K18" s="28">
        <f t="shared" si="6"/>
        <v>-137196</v>
      </c>
      <c r="L18" s="28">
        <f t="shared" si="6"/>
        <v>-117629</v>
      </c>
      <c r="M18" s="28">
        <f t="shared" si="6"/>
        <v>-86051</v>
      </c>
      <c r="N18" s="28">
        <f t="shared" si="6"/>
        <v>-17976</v>
      </c>
      <c r="O18" s="29">
        <f t="shared" si="6"/>
        <v>-31857</v>
      </c>
      <c r="P18" s="26">
        <f t="shared" si="6"/>
        <v>-62577</v>
      </c>
      <c r="Q18" s="26">
        <f t="shared" si="6"/>
        <v>-48946</v>
      </c>
      <c r="R18" s="26">
        <f t="shared" si="6"/>
        <v>-64944</v>
      </c>
    </row>
    <row r="19" spans="1:18" hidden="1" x14ac:dyDescent="0.2">
      <c r="A19" s="7"/>
      <c r="B19" s="3"/>
      <c r="C19" s="8" t="s">
        <v>18</v>
      </c>
      <c r="D19" s="26">
        <v>-190000</v>
      </c>
      <c r="E19" s="27">
        <f t="shared" si="1"/>
        <v>7976</v>
      </c>
      <c r="F19" s="27">
        <v>-29840</v>
      </c>
      <c r="G19" s="28">
        <v>-37816</v>
      </c>
      <c r="H19" s="28">
        <v>-94773</v>
      </c>
      <c r="I19" s="28">
        <v>-77671</v>
      </c>
      <c r="J19" s="28">
        <v>-68775</v>
      </c>
      <c r="K19" s="28">
        <v>-137196</v>
      </c>
      <c r="L19" s="28">
        <v>-117629</v>
      </c>
      <c r="M19" s="28">
        <v>-86051</v>
      </c>
      <c r="N19" s="28">
        <v>-17976</v>
      </c>
      <c r="O19" s="29">
        <v>-31857</v>
      </c>
      <c r="P19" s="26">
        <v>-62577</v>
      </c>
      <c r="Q19" s="26">
        <v>-49462</v>
      </c>
      <c r="R19" s="26">
        <v>-66331</v>
      </c>
    </row>
    <row r="20" spans="1:18" hidden="1" x14ac:dyDescent="0.2">
      <c r="A20" s="7"/>
      <c r="B20" s="3"/>
      <c r="C20" s="8" t="s">
        <v>19</v>
      </c>
      <c r="D20" s="26">
        <v>29840</v>
      </c>
      <c r="E20" s="27">
        <f t="shared" si="1"/>
        <v>0</v>
      </c>
      <c r="F20" s="27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9">
        <v>0</v>
      </c>
      <c r="P20" s="26">
        <v>0</v>
      </c>
      <c r="Q20" s="26">
        <v>516</v>
      </c>
      <c r="R20" s="26">
        <v>1387</v>
      </c>
    </row>
    <row r="21" spans="1:18" x14ac:dyDescent="0.2">
      <c r="A21" s="7"/>
      <c r="B21" s="3"/>
      <c r="C21" s="3" t="s">
        <v>20</v>
      </c>
      <c r="D21" s="26">
        <v>-280000</v>
      </c>
      <c r="E21" s="27">
        <f t="shared" si="1"/>
        <v>1730</v>
      </c>
      <c r="F21" s="27">
        <v>-202034</v>
      </c>
      <c r="G21" s="28">
        <v>-203764</v>
      </c>
      <c r="H21" s="28">
        <v>-202197</v>
      </c>
      <c r="I21" s="28">
        <v>-196620</v>
      </c>
      <c r="J21" s="28">
        <v>-195965</v>
      </c>
      <c r="K21" s="28">
        <v>-176820</v>
      </c>
      <c r="L21" s="28">
        <v>-171340</v>
      </c>
      <c r="M21" s="28">
        <v>-196355</v>
      </c>
      <c r="N21" s="28">
        <v>-174471</v>
      </c>
      <c r="O21" s="29">
        <v>-194496</v>
      </c>
      <c r="P21" s="26">
        <v>-189377</v>
      </c>
      <c r="Q21" s="26">
        <v>-175264</v>
      </c>
      <c r="R21" s="26">
        <v>-176596</v>
      </c>
    </row>
    <row r="22" spans="1:18" x14ac:dyDescent="0.2">
      <c r="A22" s="7"/>
      <c r="B22" s="3"/>
      <c r="C22" s="3" t="s">
        <v>21</v>
      </c>
      <c r="D22" s="26"/>
      <c r="E22" s="27">
        <f t="shared" si="1"/>
        <v>9706</v>
      </c>
      <c r="F22" s="27">
        <f>SUM(F$23:F$25)</f>
        <v>-231874</v>
      </c>
      <c r="G22" s="28">
        <f t="shared" ref="G22:R22" si="7">SUM(G$23:G$25)</f>
        <v>-241580</v>
      </c>
      <c r="H22" s="28">
        <f t="shared" si="7"/>
        <v>-296970</v>
      </c>
      <c r="I22" s="28">
        <f t="shared" si="7"/>
        <v>-274291</v>
      </c>
      <c r="J22" s="28">
        <f t="shared" si="7"/>
        <v>-264740</v>
      </c>
      <c r="K22" s="28">
        <f t="shared" si="7"/>
        <v>-314016</v>
      </c>
      <c r="L22" s="28">
        <f t="shared" si="7"/>
        <v>-288969</v>
      </c>
      <c r="M22" s="28">
        <f t="shared" si="7"/>
        <v>-282406</v>
      </c>
      <c r="N22" s="28">
        <f t="shared" si="7"/>
        <v>-192447</v>
      </c>
      <c r="O22" s="29">
        <f t="shared" si="7"/>
        <v>-226353</v>
      </c>
      <c r="P22" s="26">
        <f t="shared" si="7"/>
        <v>-251954</v>
      </c>
      <c r="Q22" s="26">
        <f t="shared" si="7"/>
        <v>-224210</v>
      </c>
      <c r="R22" s="26">
        <f t="shared" si="7"/>
        <v>-241540</v>
      </c>
    </row>
    <row r="23" spans="1:18" hidden="1" x14ac:dyDescent="0.2">
      <c r="A23" s="7"/>
      <c r="B23" s="3"/>
      <c r="C23" s="8" t="s">
        <v>18</v>
      </c>
      <c r="D23" s="26">
        <v>-190000</v>
      </c>
      <c r="E23" s="27">
        <f t="shared" si="1"/>
        <v>7976</v>
      </c>
      <c r="F23" s="27">
        <v>-29840</v>
      </c>
      <c r="G23" s="28">
        <v>-37816</v>
      </c>
      <c r="H23" s="28">
        <v>-94773</v>
      </c>
      <c r="I23" s="28">
        <v>-77671</v>
      </c>
      <c r="J23" s="28">
        <v>-68775</v>
      </c>
      <c r="K23" s="28">
        <v>-137196</v>
      </c>
      <c r="L23" s="28">
        <v>-117629</v>
      </c>
      <c r="M23" s="28">
        <v>-86051</v>
      </c>
      <c r="N23" s="28">
        <v>-17976</v>
      </c>
      <c r="O23" s="29">
        <v>-31857</v>
      </c>
      <c r="P23" s="26">
        <v>-62577</v>
      </c>
      <c r="Q23" s="26">
        <v>-49462</v>
      </c>
      <c r="R23" s="26">
        <v>-66331</v>
      </c>
    </row>
    <row r="24" spans="1:18" hidden="1" x14ac:dyDescent="0.2">
      <c r="A24" s="7"/>
      <c r="B24" s="3"/>
      <c r="C24" s="8" t="s">
        <v>19</v>
      </c>
      <c r="D24" s="26">
        <v>29840</v>
      </c>
      <c r="E24" s="27">
        <f t="shared" si="1"/>
        <v>0</v>
      </c>
      <c r="F24" s="27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  <c r="P24" s="26">
        <v>0</v>
      </c>
      <c r="Q24" s="26">
        <v>516</v>
      </c>
      <c r="R24" s="26">
        <v>1387</v>
      </c>
    </row>
    <row r="25" spans="1:18" hidden="1" x14ac:dyDescent="0.2">
      <c r="A25" s="7"/>
      <c r="B25" s="9"/>
      <c r="C25" s="14" t="s">
        <v>20</v>
      </c>
      <c r="D25" s="34">
        <v>-280000</v>
      </c>
      <c r="E25" s="35">
        <f t="shared" si="1"/>
        <v>1730</v>
      </c>
      <c r="F25" s="35">
        <v>-202034</v>
      </c>
      <c r="G25" s="36">
        <v>-203764</v>
      </c>
      <c r="H25" s="36">
        <v>-202197</v>
      </c>
      <c r="I25" s="36">
        <v>-196620</v>
      </c>
      <c r="J25" s="36">
        <v>-195965</v>
      </c>
      <c r="K25" s="36">
        <v>-176820</v>
      </c>
      <c r="L25" s="36">
        <v>-171340</v>
      </c>
      <c r="M25" s="36">
        <v>-196355</v>
      </c>
      <c r="N25" s="36">
        <v>-174471</v>
      </c>
      <c r="O25" s="37">
        <v>-194496</v>
      </c>
      <c r="P25" s="34">
        <v>-189377</v>
      </c>
      <c r="Q25" s="34">
        <v>-175264</v>
      </c>
      <c r="R25" s="34">
        <v>-176596</v>
      </c>
    </row>
    <row r="26" spans="1:18" x14ac:dyDescent="0.2">
      <c r="A26" s="7"/>
      <c r="B26" s="2" t="s">
        <v>22</v>
      </c>
      <c r="C26" s="2" t="s">
        <v>23</v>
      </c>
      <c r="D26" s="22"/>
      <c r="E26" s="23">
        <f t="shared" si="1"/>
        <v>-15000</v>
      </c>
      <c r="F26" s="23">
        <f>SUM(F$27:F$28)</f>
        <v>12000</v>
      </c>
      <c r="G26" s="24">
        <f t="shared" ref="G26:R26" si="8">SUM(G$27:G$28)</f>
        <v>27000</v>
      </c>
      <c r="H26" s="24">
        <f t="shared" si="8"/>
        <v>27000</v>
      </c>
      <c r="I26" s="24">
        <f t="shared" si="8"/>
        <v>27000</v>
      </c>
      <c r="J26" s="24">
        <f t="shared" si="8"/>
        <v>17500</v>
      </c>
      <c r="K26" s="24">
        <f t="shared" si="8"/>
        <v>10000</v>
      </c>
      <c r="L26" s="24">
        <f t="shared" si="8"/>
        <v>0</v>
      </c>
      <c r="M26" s="24">
        <f t="shared" si="8"/>
        <v>11000</v>
      </c>
      <c r="N26" s="24">
        <f t="shared" si="8"/>
        <v>0</v>
      </c>
      <c r="O26" s="25">
        <f t="shared" si="8"/>
        <v>0</v>
      </c>
      <c r="P26" s="22">
        <f t="shared" si="8"/>
        <v>13417</v>
      </c>
      <c r="Q26" s="22">
        <f t="shared" si="8"/>
        <v>21184</v>
      </c>
      <c r="R26" s="22">
        <f t="shared" si="8"/>
        <v>1070</v>
      </c>
    </row>
    <row r="27" spans="1:18" hidden="1" x14ac:dyDescent="0.2">
      <c r="A27" s="7"/>
      <c r="B27" s="3"/>
      <c r="C27" s="8" t="s">
        <v>24</v>
      </c>
      <c r="D27" s="26">
        <v>85000</v>
      </c>
      <c r="E27" s="27">
        <f t="shared" si="1"/>
        <v>-15000</v>
      </c>
      <c r="F27" s="27">
        <v>12000</v>
      </c>
      <c r="G27" s="28">
        <v>27000</v>
      </c>
      <c r="H27" s="28">
        <v>27000</v>
      </c>
      <c r="I27" s="28">
        <v>27000</v>
      </c>
      <c r="J27" s="28">
        <v>17500</v>
      </c>
      <c r="K27" s="28">
        <v>10000</v>
      </c>
      <c r="L27" s="28">
        <v>0</v>
      </c>
      <c r="M27" s="28">
        <v>11000</v>
      </c>
      <c r="N27" s="28">
        <v>0</v>
      </c>
      <c r="O27" s="29">
        <v>0</v>
      </c>
      <c r="P27" s="26">
        <v>13417</v>
      </c>
      <c r="Q27" s="26">
        <v>21184</v>
      </c>
      <c r="R27" s="26">
        <v>1070</v>
      </c>
    </row>
    <row r="28" spans="1:18" hidden="1" x14ac:dyDescent="0.2">
      <c r="A28" s="7"/>
      <c r="B28" s="3"/>
      <c r="C28" s="8" t="s">
        <v>25</v>
      </c>
      <c r="D28" s="26" t="s">
        <v>26</v>
      </c>
      <c r="E28" s="27" t="str">
        <f t="shared" si="1"/>
        <v>na</v>
      </c>
      <c r="F28" s="27" t="s">
        <v>26</v>
      </c>
      <c r="G28" s="28" t="s">
        <v>26</v>
      </c>
      <c r="H28" s="28" t="s">
        <v>26</v>
      </c>
      <c r="I28" s="28" t="s">
        <v>26</v>
      </c>
      <c r="J28" s="28" t="s">
        <v>26</v>
      </c>
      <c r="K28" s="28" t="s">
        <v>26</v>
      </c>
      <c r="L28" s="28">
        <v>0</v>
      </c>
      <c r="M28" s="28" t="s">
        <v>26</v>
      </c>
      <c r="N28" s="28">
        <v>0</v>
      </c>
      <c r="O28" s="29">
        <v>0</v>
      </c>
      <c r="P28" s="26">
        <v>0</v>
      </c>
      <c r="Q28" s="26">
        <v>0</v>
      </c>
      <c r="R28" s="26">
        <v>0</v>
      </c>
    </row>
    <row r="29" spans="1:18" x14ac:dyDescent="0.2">
      <c r="A29" s="7"/>
      <c r="B29" s="3"/>
      <c r="C29" s="3" t="s">
        <v>5</v>
      </c>
      <c r="D29" s="26"/>
      <c r="E29" s="27">
        <f t="shared" si="1"/>
        <v>6254</v>
      </c>
      <c r="F29" s="27">
        <f>SUM(F$30:F$31)</f>
        <v>59157</v>
      </c>
      <c r="G29" s="28">
        <f t="shared" ref="G29:R29" si="9">SUM(G$30:G$31)</f>
        <v>52903</v>
      </c>
      <c r="H29" s="28">
        <f t="shared" si="9"/>
        <v>52903</v>
      </c>
      <c r="I29" s="28">
        <f t="shared" si="9"/>
        <v>52903</v>
      </c>
      <c r="J29" s="28">
        <f t="shared" si="9"/>
        <v>88150</v>
      </c>
      <c r="K29" s="28">
        <f t="shared" si="9"/>
        <v>58938</v>
      </c>
      <c r="L29" s="28">
        <f t="shared" si="9"/>
        <v>93200</v>
      </c>
      <c r="M29" s="28">
        <f t="shared" si="9"/>
        <v>52789</v>
      </c>
      <c r="N29" s="28">
        <f t="shared" si="9"/>
        <v>57497</v>
      </c>
      <c r="O29" s="29">
        <f t="shared" si="9"/>
        <v>59683</v>
      </c>
      <c r="P29" s="26">
        <f t="shared" si="9"/>
        <v>58724</v>
      </c>
      <c r="Q29" s="26">
        <f t="shared" si="9"/>
        <v>104936</v>
      </c>
      <c r="R29" s="26">
        <f t="shared" si="9"/>
        <v>103968</v>
      </c>
    </row>
    <row r="30" spans="1:18" hidden="1" x14ac:dyDescent="0.2">
      <c r="A30" s="7"/>
      <c r="B30" s="3"/>
      <c r="C30" s="8" t="s">
        <v>27</v>
      </c>
      <c r="D30" s="26">
        <v>300000</v>
      </c>
      <c r="E30" s="27">
        <f t="shared" si="1"/>
        <v>6254</v>
      </c>
      <c r="F30" s="27">
        <v>59157</v>
      </c>
      <c r="G30" s="28">
        <v>52903</v>
      </c>
      <c r="H30" s="28">
        <v>52903</v>
      </c>
      <c r="I30" s="28">
        <v>52903</v>
      </c>
      <c r="J30" s="28">
        <v>88150</v>
      </c>
      <c r="K30" s="28">
        <v>58938</v>
      </c>
      <c r="L30" s="28">
        <v>93200</v>
      </c>
      <c r="M30" s="28">
        <v>52789</v>
      </c>
      <c r="N30" s="28">
        <v>57497</v>
      </c>
      <c r="O30" s="29">
        <v>59683</v>
      </c>
      <c r="P30" s="26">
        <v>58724</v>
      </c>
      <c r="Q30" s="26">
        <v>104936</v>
      </c>
      <c r="R30" s="26">
        <v>103968</v>
      </c>
    </row>
    <row r="31" spans="1:18" hidden="1" x14ac:dyDescent="0.2">
      <c r="A31" s="7"/>
      <c r="B31" s="3"/>
      <c r="C31" s="8" t="s">
        <v>28</v>
      </c>
      <c r="D31" s="26" t="s">
        <v>26</v>
      </c>
      <c r="E31" s="27" t="str">
        <f t="shared" si="1"/>
        <v>na</v>
      </c>
      <c r="F31" s="27" t="s">
        <v>26</v>
      </c>
      <c r="G31" s="28" t="s">
        <v>26</v>
      </c>
      <c r="H31" s="28" t="s">
        <v>26</v>
      </c>
      <c r="I31" s="28" t="s">
        <v>26</v>
      </c>
      <c r="J31" s="28" t="s">
        <v>26</v>
      </c>
      <c r="K31" s="28" t="s">
        <v>26</v>
      </c>
      <c r="L31" s="28" t="s">
        <v>26</v>
      </c>
      <c r="M31" s="28" t="s">
        <v>26</v>
      </c>
      <c r="N31" s="28" t="s">
        <v>26</v>
      </c>
      <c r="O31" s="29" t="s">
        <v>26</v>
      </c>
      <c r="P31" s="26" t="s">
        <v>26</v>
      </c>
      <c r="Q31" s="26"/>
      <c r="R31" s="26"/>
    </row>
    <row r="32" spans="1:18" x14ac:dyDescent="0.2">
      <c r="A32" s="7"/>
      <c r="B32" s="3"/>
      <c r="C32" s="3" t="s">
        <v>29</v>
      </c>
      <c r="D32" s="26">
        <v>150000</v>
      </c>
      <c r="E32" s="27">
        <f t="shared" si="1"/>
        <v>-23610</v>
      </c>
      <c r="F32" s="27">
        <v>117756</v>
      </c>
      <c r="G32" s="28">
        <v>141366</v>
      </c>
      <c r="H32" s="28">
        <v>130080</v>
      </c>
      <c r="I32" s="28">
        <v>138136</v>
      </c>
      <c r="J32" s="28">
        <v>90703</v>
      </c>
      <c r="K32" s="28">
        <v>64023</v>
      </c>
      <c r="L32" s="28">
        <v>82115</v>
      </c>
      <c r="M32" s="28">
        <v>58418</v>
      </c>
      <c r="N32" s="28">
        <v>150001</v>
      </c>
      <c r="O32" s="29">
        <v>150001</v>
      </c>
      <c r="P32" s="26">
        <v>105285</v>
      </c>
      <c r="Q32" s="26">
        <v>82057</v>
      </c>
      <c r="R32" s="26">
        <v>113500</v>
      </c>
    </row>
    <row r="33" spans="1:18" x14ac:dyDescent="0.2">
      <c r="A33" s="7"/>
      <c r="B33" s="3"/>
      <c r="C33" s="3" t="s">
        <v>30</v>
      </c>
      <c r="D33" s="26">
        <v>120000</v>
      </c>
      <c r="E33" s="27">
        <f t="shared" si="1"/>
        <v>-36716</v>
      </c>
      <c r="F33" s="27">
        <v>63950</v>
      </c>
      <c r="G33" s="28">
        <v>100666</v>
      </c>
      <c r="H33" s="28">
        <v>79950</v>
      </c>
      <c r="I33" s="28">
        <v>79950</v>
      </c>
      <c r="J33" s="28">
        <v>59808</v>
      </c>
      <c r="K33" s="28">
        <v>59950</v>
      </c>
      <c r="L33" s="28">
        <v>109950</v>
      </c>
      <c r="M33" s="28">
        <v>79718</v>
      </c>
      <c r="N33" s="28">
        <v>56162</v>
      </c>
      <c r="O33" s="29">
        <v>56162</v>
      </c>
      <c r="P33" s="26">
        <v>74636</v>
      </c>
      <c r="Q33" s="26">
        <v>63924</v>
      </c>
      <c r="R33" s="26">
        <v>53923</v>
      </c>
    </row>
    <row r="34" spans="1:18" x14ac:dyDescent="0.2">
      <c r="A34" s="7"/>
      <c r="B34" s="3"/>
      <c r="C34" s="3" t="s">
        <v>31</v>
      </c>
      <c r="D34" s="26">
        <v>120000</v>
      </c>
      <c r="E34" s="27">
        <f t="shared" si="1"/>
        <v>-40422</v>
      </c>
      <c r="F34" s="27">
        <v>59502</v>
      </c>
      <c r="G34" s="28">
        <v>99924</v>
      </c>
      <c r="H34" s="28">
        <v>99924</v>
      </c>
      <c r="I34" s="28">
        <v>99924</v>
      </c>
      <c r="J34" s="28">
        <v>89290</v>
      </c>
      <c r="K34" s="28">
        <v>118726</v>
      </c>
      <c r="L34" s="28">
        <v>82502</v>
      </c>
      <c r="M34" s="28">
        <v>111234</v>
      </c>
      <c r="N34" s="28">
        <v>79090</v>
      </c>
      <c r="O34" s="29">
        <v>79090</v>
      </c>
      <c r="P34" s="26">
        <v>92263</v>
      </c>
      <c r="Q34" s="26">
        <v>66613</v>
      </c>
      <c r="R34" s="26">
        <v>55333</v>
      </c>
    </row>
    <row r="35" spans="1:18" x14ac:dyDescent="0.2">
      <c r="A35" s="7"/>
      <c r="B35" s="3"/>
      <c r="C35" s="3" t="s">
        <v>32</v>
      </c>
      <c r="D35" s="26">
        <v>115000</v>
      </c>
      <c r="E35" s="27">
        <f t="shared" si="1"/>
        <v>47139</v>
      </c>
      <c r="F35" s="27">
        <v>75910</v>
      </c>
      <c r="G35" s="28">
        <v>28771</v>
      </c>
      <c r="H35" s="28">
        <v>28592</v>
      </c>
      <c r="I35" s="28">
        <v>28288</v>
      </c>
      <c r="J35" s="28">
        <v>44910</v>
      </c>
      <c r="K35" s="28">
        <v>49974</v>
      </c>
      <c r="L35" s="28">
        <v>34257</v>
      </c>
      <c r="M35" s="28">
        <v>51049</v>
      </c>
      <c r="N35" s="28">
        <v>28307</v>
      </c>
      <c r="O35" s="29">
        <v>29410</v>
      </c>
      <c r="P35" s="26">
        <v>34869</v>
      </c>
      <c r="Q35" s="26">
        <v>43567</v>
      </c>
      <c r="R35" s="26">
        <v>32214</v>
      </c>
    </row>
    <row r="36" spans="1:18" x14ac:dyDescent="0.2">
      <c r="A36" s="7"/>
      <c r="B36" s="9"/>
      <c r="C36" s="10" t="s">
        <v>14</v>
      </c>
      <c r="D36" s="30">
        <f>SUM(D$26,D$29,D$32,D$33,D$34,D$35)</f>
        <v>505000</v>
      </c>
      <c r="E36" s="31">
        <f t="shared" si="1"/>
        <v>-62355</v>
      </c>
      <c r="F36" s="31">
        <f t="shared" ref="F36:R36" si="10">SUM(F$26,F$29,F$32,F$33,F$34,F$35)</f>
        <v>388275</v>
      </c>
      <c r="G36" s="32">
        <f t="shared" si="10"/>
        <v>450630</v>
      </c>
      <c r="H36" s="32">
        <f t="shared" si="10"/>
        <v>418449</v>
      </c>
      <c r="I36" s="32">
        <f t="shared" si="10"/>
        <v>426201</v>
      </c>
      <c r="J36" s="32">
        <f t="shared" si="10"/>
        <v>390361</v>
      </c>
      <c r="K36" s="32">
        <f t="shared" si="10"/>
        <v>361611</v>
      </c>
      <c r="L36" s="32">
        <f t="shared" si="10"/>
        <v>402024</v>
      </c>
      <c r="M36" s="32">
        <f t="shared" si="10"/>
        <v>364208</v>
      </c>
      <c r="N36" s="32">
        <f t="shared" si="10"/>
        <v>371057</v>
      </c>
      <c r="O36" s="33">
        <f t="shared" si="10"/>
        <v>374346</v>
      </c>
      <c r="P36" s="30">
        <f t="shared" si="10"/>
        <v>379194</v>
      </c>
      <c r="Q36" s="30">
        <f t="shared" si="10"/>
        <v>382281</v>
      </c>
      <c r="R36" s="30">
        <f t="shared" si="10"/>
        <v>360008</v>
      </c>
    </row>
    <row r="37" spans="1:18" x14ac:dyDescent="0.2">
      <c r="A37" s="7"/>
      <c r="B37" s="2" t="s">
        <v>33</v>
      </c>
      <c r="C37" s="2" t="s">
        <v>8</v>
      </c>
      <c r="D37" s="22"/>
      <c r="E37" s="23">
        <f t="shared" si="1"/>
        <v>0</v>
      </c>
      <c r="F37" s="23">
        <f>SUM(F$38:F$39)</f>
        <v>0</v>
      </c>
      <c r="G37" s="24">
        <f t="shared" ref="G37:R37" si="11">SUM(G$38:G$39)</f>
        <v>0</v>
      </c>
      <c r="H37" s="24">
        <f t="shared" si="11"/>
        <v>0</v>
      </c>
      <c r="I37" s="24">
        <f t="shared" si="11"/>
        <v>0</v>
      </c>
      <c r="J37" s="24">
        <f t="shared" si="11"/>
        <v>0</v>
      </c>
      <c r="K37" s="24">
        <f t="shared" si="11"/>
        <v>0</v>
      </c>
      <c r="L37" s="24">
        <f t="shared" si="11"/>
        <v>0</v>
      </c>
      <c r="M37" s="24">
        <f t="shared" si="11"/>
        <v>0</v>
      </c>
      <c r="N37" s="24">
        <f t="shared" si="11"/>
        <v>0</v>
      </c>
      <c r="O37" s="25">
        <f t="shared" si="11"/>
        <v>0</v>
      </c>
      <c r="P37" s="22">
        <f t="shared" si="11"/>
        <v>0</v>
      </c>
      <c r="Q37" s="22">
        <f t="shared" si="11"/>
        <v>0</v>
      </c>
      <c r="R37" s="22">
        <f t="shared" si="11"/>
        <v>0</v>
      </c>
    </row>
    <row r="38" spans="1:18" hidden="1" x14ac:dyDescent="0.2">
      <c r="A38" s="7"/>
      <c r="B38" s="3"/>
      <c r="C38" s="8" t="s">
        <v>34</v>
      </c>
      <c r="D38" s="26">
        <v>0</v>
      </c>
      <c r="E38" s="27">
        <f t="shared" si="1"/>
        <v>0</v>
      </c>
      <c r="F38" s="27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9">
        <v>0</v>
      </c>
      <c r="P38" s="26">
        <v>0</v>
      </c>
      <c r="Q38" s="26">
        <v>0</v>
      </c>
      <c r="R38" s="26">
        <v>0</v>
      </c>
    </row>
    <row r="39" spans="1:18" hidden="1" x14ac:dyDescent="0.2">
      <c r="A39" s="7"/>
      <c r="B39" s="3"/>
      <c r="C39" s="8" t="s">
        <v>35</v>
      </c>
      <c r="D39" s="26">
        <v>-50000</v>
      </c>
      <c r="E39" s="27">
        <f t="shared" si="1"/>
        <v>0</v>
      </c>
      <c r="F39" s="27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9">
        <v>0</v>
      </c>
      <c r="P39" s="26">
        <v>0</v>
      </c>
      <c r="Q39" s="26">
        <v>0</v>
      </c>
      <c r="R39" s="26">
        <v>0</v>
      </c>
    </row>
    <row r="40" spans="1:18" x14ac:dyDescent="0.2">
      <c r="A40" s="7"/>
      <c r="B40" s="3"/>
      <c r="C40" s="3" t="s">
        <v>36</v>
      </c>
      <c r="D40" s="26">
        <v>190000</v>
      </c>
      <c r="E40" s="27">
        <f t="shared" si="1"/>
        <v>23465</v>
      </c>
      <c r="F40" s="27">
        <v>74529</v>
      </c>
      <c r="G40" s="28">
        <v>51064</v>
      </c>
      <c r="H40" s="28">
        <v>51064</v>
      </c>
      <c r="I40" s="28">
        <v>51064</v>
      </c>
      <c r="J40" s="28">
        <v>90991</v>
      </c>
      <c r="K40" s="28">
        <v>86092</v>
      </c>
      <c r="L40" s="28">
        <v>58248</v>
      </c>
      <c r="M40" s="28">
        <v>64985</v>
      </c>
      <c r="N40" s="28">
        <v>50465</v>
      </c>
      <c r="O40" s="29">
        <v>40512</v>
      </c>
      <c r="P40" s="26">
        <v>55676</v>
      </c>
      <c r="Q40" s="26">
        <v>56729</v>
      </c>
      <c r="R40" s="26">
        <v>74032</v>
      </c>
    </row>
    <row r="41" spans="1:18" x14ac:dyDescent="0.2">
      <c r="A41" s="7"/>
      <c r="B41" s="3"/>
      <c r="C41" s="3" t="s">
        <v>37</v>
      </c>
      <c r="D41" s="26">
        <v>100000</v>
      </c>
      <c r="E41" s="27">
        <f t="shared" si="1"/>
        <v>-34330</v>
      </c>
      <c r="F41" s="27">
        <v>70202</v>
      </c>
      <c r="G41" s="28">
        <v>104532</v>
      </c>
      <c r="H41" s="28">
        <v>104532</v>
      </c>
      <c r="I41" s="28">
        <v>104532</v>
      </c>
      <c r="J41" s="28">
        <v>58700</v>
      </c>
      <c r="K41" s="28">
        <v>27300</v>
      </c>
      <c r="L41" s="28">
        <v>27300</v>
      </c>
      <c r="M41" s="28">
        <v>47210</v>
      </c>
      <c r="N41" s="28">
        <v>94551</v>
      </c>
      <c r="O41" s="29">
        <v>71712</v>
      </c>
      <c r="P41" s="26">
        <v>67542</v>
      </c>
      <c r="Q41" s="26">
        <v>81964</v>
      </c>
      <c r="R41" s="26">
        <v>28257</v>
      </c>
    </row>
    <row r="42" spans="1:18" x14ac:dyDescent="0.2">
      <c r="A42" s="7"/>
      <c r="B42" s="3"/>
      <c r="C42" s="3" t="s">
        <v>30</v>
      </c>
      <c r="D42" s="26">
        <v>150000</v>
      </c>
      <c r="E42" s="27">
        <f t="shared" si="1"/>
        <v>-8153</v>
      </c>
      <c r="F42" s="27">
        <v>47042</v>
      </c>
      <c r="G42" s="28">
        <v>55195</v>
      </c>
      <c r="H42" s="28">
        <v>55195</v>
      </c>
      <c r="I42" s="28">
        <v>55195</v>
      </c>
      <c r="J42" s="28">
        <v>49146</v>
      </c>
      <c r="K42" s="28">
        <v>103238</v>
      </c>
      <c r="L42" s="28">
        <v>88700</v>
      </c>
      <c r="M42" s="28">
        <v>82710</v>
      </c>
      <c r="N42" s="28">
        <v>2</v>
      </c>
      <c r="O42" s="29">
        <v>2</v>
      </c>
      <c r="P42" s="26">
        <v>54599</v>
      </c>
      <c r="Q42" s="26">
        <v>73099</v>
      </c>
      <c r="R42" s="26">
        <v>70390</v>
      </c>
    </row>
    <row r="43" spans="1:18" x14ac:dyDescent="0.2">
      <c r="A43" s="7"/>
      <c r="B43" s="9"/>
      <c r="C43" s="10" t="s">
        <v>14</v>
      </c>
      <c r="D43" s="30">
        <f>SUM(D$37,D$40,D$41,D$42)</f>
        <v>440000</v>
      </c>
      <c r="E43" s="31">
        <f t="shared" si="1"/>
        <v>-19018</v>
      </c>
      <c r="F43" s="58">
        <f t="shared" ref="F43:R43" si="12">SUM(F$37,F$40,F$41,F$42)</f>
        <v>191773</v>
      </c>
      <c r="G43" s="59">
        <f t="shared" si="12"/>
        <v>210791</v>
      </c>
      <c r="H43" s="59">
        <f t="shared" si="12"/>
        <v>210791</v>
      </c>
      <c r="I43" s="59">
        <f t="shared" si="12"/>
        <v>210791</v>
      </c>
      <c r="J43" s="59">
        <f t="shared" si="12"/>
        <v>198837</v>
      </c>
      <c r="K43" s="59">
        <f t="shared" si="12"/>
        <v>216630</v>
      </c>
      <c r="L43" s="59">
        <f t="shared" si="12"/>
        <v>174248</v>
      </c>
      <c r="M43" s="59">
        <f t="shared" si="12"/>
        <v>194905</v>
      </c>
      <c r="N43" s="59">
        <f t="shared" si="12"/>
        <v>145018</v>
      </c>
      <c r="O43" s="60">
        <f t="shared" si="12"/>
        <v>112226</v>
      </c>
      <c r="P43" s="61">
        <f t="shared" si="12"/>
        <v>177817</v>
      </c>
      <c r="Q43" s="61">
        <f t="shared" si="12"/>
        <v>211792</v>
      </c>
      <c r="R43" s="61">
        <f t="shared" si="12"/>
        <v>172679</v>
      </c>
    </row>
    <row r="44" spans="1:18" x14ac:dyDescent="0.2">
      <c r="A44" s="15"/>
      <c r="B44" s="16" t="s">
        <v>38</v>
      </c>
      <c r="C44" s="17"/>
      <c r="D44" s="38">
        <f>SUM(D$4,D$7,D$10,D$13,D$17,D$18,D$21,D$22,D$26,D$29,D$32,D$33,D$34,D$35,D$37,D$40,D$41,D$42)</f>
        <v>-85000</v>
      </c>
      <c r="E44" s="39">
        <f t="shared" si="1"/>
        <v>-127395</v>
      </c>
      <c r="F44" s="39">
        <f>SUM(F$4,F$7,F$10,F$13,F$26,F$29,F$32,F$33,F$34,F$35,F$37,F$40,F$41,F$42)</f>
        <v>695039</v>
      </c>
      <c r="G44" s="40">
        <f t="shared" ref="G44:R44" si="13">SUM(G$4,G$7,G$10,G$13,G$26,G$29,G$32,G$33,G$34,G$35,G$37,G$40,G$41,G$42)</f>
        <v>822434</v>
      </c>
      <c r="H44" s="40">
        <f t="shared" si="13"/>
        <v>834385</v>
      </c>
      <c r="I44" s="40">
        <f t="shared" si="13"/>
        <v>764506</v>
      </c>
      <c r="J44" s="40">
        <f t="shared" si="13"/>
        <v>699405</v>
      </c>
      <c r="K44" s="40">
        <f t="shared" si="13"/>
        <v>644892</v>
      </c>
      <c r="L44" s="40">
        <f t="shared" si="13"/>
        <v>513507</v>
      </c>
      <c r="M44" s="40">
        <f t="shared" si="13"/>
        <v>496788</v>
      </c>
      <c r="N44" s="40">
        <f t="shared" si="13"/>
        <v>403662</v>
      </c>
      <c r="O44" s="40">
        <f t="shared" si="13"/>
        <v>628994</v>
      </c>
      <c r="P44" s="38">
        <f t="shared" si="13"/>
        <v>601462</v>
      </c>
      <c r="Q44" s="38">
        <f t="shared" si="13"/>
        <v>574328</v>
      </c>
      <c r="R44" s="38">
        <f t="shared" si="13"/>
        <v>479911</v>
      </c>
    </row>
    <row r="45" spans="1:18" x14ac:dyDescent="0.2">
      <c r="A45" s="4" t="s">
        <v>39</v>
      </c>
      <c r="B45" s="2" t="s">
        <v>40</v>
      </c>
      <c r="C45" s="2" t="s">
        <v>41</v>
      </c>
      <c r="D45" s="22"/>
      <c r="E45" s="23">
        <f t="shared" si="1"/>
        <v>-15000</v>
      </c>
      <c r="F45" s="27">
        <f>SUM(F$46:F$47)</f>
        <v>12000</v>
      </c>
      <c r="G45" s="28">
        <f t="shared" ref="G45:R45" si="14">SUM(G$46:G$47)</f>
        <v>27000</v>
      </c>
      <c r="H45" s="28">
        <f t="shared" si="14"/>
        <v>27000</v>
      </c>
      <c r="I45" s="28">
        <f t="shared" si="14"/>
        <v>27000</v>
      </c>
      <c r="J45" s="28">
        <f t="shared" si="14"/>
        <v>17500</v>
      </c>
      <c r="K45" s="28">
        <f t="shared" si="14"/>
        <v>10000</v>
      </c>
      <c r="L45" s="28">
        <f t="shared" si="14"/>
        <v>0</v>
      </c>
      <c r="M45" s="28">
        <f t="shared" si="14"/>
        <v>11000</v>
      </c>
      <c r="N45" s="28">
        <f t="shared" si="14"/>
        <v>0</v>
      </c>
      <c r="O45" s="29">
        <f t="shared" si="14"/>
        <v>0</v>
      </c>
      <c r="P45" s="26">
        <f t="shared" si="14"/>
        <v>13417</v>
      </c>
      <c r="Q45" s="26">
        <f t="shared" si="14"/>
        <v>21184</v>
      </c>
      <c r="R45" s="26">
        <f t="shared" si="14"/>
        <v>1070</v>
      </c>
    </row>
    <row r="46" spans="1:18" hidden="1" x14ac:dyDescent="0.2">
      <c r="A46" s="18"/>
      <c r="B46" s="3"/>
      <c r="C46" s="8" t="s">
        <v>42</v>
      </c>
      <c r="D46" s="26">
        <v>85000</v>
      </c>
      <c r="E46" s="27">
        <f t="shared" si="1"/>
        <v>-15000</v>
      </c>
      <c r="F46" s="27">
        <v>12000</v>
      </c>
      <c r="G46" s="28">
        <v>27000</v>
      </c>
      <c r="H46" s="28">
        <v>27000</v>
      </c>
      <c r="I46" s="28">
        <v>27000</v>
      </c>
      <c r="J46" s="28">
        <v>17500</v>
      </c>
      <c r="K46" s="28">
        <v>10000</v>
      </c>
      <c r="L46" s="28">
        <v>0</v>
      </c>
      <c r="M46" s="28">
        <v>11000</v>
      </c>
      <c r="N46" s="28">
        <v>0</v>
      </c>
      <c r="O46" s="29">
        <v>0</v>
      </c>
      <c r="P46" s="26">
        <v>13417</v>
      </c>
      <c r="Q46" s="26">
        <v>21184</v>
      </c>
      <c r="R46" s="26">
        <v>1070</v>
      </c>
    </row>
    <row r="47" spans="1:18" hidden="1" x14ac:dyDescent="0.2">
      <c r="A47" s="18"/>
      <c r="B47" s="3"/>
      <c r="C47" s="8" t="s">
        <v>43</v>
      </c>
      <c r="D47" s="26" t="s">
        <v>26</v>
      </c>
      <c r="E47" s="27" t="str">
        <f t="shared" si="1"/>
        <v>na</v>
      </c>
      <c r="F47" s="27" t="s">
        <v>26</v>
      </c>
      <c r="G47" s="28" t="s">
        <v>26</v>
      </c>
      <c r="H47" s="28" t="s">
        <v>26</v>
      </c>
      <c r="I47" s="28" t="s">
        <v>26</v>
      </c>
      <c r="J47" s="28" t="s">
        <v>26</v>
      </c>
      <c r="K47" s="28" t="s">
        <v>26</v>
      </c>
      <c r="L47" s="28">
        <v>0</v>
      </c>
      <c r="M47" s="28" t="s">
        <v>26</v>
      </c>
      <c r="N47" s="28">
        <v>0</v>
      </c>
      <c r="O47" s="29">
        <v>0</v>
      </c>
      <c r="P47" s="26">
        <v>0</v>
      </c>
      <c r="Q47" s="26">
        <v>0</v>
      </c>
      <c r="R47" s="26">
        <v>0</v>
      </c>
    </row>
    <row r="48" spans="1:18" x14ac:dyDescent="0.2">
      <c r="A48" s="18"/>
      <c r="B48" s="3"/>
      <c r="C48" s="3" t="s">
        <v>44</v>
      </c>
      <c r="D48" s="26"/>
      <c r="E48" s="27">
        <f t="shared" si="1"/>
        <v>-7884</v>
      </c>
      <c r="F48" s="27">
        <f>SUM(F$49:F$50)</f>
        <v>5965</v>
      </c>
      <c r="G48" s="28">
        <f t="shared" ref="G48:R48" si="15">SUM(G$49:G$50)</f>
        <v>13849</v>
      </c>
      <c r="H48" s="28">
        <f t="shared" si="15"/>
        <v>16418</v>
      </c>
      <c r="I48" s="28">
        <f t="shared" si="15"/>
        <v>13204</v>
      </c>
      <c r="J48" s="28">
        <f t="shared" si="15"/>
        <v>37431</v>
      </c>
      <c r="K48" s="28">
        <f t="shared" si="15"/>
        <v>8903</v>
      </c>
      <c r="L48" s="28">
        <f t="shared" si="15"/>
        <v>-3195</v>
      </c>
      <c r="M48" s="28">
        <f t="shared" si="15"/>
        <v>-157</v>
      </c>
      <c r="N48" s="28">
        <f t="shared" si="15"/>
        <v>-7175</v>
      </c>
      <c r="O48" s="29">
        <f t="shared" si="15"/>
        <v>18608</v>
      </c>
      <c r="P48" s="26">
        <f t="shared" si="15"/>
        <v>8927</v>
      </c>
      <c r="Q48" s="26">
        <f t="shared" si="15"/>
        <v>19021</v>
      </c>
      <c r="R48" s="26">
        <f t="shared" si="15"/>
        <v>17972</v>
      </c>
    </row>
    <row r="49" spans="1:18" hidden="1" x14ac:dyDescent="0.2">
      <c r="A49" s="18"/>
      <c r="B49" s="3"/>
      <c r="C49" s="8" t="s">
        <v>45</v>
      </c>
      <c r="D49" s="26">
        <v>450000</v>
      </c>
      <c r="E49" s="27">
        <f t="shared" si="1"/>
        <v>-7884</v>
      </c>
      <c r="F49" s="27">
        <v>5965</v>
      </c>
      <c r="G49" s="28">
        <v>13849</v>
      </c>
      <c r="H49" s="28">
        <v>16418</v>
      </c>
      <c r="I49" s="28">
        <v>13204</v>
      </c>
      <c r="J49" s="28">
        <v>37431</v>
      </c>
      <c r="K49" s="28">
        <v>8903</v>
      </c>
      <c r="L49" s="28">
        <v>0</v>
      </c>
      <c r="M49" s="28">
        <v>0</v>
      </c>
      <c r="N49" s="28">
        <v>0</v>
      </c>
      <c r="O49" s="29">
        <v>18608</v>
      </c>
      <c r="P49" s="26">
        <v>10009</v>
      </c>
      <c r="Q49" s="26">
        <v>19345</v>
      </c>
      <c r="R49" s="26">
        <v>18428</v>
      </c>
    </row>
    <row r="50" spans="1:18" hidden="1" x14ac:dyDescent="0.2">
      <c r="A50" s="18"/>
      <c r="B50" s="3"/>
      <c r="C50" s="8" t="s">
        <v>46</v>
      </c>
      <c r="D50" s="26">
        <v>-200000</v>
      </c>
      <c r="E50" s="27">
        <f t="shared" si="1"/>
        <v>0</v>
      </c>
      <c r="F50" s="27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-3195</v>
      </c>
      <c r="M50" s="28">
        <v>-157</v>
      </c>
      <c r="N50" s="28">
        <v>-7175</v>
      </c>
      <c r="O50" s="29">
        <v>0</v>
      </c>
      <c r="P50" s="26">
        <v>-1082</v>
      </c>
      <c r="Q50" s="26">
        <v>-324</v>
      </c>
      <c r="R50" s="26">
        <v>-456</v>
      </c>
    </row>
    <row r="51" spans="1:18" x14ac:dyDescent="0.2">
      <c r="A51" s="18"/>
      <c r="B51" s="3"/>
      <c r="C51" s="3" t="s">
        <v>47</v>
      </c>
      <c r="D51" s="26">
        <v>115000</v>
      </c>
      <c r="E51" s="27">
        <f t="shared" si="1"/>
        <v>47139</v>
      </c>
      <c r="F51" s="27">
        <v>75910</v>
      </c>
      <c r="G51" s="28">
        <v>28771</v>
      </c>
      <c r="H51" s="28">
        <v>28592</v>
      </c>
      <c r="I51" s="28">
        <v>28288</v>
      </c>
      <c r="J51" s="28">
        <v>44910</v>
      </c>
      <c r="K51" s="28">
        <v>49974</v>
      </c>
      <c r="L51" s="28">
        <v>34257</v>
      </c>
      <c r="M51" s="28">
        <v>51049</v>
      </c>
      <c r="N51" s="28">
        <v>28307</v>
      </c>
      <c r="O51" s="29">
        <v>29410</v>
      </c>
      <c r="P51" s="26">
        <v>34869</v>
      </c>
      <c r="Q51" s="26">
        <v>43567</v>
      </c>
      <c r="R51" s="26">
        <v>32214</v>
      </c>
    </row>
    <row r="52" spans="1:18" x14ac:dyDescent="0.2">
      <c r="A52" s="18"/>
      <c r="B52" s="9"/>
      <c r="C52" s="10" t="s">
        <v>14</v>
      </c>
      <c r="D52" s="30">
        <f>SUM(D$45,D$48,D$51)</f>
        <v>115000</v>
      </c>
      <c r="E52" s="31">
        <f t="shared" si="1"/>
        <v>24255</v>
      </c>
      <c r="F52" s="31">
        <f t="shared" ref="F52:R52" si="16">SUM(F$45,F$48,F$51)</f>
        <v>93875</v>
      </c>
      <c r="G52" s="32">
        <f t="shared" si="16"/>
        <v>69620</v>
      </c>
      <c r="H52" s="32">
        <f t="shared" si="16"/>
        <v>72010</v>
      </c>
      <c r="I52" s="32">
        <f t="shared" si="16"/>
        <v>68492</v>
      </c>
      <c r="J52" s="32">
        <f t="shared" si="16"/>
        <v>99841</v>
      </c>
      <c r="K52" s="32">
        <f t="shared" si="16"/>
        <v>68877</v>
      </c>
      <c r="L52" s="32">
        <f t="shared" si="16"/>
        <v>31062</v>
      </c>
      <c r="M52" s="32">
        <f t="shared" si="16"/>
        <v>61892</v>
      </c>
      <c r="N52" s="32">
        <f t="shared" si="16"/>
        <v>21132</v>
      </c>
      <c r="O52" s="33">
        <f t="shared" si="16"/>
        <v>48018</v>
      </c>
      <c r="P52" s="30">
        <f t="shared" si="16"/>
        <v>57213</v>
      </c>
      <c r="Q52" s="30">
        <f t="shared" si="16"/>
        <v>83772</v>
      </c>
      <c r="R52" s="30">
        <f t="shared" si="16"/>
        <v>51256</v>
      </c>
    </row>
    <row r="53" spans="1:18" x14ac:dyDescent="0.2">
      <c r="A53" s="18"/>
      <c r="B53" s="2" t="s">
        <v>48</v>
      </c>
      <c r="C53" s="2" t="s">
        <v>44</v>
      </c>
      <c r="D53" s="22"/>
      <c r="E53" s="23">
        <f t="shared" si="1"/>
        <v>-54312</v>
      </c>
      <c r="F53" s="23">
        <f>SUM(F$54:F$55)</f>
        <v>148919</v>
      </c>
      <c r="G53" s="24">
        <f t="shared" ref="G53:R53" si="17">SUM(G$54:G$55)</f>
        <v>203231</v>
      </c>
      <c r="H53" s="24">
        <f t="shared" si="17"/>
        <v>183626</v>
      </c>
      <c r="I53" s="24">
        <f t="shared" si="17"/>
        <v>170194</v>
      </c>
      <c r="J53" s="24">
        <f t="shared" si="17"/>
        <v>144071</v>
      </c>
      <c r="K53" s="24">
        <f t="shared" si="17"/>
        <v>141429</v>
      </c>
      <c r="L53" s="24">
        <f t="shared" si="17"/>
        <v>136825</v>
      </c>
      <c r="M53" s="24">
        <f t="shared" si="17"/>
        <v>142867</v>
      </c>
      <c r="N53" s="24">
        <f t="shared" si="17"/>
        <v>50271</v>
      </c>
      <c r="O53" s="25">
        <f t="shared" si="17"/>
        <v>139338</v>
      </c>
      <c r="P53" s="22">
        <f t="shared" si="17"/>
        <v>141085</v>
      </c>
      <c r="Q53" s="22">
        <f t="shared" si="17"/>
        <v>12998</v>
      </c>
      <c r="R53" s="22">
        <f t="shared" si="17"/>
        <v>-13063</v>
      </c>
    </row>
    <row r="54" spans="1:18" hidden="1" x14ac:dyDescent="0.2">
      <c r="A54" s="18"/>
      <c r="B54" s="3"/>
      <c r="C54" s="8" t="s">
        <v>6</v>
      </c>
      <c r="D54" s="26">
        <v>230000</v>
      </c>
      <c r="E54" s="27">
        <f t="shared" si="1"/>
        <v>-54312</v>
      </c>
      <c r="F54" s="27">
        <v>148919</v>
      </c>
      <c r="G54" s="28">
        <v>203231</v>
      </c>
      <c r="H54" s="28">
        <v>183626</v>
      </c>
      <c r="I54" s="28">
        <v>170194</v>
      </c>
      <c r="J54" s="28">
        <v>144071</v>
      </c>
      <c r="K54" s="28">
        <v>141429</v>
      </c>
      <c r="L54" s="28">
        <v>136825</v>
      </c>
      <c r="M54" s="28">
        <v>142867</v>
      </c>
      <c r="N54" s="28">
        <v>50271</v>
      </c>
      <c r="O54" s="29">
        <v>139338</v>
      </c>
      <c r="P54" s="26">
        <v>141085</v>
      </c>
      <c r="Q54" s="26">
        <v>31971</v>
      </c>
      <c r="R54" s="26">
        <v>14336</v>
      </c>
    </row>
    <row r="55" spans="1:18" hidden="1" x14ac:dyDescent="0.2">
      <c r="A55" s="18"/>
      <c r="B55" s="3"/>
      <c r="C55" s="8" t="s">
        <v>7</v>
      </c>
      <c r="D55" s="26">
        <v>-230000</v>
      </c>
      <c r="E55" s="27">
        <f t="shared" si="1"/>
        <v>0</v>
      </c>
      <c r="F55" s="27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9">
        <v>0</v>
      </c>
      <c r="P55" s="26">
        <v>0</v>
      </c>
      <c r="Q55" s="26">
        <v>-18973</v>
      </c>
      <c r="R55" s="26">
        <v>-27399</v>
      </c>
    </row>
    <row r="56" spans="1:18" x14ac:dyDescent="0.2">
      <c r="A56" s="18"/>
      <c r="B56" s="3"/>
      <c r="C56" s="3" t="s">
        <v>41</v>
      </c>
      <c r="D56" s="26"/>
      <c r="E56" s="27">
        <f t="shared" si="1"/>
        <v>6254</v>
      </c>
      <c r="F56" s="27">
        <f>SUM(F$57:F$58)</f>
        <v>59157</v>
      </c>
      <c r="G56" s="28">
        <f t="shared" ref="G56:R56" si="18">SUM(G$57:G$58)</f>
        <v>52903</v>
      </c>
      <c r="H56" s="28">
        <f t="shared" si="18"/>
        <v>52903</v>
      </c>
      <c r="I56" s="28">
        <f t="shared" si="18"/>
        <v>52903</v>
      </c>
      <c r="J56" s="28">
        <f t="shared" si="18"/>
        <v>88150</v>
      </c>
      <c r="K56" s="28">
        <f t="shared" si="18"/>
        <v>58938</v>
      </c>
      <c r="L56" s="28">
        <f t="shared" si="18"/>
        <v>93200</v>
      </c>
      <c r="M56" s="28">
        <f t="shared" si="18"/>
        <v>52789</v>
      </c>
      <c r="N56" s="28">
        <f t="shared" si="18"/>
        <v>57497</v>
      </c>
      <c r="O56" s="29">
        <f t="shared" si="18"/>
        <v>59683</v>
      </c>
      <c r="P56" s="26">
        <f t="shared" si="18"/>
        <v>58724</v>
      </c>
      <c r="Q56" s="26">
        <f t="shared" si="18"/>
        <v>104936</v>
      </c>
      <c r="R56" s="26">
        <f t="shared" si="18"/>
        <v>103968</v>
      </c>
    </row>
    <row r="57" spans="1:18" hidden="1" x14ac:dyDescent="0.2">
      <c r="A57" s="18"/>
      <c r="B57" s="3"/>
      <c r="C57" s="8" t="s">
        <v>27</v>
      </c>
      <c r="D57" s="26">
        <v>300000</v>
      </c>
      <c r="E57" s="27">
        <f t="shared" si="1"/>
        <v>6254</v>
      </c>
      <c r="F57" s="27">
        <v>59157</v>
      </c>
      <c r="G57" s="28">
        <v>52903</v>
      </c>
      <c r="H57" s="28">
        <v>52903</v>
      </c>
      <c r="I57" s="28">
        <v>52903</v>
      </c>
      <c r="J57" s="28">
        <v>88150</v>
      </c>
      <c r="K57" s="28">
        <v>58938</v>
      </c>
      <c r="L57" s="28">
        <v>93200</v>
      </c>
      <c r="M57" s="28">
        <v>52789</v>
      </c>
      <c r="N57" s="28">
        <v>57497</v>
      </c>
      <c r="O57" s="29">
        <v>59683</v>
      </c>
      <c r="P57" s="26">
        <v>58724</v>
      </c>
      <c r="Q57" s="26">
        <v>104936</v>
      </c>
      <c r="R57" s="26">
        <v>103968</v>
      </c>
    </row>
    <row r="58" spans="1:18" hidden="1" x14ac:dyDescent="0.2">
      <c r="A58" s="18"/>
      <c r="B58" s="3"/>
      <c r="C58" s="8" t="s">
        <v>28</v>
      </c>
      <c r="D58" s="26" t="s">
        <v>26</v>
      </c>
      <c r="E58" s="27" t="str">
        <f t="shared" si="1"/>
        <v>na</v>
      </c>
      <c r="F58" s="27" t="s">
        <v>26</v>
      </c>
      <c r="G58" s="28" t="s">
        <v>26</v>
      </c>
      <c r="H58" s="28" t="s">
        <v>26</v>
      </c>
      <c r="I58" s="28" t="s">
        <v>26</v>
      </c>
      <c r="J58" s="28" t="s">
        <v>26</v>
      </c>
      <c r="K58" s="28" t="s">
        <v>26</v>
      </c>
      <c r="L58" s="28" t="s">
        <v>26</v>
      </c>
      <c r="M58" s="28" t="s">
        <v>26</v>
      </c>
      <c r="N58" s="28" t="s">
        <v>26</v>
      </c>
      <c r="O58" s="29" t="s">
        <v>26</v>
      </c>
      <c r="P58" s="26" t="s">
        <v>26</v>
      </c>
      <c r="Q58" s="26"/>
      <c r="R58" s="26"/>
    </row>
    <row r="59" spans="1:18" x14ac:dyDescent="0.2">
      <c r="A59" s="18"/>
      <c r="B59" s="3"/>
      <c r="C59" s="3" t="s">
        <v>33</v>
      </c>
      <c r="D59" s="26">
        <v>190000</v>
      </c>
      <c r="E59" s="27">
        <f t="shared" si="1"/>
        <v>23465</v>
      </c>
      <c r="F59" s="27">
        <v>74529</v>
      </c>
      <c r="G59" s="28">
        <v>51064</v>
      </c>
      <c r="H59" s="28">
        <v>51064</v>
      </c>
      <c r="I59" s="28">
        <v>51064</v>
      </c>
      <c r="J59" s="28">
        <v>90991</v>
      </c>
      <c r="K59" s="28">
        <v>86092</v>
      </c>
      <c r="L59" s="28">
        <v>58248</v>
      </c>
      <c r="M59" s="28">
        <v>64985</v>
      </c>
      <c r="N59" s="28">
        <v>50465</v>
      </c>
      <c r="O59" s="29">
        <v>40512</v>
      </c>
      <c r="P59" s="26">
        <v>55676</v>
      </c>
      <c r="Q59" s="26">
        <v>56729</v>
      </c>
      <c r="R59" s="26">
        <v>74032</v>
      </c>
    </row>
    <row r="60" spans="1:18" x14ac:dyDescent="0.2">
      <c r="A60" s="18"/>
      <c r="B60" s="9"/>
      <c r="C60" s="10" t="s">
        <v>14</v>
      </c>
      <c r="D60" s="30">
        <f>SUM(D$53,D$56,D$59)</f>
        <v>190000</v>
      </c>
      <c r="E60" s="31">
        <f t="shared" si="1"/>
        <v>-24593</v>
      </c>
      <c r="F60" s="31">
        <f t="shared" ref="F60:R60" si="19">SUM(F$53,F$56,F$59)</f>
        <v>282605</v>
      </c>
      <c r="G60" s="32">
        <f t="shared" si="19"/>
        <v>307198</v>
      </c>
      <c r="H60" s="32">
        <f t="shared" si="19"/>
        <v>287593</v>
      </c>
      <c r="I60" s="32">
        <f t="shared" si="19"/>
        <v>274161</v>
      </c>
      <c r="J60" s="32">
        <f t="shared" si="19"/>
        <v>323212</v>
      </c>
      <c r="K60" s="32">
        <f t="shared" si="19"/>
        <v>286459</v>
      </c>
      <c r="L60" s="32">
        <f t="shared" si="19"/>
        <v>288273</v>
      </c>
      <c r="M60" s="32">
        <f t="shared" si="19"/>
        <v>260641</v>
      </c>
      <c r="N60" s="32">
        <f t="shared" si="19"/>
        <v>158233</v>
      </c>
      <c r="O60" s="33">
        <f t="shared" si="19"/>
        <v>239533</v>
      </c>
      <c r="P60" s="30">
        <f t="shared" si="19"/>
        <v>255485</v>
      </c>
      <c r="Q60" s="30">
        <f t="shared" si="19"/>
        <v>174663</v>
      </c>
      <c r="R60" s="30">
        <f t="shared" si="19"/>
        <v>164937</v>
      </c>
    </row>
    <row r="61" spans="1:18" x14ac:dyDescent="0.2">
      <c r="A61" s="18"/>
      <c r="B61" s="2" t="s">
        <v>49</v>
      </c>
      <c r="C61" s="2" t="s">
        <v>44</v>
      </c>
      <c r="D61" s="22"/>
      <c r="E61" s="23">
        <f t="shared" si="1"/>
        <v>19814</v>
      </c>
      <c r="F61" s="23">
        <f>SUM(F$62:F$63)</f>
        <v>-22152</v>
      </c>
      <c r="G61" s="24">
        <f t="shared" ref="G61:R61" si="20">SUM(G$62:G$63)</f>
        <v>-41966</v>
      </c>
      <c r="H61" s="24">
        <f t="shared" si="20"/>
        <v>-1963</v>
      </c>
      <c r="I61" s="24">
        <f t="shared" si="20"/>
        <v>-40868</v>
      </c>
      <c r="J61" s="24">
        <f t="shared" si="20"/>
        <v>-13616</v>
      </c>
      <c r="K61" s="24">
        <f t="shared" si="20"/>
        <v>-46534</v>
      </c>
      <c r="L61" s="24">
        <f t="shared" si="20"/>
        <v>-143817</v>
      </c>
      <c r="M61" s="24">
        <f t="shared" si="20"/>
        <v>-103202</v>
      </c>
      <c r="N61" s="24">
        <f t="shared" si="20"/>
        <v>-60737</v>
      </c>
      <c r="O61" s="25">
        <f t="shared" si="20"/>
        <v>-53225</v>
      </c>
      <c r="P61" s="22">
        <f t="shared" si="20"/>
        <v>-61982</v>
      </c>
      <c r="Q61" s="22">
        <f t="shared" si="20"/>
        <v>-34047</v>
      </c>
      <c r="R61" s="22">
        <f t="shared" si="20"/>
        <v>-42883</v>
      </c>
    </row>
    <row r="62" spans="1:18" hidden="1" x14ac:dyDescent="0.2">
      <c r="A62" s="18"/>
      <c r="B62" s="3"/>
      <c r="C62" s="8" t="s">
        <v>3</v>
      </c>
      <c r="D62" s="26">
        <v>350000</v>
      </c>
      <c r="E62" s="27">
        <f t="shared" si="1"/>
        <v>0</v>
      </c>
      <c r="F62" s="27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9">
        <v>0</v>
      </c>
      <c r="P62" s="26">
        <v>0</v>
      </c>
      <c r="Q62" s="26">
        <v>18060</v>
      </c>
      <c r="R62" s="26">
        <v>12936</v>
      </c>
    </row>
    <row r="63" spans="1:18" hidden="1" x14ac:dyDescent="0.2">
      <c r="A63" s="18"/>
      <c r="B63" s="3"/>
      <c r="C63" s="8" t="s">
        <v>4</v>
      </c>
      <c r="D63" s="26">
        <v>-275000</v>
      </c>
      <c r="E63" s="27">
        <f t="shared" si="1"/>
        <v>19814</v>
      </c>
      <c r="F63" s="27">
        <v>-22152</v>
      </c>
      <c r="G63" s="28">
        <v>-41966</v>
      </c>
      <c r="H63" s="28">
        <v>-1963</v>
      </c>
      <c r="I63" s="28">
        <v>-40868</v>
      </c>
      <c r="J63" s="28">
        <v>-13616</v>
      </c>
      <c r="K63" s="28">
        <v>-46534</v>
      </c>
      <c r="L63" s="28">
        <v>-143817</v>
      </c>
      <c r="M63" s="28">
        <v>-103202</v>
      </c>
      <c r="N63" s="28">
        <v>-60737</v>
      </c>
      <c r="O63" s="29">
        <v>-53225</v>
      </c>
      <c r="P63" s="26">
        <v>-61982</v>
      </c>
      <c r="Q63" s="26">
        <v>-52107</v>
      </c>
      <c r="R63" s="26">
        <v>-55819</v>
      </c>
    </row>
    <row r="64" spans="1:18" x14ac:dyDescent="0.2">
      <c r="A64" s="18"/>
      <c r="B64" s="3"/>
      <c r="C64" s="3" t="s">
        <v>50</v>
      </c>
      <c r="D64" s="26">
        <v>150000</v>
      </c>
      <c r="E64" s="27">
        <f t="shared" si="1"/>
        <v>-23610</v>
      </c>
      <c r="F64" s="27">
        <v>117756</v>
      </c>
      <c r="G64" s="28">
        <v>141366</v>
      </c>
      <c r="H64" s="28">
        <v>130080</v>
      </c>
      <c r="I64" s="28">
        <v>138136</v>
      </c>
      <c r="J64" s="28">
        <v>90703</v>
      </c>
      <c r="K64" s="28">
        <v>64023</v>
      </c>
      <c r="L64" s="28">
        <v>82115</v>
      </c>
      <c r="M64" s="28">
        <v>58418</v>
      </c>
      <c r="N64" s="28">
        <v>150001</v>
      </c>
      <c r="O64" s="29">
        <v>150001</v>
      </c>
      <c r="P64" s="26">
        <v>105285</v>
      </c>
      <c r="Q64" s="26">
        <v>82057</v>
      </c>
      <c r="R64" s="26">
        <v>113500</v>
      </c>
    </row>
    <row r="65" spans="1:18" x14ac:dyDescent="0.2">
      <c r="A65" s="18"/>
      <c r="B65" s="3"/>
      <c r="C65" s="3" t="s">
        <v>51</v>
      </c>
      <c r="D65" s="26">
        <v>150000</v>
      </c>
      <c r="E65" s="27">
        <f t="shared" si="1"/>
        <v>-8153</v>
      </c>
      <c r="F65" s="27">
        <v>47042</v>
      </c>
      <c r="G65" s="28">
        <v>55195</v>
      </c>
      <c r="H65" s="28">
        <v>55195</v>
      </c>
      <c r="I65" s="28">
        <v>55195</v>
      </c>
      <c r="J65" s="28">
        <v>49146</v>
      </c>
      <c r="K65" s="28">
        <v>103238</v>
      </c>
      <c r="L65" s="28">
        <v>88700</v>
      </c>
      <c r="M65" s="28">
        <v>82710</v>
      </c>
      <c r="N65" s="28">
        <v>2</v>
      </c>
      <c r="O65" s="29">
        <v>2</v>
      </c>
      <c r="P65" s="26">
        <v>54599</v>
      </c>
      <c r="Q65" s="26">
        <v>73099</v>
      </c>
      <c r="R65" s="26">
        <v>70390</v>
      </c>
    </row>
    <row r="66" spans="1:18" x14ac:dyDescent="0.2">
      <c r="A66" s="18"/>
      <c r="B66" s="3"/>
      <c r="C66" s="3" t="s">
        <v>47</v>
      </c>
      <c r="D66" s="26">
        <v>120000</v>
      </c>
      <c r="E66" s="27">
        <f t="shared" si="1"/>
        <v>-36716</v>
      </c>
      <c r="F66" s="27">
        <v>63950</v>
      </c>
      <c r="G66" s="28">
        <v>100666</v>
      </c>
      <c r="H66" s="28">
        <v>79950</v>
      </c>
      <c r="I66" s="28">
        <v>79950</v>
      </c>
      <c r="J66" s="28">
        <v>59808</v>
      </c>
      <c r="K66" s="28">
        <v>59950</v>
      </c>
      <c r="L66" s="28">
        <v>109950</v>
      </c>
      <c r="M66" s="28">
        <v>79718</v>
      </c>
      <c r="N66" s="28">
        <v>56162</v>
      </c>
      <c r="O66" s="29">
        <v>56162</v>
      </c>
      <c r="P66" s="26">
        <v>74636</v>
      </c>
      <c r="Q66" s="26">
        <v>63924</v>
      </c>
      <c r="R66" s="26">
        <v>53923</v>
      </c>
    </row>
    <row r="67" spans="1:18" x14ac:dyDescent="0.2">
      <c r="A67" s="18"/>
      <c r="B67" s="9"/>
      <c r="C67" s="10" t="s">
        <v>14</v>
      </c>
      <c r="D67" s="30">
        <f>SUM(D$61,D$64,D$65,D$66)</f>
        <v>420000</v>
      </c>
      <c r="E67" s="31">
        <f t="shared" si="1"/>
        <v>-48665</v>
      </c>
      <c r="F67" s="31">
        <f t="shared" ref="F67:R67" si="21">SUM(F$61,F$64,F$65,F$66)</f>
        <v>206596</v>
      </c>
      <c r="G67" s="32">
        <f t="shared" si="21"/>
        <v>255261</v>
      </c>
      <c r="H67" s="32">
        <f t="shared" si="21"/>
        <v>263262</v>
      </c>
      <c r="I67" s="32">
        <f t="shared" si="21"/>
        <v>232413</v>
      </c>
      <c r="J67" s="32">
        <f t="shared" si="21"/>
        <v>186041</v>
      </c>
      <c r="K67" s="32">
        <f t="shared" si="21"/>
        <v>180677</v>
      </c>
      <c r="L67" s="32">
        <f t="shared" si="21"/>
        <v>136948</v>
      </c>
      <c r="M67" s="32">
        <f t="shared" si="21"/>
        <v>117644</v>
      </c>
      <c r="N67" s="32">
        <f t="shared" si="21"/>
        <v>145428</v>
      </c>
      <c r="O67" s="33">
        <f t="shared" si="21"/>
        <v>152940</v>
      </c>
      <c r="P67" s="30">
        <f t="shared" si="21"/>
        <v>172538</v>
      </c>
      <c r="Q67" s="30">
        <f t="shared" si="21"/>
        <v>185033</v>
      </c>
      <c r="R67" s="30">
        <f t="shared" si="21"/>
        <v>194930</v>
      </c>
    </row>
    <row r="68" spans="1:18" x14ac:dyDescent="0.2">
      <c r="A68" s="18"/>
      <c r="B68" s="2" t="s">
        <v>52</v>
      </c>
      <c r="C68" s="2" t="s">
        <v>53</v>
      </c>
      <c r="D68" s="22">
        <v>100000</v>
      </c>
      <c r="E68" s="23">
        <f t="shared" si="1"/>
        <v>-34330</v>
      </c>
      <c r="F68" s="23">
        <v>70202</v>
      </c>
      <c r="G68" s="24">
        <v>104532</v>
      </c>
      <c r="H68" s="24">
        <v>104532</v>
      </c>
      <c r="I68" s="24">
        <v>104532</v>
      </c>
      <c r="J68" s="24">
        <v>58700</v>
      </c>
      <c r="K68" s="24">
        <v>27300</v>
      </c>
      <c r="L68" s="24">
        <v>27300</v>
      </c>
      <c r="M68" s="24">
        <v>47210</v>
      </c>
      <c r="N68" s="24">
        <v>94551</v>
      </c>
      <c r="O68" s="25">
        <v>71712</v>
      </c>
      <c r="P68" s="22">
        <v>67542</v>
      </c>
      <c r="Q68" s="22">
        <v>81964</v>
      </c>
      <c r="R68" s="22">
        <v>28257</v>
      </c>
    </row>
    <row r="69" spans="1:18" x14ac:dyDescent="0.2">
      <c r="A69" s="18"/>
      <c r="B69" s="3"/>
      <c r="C69" s="3" t="s">
        <v>44</v>
      </c>
      <c r="D69" s="26"/>
      <c r="E69" s="27">
        <f t="shared" ref="E69:E74" si="22">IF(ISERROR($F69-$G69), "na", ($F69-$G69))</f>
        <v>-3640</v>
      </c>
      <c r="F69" s="27">
        <f>SUM(F$70:F$71)</f>
        <v>-17741</v>
      </c>
      <c r="G69" s="28">
        <f t="shared" ref="G69:R69" si="23">SUM(G$70:G$71)</f>
        <v>-14101</v>
      </c>
      <c r="H69" s="28">
        <f t="shared" si="23"/>
        <v>7064</v>
      </c>
      <c r="I69" s="28">
        <f t="shared" si="23"/>
        <v>-15016</v>
      </c>
      <c r="J69" s="28">
        <f t="shared" si="23"/>
        <v>-57679</v>
      </c>
      <c r="K69" s="28">
        <f t="shared" si="23"/>
        <v>-37147</v>
      </c>
      <c r="L69" s="28">
        <f t="shared" si="23"/>
        <v>-52578</v>
      </c>
      <c r="M69" s="28">
        <f t="shared" si="23"/>
        <v>-101833</v>
      </c>
      <c r="N69" s="28">
        <f t="shared" si="23"/>
        <v>-94772</v>
      </c>
      <c r="O69" s="29">
        <f t="shared" si="23"/>
        <v>37701</v>
      </c>
      <c r="P69" s="26">
        <f t="shared" si="23"/>
        <v>-43579</v>
      </c>
      <c r="Q69" s="26">
        <f t="shared" si="23"/>
        <v>-17717</v>
      </c>
      <c r="R69" s="26">
        <f t="shared" si="23"/>
        <v>-14802</v>
      </c>
    </row>
    <row r="70" spans="1:18" hidden="1" x14ac:dyDescent="0.2">
      <c r="A70" s="18"/>
      <c r="B70" s="3"/>
      <c r="C70" s="8" t="s">
        <v>12</v>
      </c>
      <c r="D70" s="26">
        <v>190000</v>
      </c>
      <c r="E70" s="27">
        <f t="shared" si="22"/>
        <v>0</v>
      </c>
      <c r="F70" s="27">
        <v>0</v>
      </c>
      <c r="G70" s="28">
        <v>0</v>
      </c>
      <c r="H70" s="28">
        <v>7064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9">
        <v>37701</v>
      </c>
      <c r="P70" s="26">
        <v>3443</v>
      </c>
      <c r="Q70" s="26">
        <v>15146</v>
      </c>
      <c r="R70" s="26">
        <v>11989</v>
      </c>
    </row>
    <row r="71" spans="1:18" hidden="1" x14ac:dyDescent="0.2">
      <c r="A71" s="18"/>
      <c r="B71" s="3"/>
      <c r="C71" s="8" t="s">
        <v>13</v>
      </c>
      <c r="D71" s="26">
        <v>-110000</v>
      </c>
      <c r="E71" s="27">
        <f t="shared" si="22"/>
        <v>-3640</v>
      </c>
      <c r="F71" s="27">
        <v>-17741</v>
      </c>
      <c r="G71" s="28">
        <v>-14101</v>
      </c>
      <c r="H71" s="28">
        <v>0</v>
      </c>
      <c r="I71" s="28">
        <v>-15016</v>
      </c>
      <c r="J71" s="28">
        <v>-57679</v>
      </c>
      <c r="K71" s="28">
        <v>-37147</v>
      </c>
      <c r="L71" s="28">
        <v>-52578</v>
      </c>
      <c r="M71" s="28">
        <v>-101833</v>
      </c>
      <c r="N71" s="28">
        <v>-94772</v>
      </c>
      <c r="O71" s="29">
        <v>0</v>
      </c>
      <c r="P71" s="26">
        <v>-47022</v>
      </c>
      <c r="Q71" s="26">
        <v>-32863</v>
      </c>
      <c r="R71" s="26">
        <v>-26791</v>
      </c>
    </row>
    <row r="72" spans="1:18" x14ac:dyDescent="0.2">
      <c r="A72" s="18"/>
      <c r="B72" s="3"/>
      <c r="C72" s="3" t="s">
        <v>50</v>
      </c>
      <c r="D72" s="26">
        <v>120000</v>
      </c>
      <c r="E72" s="27">
        <f t="shared" si="22"/>
        <v>-40422</v>
      </c>
      <c r="F72" s="27">
        <v>59502</v>
      </c>
      <c r="G72" s="28">
        <v>99924</v>
      </c>
      <c r="H72" s="28">
        <v>99924</v>
      </c>
      <c r="I72" s="28">
        <v>99924</v>
      </c>
      <c r="J72" s="28">
        <v>89290</v>
      </c>
      <c r="K72" s="28">
        <v>118726</v>
      </c>
      <c r="L72" s="28">
        <v>82502</v>
      </c>
      <c r="M72" s="28">
        <v>111234</v>
      </c>
      <c r="N72" s="28">
        <v>79090</v>
      </c>
      <c r="O72" s="29">
        <v>79090</v>
      </c>
      <c r="P72" s="26">
        <v>92263</v>
      </c>
      <c r="Q72" s="26">
        <v>66613</v>
      </c>
      <c r="R72" s="26">
        <v>55333</v>
      </c>
    </row>
    <row r="73" spans="1:18" x14ac:dyDescent="0.2">
      <c r="A73" s="18"/>
      <c r="B73" s="9"/>
      <c r="C73" s="10" t="s">
        <v>14</v>
      </c>
      <c r="D73" s="30">
        <f>SUM(D$68,D$69,D$72)</f>
        <v>220000</v>
      </c>
      <c r="E73" s="31">
        <f t="shared" si="22"/>
        <v>-78392</v>
      </c>
      <c r="F73" s="31">
        <f t="shared" ref="F73:R73" si="24">SUM(F$68,F$69,F$72)</f>
        <v>111963</v>
      </c>
      <c r="G73" s="32">
        <f t="shared" si="24"/>
        <v>190355</v>
      </c>
      <c r="H73" s="32">
        <f t="shared" si="24"/>
        <v>211520</v>
      </c>
      <c r="I73" s="32">
        <f t="shared" si="24"/>
        <v>189440</v>
      </c>
      <c r="J73" s="32">
        <f t="shared" si="24"/>
        <v>90311</v>
      </c>
      <c r="K73" s="32">
        <f t="shared" si="24"/>
        <v>108879</v>
      </c>
      <c r="L73" s="32">
        <f t="shared" si="24"/>
        <v>57224</v>
      </c>
      <c r="M73" s="32">
        <f t="shared" si="24"/>
        <v>56611</v>
      </c>
      <c r="N73" s="32">
        <f t="shared" si="24"/>
        <v>78869</v>
      </c>
      <c r="O73" s="33">
        <f t="shared" si="24"/>
        <v>188503</v>
      </c>
      <c r="P73" s="30">
        <f t="shared" si="24"/>
        <v>116226</v>
      </c>
      <c r="Q73" s="30">
        <f t="shared" si="24"/>
        <v>130860</v>
      </c>
      <c r="R73" s="30">
        <f t="shared" si="24"/>
        <v>68788</v>
      </c>
    </row>
    <row r="74" spans="1:18" x14ac:dyDescent="0.2">
      <c r="A74" s="19"/>
      <c r="B74" s="20" t="s">
        <v>54</v>
      </c>
      <c r="C74" s="21"/>
      <c r="D74" s="41">
        <f>SUM(D$45,D$48,D$51,D$53,D$56,D$59,D$61,D$64,D$65,D$66,D$68,D$69,D$72)</f>
        <v>945000</v>
      </c>
      <c r="E74" s="42">
        <f t="shared" si="22"/>
        <v>-127395</v>
      </c>
      <c r="F74" s="42">
        <f t="shared" ref="F74:R74" si="25">SUM(F$45,F$48,F$51,F$53,F$56,F$59,F$61,F$64,F$65,F$66,F$68,F$69,F$72)</f>
        <v>695039</v>
      </c>
      <c r="G74" s="43">
        <f t="shared" si="25"/>
        <v>822434</v>
      </c>
      <c r="H74" s="43">
        <f t="shared" si="25"/>
        <v>834385</v>
      </c>
      <c r="I74" s="43">
        <f t="shared" si="25"/>
        <v>764506</v>
      </c>
      <c r="J74" s="43">
        <f t="shared" si="25"/>
        <v>699405</v>
      </c>
      <c r="K74" s="43">
        <f t="shared" si="25"/>
        <v>644892</v>
      </c>
      <c r="L74" s="43">
        <f t="shared" si="25"/>
        <v>513507</v>
      </c>
      <c r="M74" s="43">
        <f t="shared" si="25"/>
        <v>496788</v>
      </c>
      <c r="N74" s="43">
        <f t="shared" si="25"/>
        <v>403662</v>
      </c>
      <c r="O74" s="44">
        <f t="shared" si="25"/>
        <v>628994</v>
      </c>
      <c r="P74" s="41">
        <f t="shared" si="25"/>
        <v>601462</v>
      </c>
      <c r="Q74" s="41">
        <f t="shared" si="25"/>
        <v>574328</v>
      </c>
      <c r="R74" s="41">
        <f t="shared" si="25"/>
        <v>479911</v>
      </c>
    </row>
    <row r="75" spans="1:18" ht="3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</sheetData>
  <mergeCells count="2">
    <mergeCell ref="A1:C1"/>
    <mergeCell ref="D1:Q1"/>
  </mergeCells>
  <phoneticPr fontId="0" type="noConversion"/>
  <printOptions horizontalCentered="1" verticalCentered="1"/>
  <pageMargins left="0" right="0" top="0" bottom="0" header="0" footer="0"/>
  <pageSetup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ahylton</dc:creator>
  <cp:lastModifiedBy>Havlíček Jan</cp:lastModifiedBy>
  <cp:lastPrinted>2001-08-14T12:26:57Z</cp:lastPrinted>
  <dcterms:created xsi:type="dcterms:W3CDTF">2001-08-06T12:21:59Z</dcterms:created>
  <dcterms:modified xsi:type="dcterms:W3CDTF">2023-09-10T15:51:00Z</dcterms:modified>
</cp:coreProperties>
</file>