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860" windowWidth="15240" windowHeight="8532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7">Headcount!$A:$L</definedName>
    <definedName name="_xlnm.Print_Area" localSheetId="4">'Monthly Detail'!$A:$X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calcMode="manual" fullCalcOnLoad="1"/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A8" i="55"/>
  <c r="A10" i="55"/>
  <c r="A11" i="55"/>
  <c r="B14" i="55"/>
  <c r="C14" i="55"/>
  <c r="D14" i="55"/>
  <c r="E14" i="55"/>
  <c r="F14" i="55"/>
  <c r="G14" i="55"/>
  <c r="H14" i="55"/>
  <c r="I14" i="55"/>
  <c r="J14" i="55"/>
  <c r="K14" i="55"/>
  <c r="L14" i="55"/>
  <c r="M14" i="55"/>
  <c r="B15" i="55"/>
  <c r="C15" i="55"/>
  <c r="D15" i="55"/>
  <c r="E15" i="55"/>
  <c r="F15" i="55"/>
  <c r="G15" i="55"/>
  <c r="H15" i="55"/>
  <c r="I15" i="55"/>
  <c r="J15" i="55"/>
  <c r="K15" i="55"/>
  <c r="L15" i="55"/>
  <c r="M15" i="55"/>
  <c r="L20" i="55"/>
  <c r="Q9" i="43"/>
  <c r="X9" i="43"/>
  <c r="Q13" i="43"/>
  <c r="X13" i="43"/>
  <c r="Q101" i="43"/>
  <c r="X101" i="43"/>
  <c r="Q120" i="43"/>
  <c r="X120" i="43"/>
  <c r="Q132" i="43"/>
  <c r="X132" i="43"/>
  <c r="Q174" i="43"/>
  <c r="X174" i="43"/>
  <c r="Q188" i="43"/>
  <c r="X188" i="43"/>
  <c r="Q200" i="43"/>
  <c r="X200" i="43"/>
  <c r="Q202" i="43"/>
  <c r="X202" i="43"/>
  <c r="Q209" i="43"/>
  <c r="X209" i="43"/>
  <c r="Q210" i="43"/>
  <c r="X210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<sst xmlns="http://schemas.openxmlformats.org/spreadsheetml/2006/main" count="2334" uniqueCount="308">
  <si>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</si>
  <si>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</si>
  <si>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</si>
  <si>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</si>
  <si>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</si>
  <si>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</si>
  <si>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</si>
  <si>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</si>
  <si>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</si>
  <si>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</si>
  <si>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</si>
  <si>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</si>
  <si>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</si>
  <si>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</si>
  <si>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</si>
  <si>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</si>
  <si>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</si>
  <si>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</si>
  <si>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</si>
  <si>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</si>
  <si>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</si>
  <si>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</si>
  <si>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</si>
  <si>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</si>
  <si>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</si>
  <si>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</si>
  <si>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</si>
  <si>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</si>
  <si>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</si>
  <si>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</si>
  <si>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</si>
  <si>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</si>
  <si>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</si>
  <si>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</si>
  <si>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</si>
  <si>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</si>
  <si>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</si>
  <si>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</si>
  <si>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</si>
  <si>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</si>
  <si>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</si>
  <si>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</si>
  <si>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</si>
  <si>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</si>
  <si>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</si>
  <si>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</si>
  <si>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</si>
  <si>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</si>
  <si>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</si>
  <si>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</si>
  <si>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</si>
  <si>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</si>
  <si>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</si>
  <si>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</si>
  <si>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</si>
  <si>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</si>
  <si>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</si>
  <si>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</si>
  <si>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</si>
  <si>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</si>
  <si>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</si>
  <si>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</si>
  <si>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</si>
  <si>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</si>
  <si>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</si>
  <si>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</si>
  <si>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</si>
  <si>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</si>
  <si>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</si>
  <si>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</si>
  <si>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</si>
  <si>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</si>
  <si>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</si>
  <si>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</si>
  <si>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</si>
  <si>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</si>
  <si>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</si>
  <si>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</si>
  <si>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</si>
  <si>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</si>
  <si>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</si>
  <si>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</si>
  <si>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</si>
  <si>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</si>
  <si>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</si>
  <si>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</si>
  <si>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</si>
  <si>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</si>
  <si>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</si>
  <si>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</si>
  <si>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</si>
  <si>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</si>
  <si>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</si>
  <si>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</si>
  <si>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</si>
  <si>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</si>
  <si>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</si>
  <si>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</si>
  <si>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</si>
  <si>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</si>
  <si>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</si>
  <si>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</si>
  <si>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</si>
  <si>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</si>
  <si>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</si>
  <si>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</si>
  <si>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</si>
  <si>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</si>
  <si>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</si>
  <si>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</si>
  <si>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</si>
  <si>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</si>
  <si>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</si>
  <si>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</si>
  <si>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</si>
  <si>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</si>
  <si>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</si>
  <si>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</si>
  <si>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</si>
  <si>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</si>
  <si>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</si>
  <si>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</si>
  <si>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</si>
  <si>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</si>
  <si>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</si>
  <si>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</si>
  <si>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</si>
  <si>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</si>
  <si>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</si>
  <si>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</si>
  <si>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</si>
  <si>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</si>
  <si>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</si>
  <si>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</si>
  <si>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</si>
  <si>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</si>
  <si>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</si>
  <si>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</si>
  <si>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</si>
  <si>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</si>
  <si>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</si>
  <si>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</si>
  <si>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</si>
  <si>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</si>
  <si>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</si>
  <si>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</si>
  <si>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</si>
  <si>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</si>
  <si>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</si>
  <si>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</si>
  <si>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</si>
  <si>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</si>
  <si>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</si>
  <si>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</si>
  <si>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</si>
  <si>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</si>
  <si>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</si>
  <si>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</si>
  <si>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</si>
  <si>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</si>
  <si>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</si>
  <si>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</si>
  <si>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</si>
  <si>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</si>
  <si>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</si>
  <si>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</si>
  <si>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</si>
  <si>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</si>
  <si>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</si>
  <si>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</si>
  <si>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</si>
  <si>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</si>
  <si>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</si>
  <si>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</si>
  <si>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</si>
  <si>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</si>
  <si>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</si>
  <si>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</si>
  <si>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</si>
  <si>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</si>
  <si>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</si>
  <si>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</si>
  <si>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</si>
  <si>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</si>
  <si>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</si>
  <si>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</si>
  <si>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</si>
  <si>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</si>
  <si>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</si>
  <si>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</si>
  <si>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</si>
  <si>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</si>
  <si>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</si>
  <si>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</si>
  <si>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</si>
  <si>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</si>
  <si>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</si>
  <si>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</si>
  <si>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</si>
  <si>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HEADCOUNT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</si>
  <si>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</si>
  <si>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</si>
  <si>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</si>
  <si>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</si>
  <si>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</si>
  <si>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</si>
  <si>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</si>
  <si>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</si>
  <si>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</si>
  <si>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</si>
  <si>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</si>
  <si>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</si>
  <si>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</si>
  <si>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07</t>
  </si>
  <si>
    <t>083E</t>
  </si>
  <si>
    <t>103832</t>
  </si>
  <si>
    <t>ENW-Energy Ops Texas</t>
  </si>
  <si>
    <t>80020407</t>
  </si>
  <si>
    <t>ENW - Energy Ops</t>
  </si>
  <si>
    <t>NWEODC17  ENW EOPS TEXAS TRADING SUPPORT</t>
  </si>
  <si>
    <t>103832    Texas Trading Support</t>
  </si>
  <si>
    <t>LOGISTICS ENW EO Logistics alloc to ENA</t>
  </si>
  <si>
    <t>80020412</t>
  </si>
  <si>
    <t>ENW - Corp A&amp;A Alloc</t>
  </si>
  <si>
    <t>ENWA&amp;A    ENW ANAL &amp; ASSOC ALLOCATION</t>
  </si>
  <si>
    <t>ENWA&amp;ACORRENW March A&amp;A Correction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</si>
  <si>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</si>
  <si>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</si>
  <si>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</si>
  <si>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</si>
  <si>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</si>
  <si>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</si>
  <si>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</si>
  <si>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</si>
  <si>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</si>
  <si>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</si>
  <si>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</si>
  <si>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</si>
  <si>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Long Distance</t>
  </si>
  <si>
    <t>Direct Voice Services</t>
  </si>
  <si>
    <t>Telephone Service</t>
  </si>
  <si>
    <t>Market Data</t>
  </si>
  <si>
    <t>Direct Voice Services Adjustment</t>
  </si>
  <si>
    <t>52503500</t>
  </si>
  <si>
    <t>Communications Exp</t>
  </si>
  <si>
    <t>Moving from ENA to ENW EO</t>
  </si>
  <si>
    <t>Mike Olsen's Cellular Invoice</t>
  </si>
  <si>
    <t>NWEOMV14  MOVE FROM 105633 TO 103832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</si>
  <si>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</si>
  <si>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</si>
  <si>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</si>
  <si>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</si>
  <si>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</si>
  <si>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</si>
  <si>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</si>
  <si>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</si>
  <si>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</si>
  <si>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</si>
  <si>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</si>
  <si>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</si>
  <si>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</si>
  <si>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</si>
  <si>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</si>
  <si>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</si>
  <si>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</si>
  <si>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52502500</t>
  </si>
  <si>
    <t>EPSC Allocations</t>
  </si>
  <si>
    <t>From EPSC Interface</t>
  </si>
  <si>
    <t>EPSC cgs - rcls old C.C.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</si>
  <si>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</si>
  <si>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</si>
  <si>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</si>
  <si>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</si>
  <si>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</si>
  <si>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</si>
  <si>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</si>
  <si>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</si>
  <si>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CO#</t>
  </si>
  <si>
    <t>Company Name</t>
  </si>
  <si>
    <t>Last Name</t>
  </si>
  <si>
    <t>First Name</t>
  </si>
  <si>
    <t>MI</t>
  </si>
  <si>
    <t>Known As</t>
  </si>
  <si>
    <t>Hire Dt</t>
  </si>
  <si>
    <t>Job #</t>
  </si>
  <si>
    <t>Job Title</t>
  </si>
  <si>
    <t>Supervisor</t>
  </si>
  <si>
    <t>CCtr#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</si>
  <si>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</si>
  <si>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</si>
  <si>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</si>
  <si>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</si>
  <si>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</si>
  <si>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</si>
  <si>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</si>
  <si>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</si>
  <si>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</si>
  <si>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</si>
  <si>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</si>
  <si>
    <t>Enron Net Works LLC(CNEN)</t>
  </si>
  <si>
    <t>Smith</t>
  </si>
  <si>
    <t>Joseph</t>
  </si>
  <si>
    <t>T.</t>
  </si>
  <si>
    <t>Jay</t>
  </si>
  <si>
    <t>Staff Logistics</t>
  </si>
  <si>
    <t>Mr. Robert A Superty</t>
  </si>
  <si>
    <t>ENW-Energy Ops Texas Logistics</t>
  </si>
  <si>
    <t>103832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</si>
</sst>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2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18" fillId="0" borderId="0" xfId="0" applyFont="1"/>
    <xf numFmtId="0" fontId="29" fillId="0" borderId="0" xfId="0" applyNumberFormat="1" applyFont="1"/>
    <xf numFmtId="0" fontId="6" fillId="4" borderId="19" xfId="0" applyFont="1" applyFill="1" applyBorder="1" applyAlignment="1">
      <alignment horizontal="center"/>
    </xf>
    <xf numFmtId="194" fontId="6" fillId="4" borderId="1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194" fontId="5" fillId="0" borderId="0" xfId="0" applyNumberFormat="1" applyFont="1"/>
    <xf numFmtId="194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2" xfId="2" applyNumberFormat="1" applyFont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4-4380-A721-81727A791400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380-A721-81727A79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81400"/>
        <c:axId val="1"/>
      </c:barChart>
      <c:catAx>
        <c:axId val="17978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781400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3012517358625394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F73-4B54-A0A3-025E8E4A6E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73-4B54-A0A3-025E8E4A6E0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F73-4B54-A0A3-025E8E4A6E0E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73-4B54-A0A3-025E8E4A6E0E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F73-4B54-A0A3-025E8E4A6E0E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73-4B54-A0A3-025E8E4A6E0E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73-4B54-A0A3-025E8E4A6E0E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73-4B54-A0A3-025E8E4A6E0E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73-4B54-A0A3-025E8E4A6E0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3-4B54-A0A3-025E8E4A6E0E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73-4B54-A0A3-025E8E4A6E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F73-4B54-A0A3-025E8E4A6E0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73-4B54-A0A3-025E8E4A6E0E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F73-4B54-A0A3-025E8E4A6E0E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73-4B54-A0A3-025E8E4A6E0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F73-4B54-A0A3-025E8E4A6E0E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F73-4B54-A0A3-025E8E4A6E0E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9F73-4B54-A0A3-025E8E4A6E0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73-4B54-A0A3-025E8E4A6E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2-4B16-972C-20B040A473FB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2-4B16-972C-20B040A473FB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2-4B16-972C-20B040A473FB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2-4B16-972C-20B040A473FB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2-4B16-972C-20B040A473FB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42-4B16-972C-20B040A4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97440"/>
        <c:axId val="1"/>
      </c:barChart>
      <c:catAx>
        <c:axId val="181297440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297440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784864893077483"/>
          <c:y val="0.937833647326712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0-4462-9176-952D5F5F2CA4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0-4462-9176-952D5F5F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00064"/>
        <c:axId val="1"/>
      </c:barChart>
      <c:catAx>
        <c:axId val="1813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60508475277624"/>
          <c:y val="0.94623821516264706"/>
          <c:w val="0.20480254237638812"/>
          <c:h val="4.48029457936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457483763978042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351087660883039"/>
          <c:y val="0.19536471221651933"/>
          <c:w val="0.77127759734146095"/>
          <c:h val="0.682120859603440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3776639607712255"/>
                  <c:y val="0.16225204912897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29-4EFF-AB78-E8F689AAB9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159659085744115"/>
                  <c:y val="0.5000012126219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29-4EFF-AB78-E8F689AAB9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808603890411882"/>
                  <c:y val="0.6821208596034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29-4EFF-AB78-E8F689AAB9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285547.68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9-4EFF-AB78-E8F689AAB94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80147848"/>
        <c:axId val="1"/>
        <c:axId val="0"/>
      </c:bar3DChart>
      <c:catAx>
        <c:axId val="18014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47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8061276920135347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D7-43F6-A121-D3607BA67F34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D7-43F6-A121-D3607BA67F34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9D7-43F6-A121-D3607BA67F3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3928634821618198"/>
                  <c:y val="0.66556452805966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D7-43F6-A121-D3607BA67F3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81644950359018"/>
                  <c:y val="0.6721870606771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D7-43F6-A121-D3607BA67F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2959319992351901"/>
                  <c:y val="0.69205465852970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D7-43F6-A121-D3607BA67F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9D7-43F6-A121-D3607BA67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80251736"/>
        <c:axId val="1"/>
        <c:axId val="0"/>
      </c:bar3DChart>
      <c:catAx>
        <c:axId val="18025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1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6972077200812067"/>
          <c:y val="4.234529371043399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687049456925535"/>
          <c:y val="0.18892515655424394"/>
          <c:w val="0.84987488538407818"/>
          <c:h val="0.6710100387961078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45165258143632"/>
                  <c:y val="0.136807871987555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E-4A0B-9F4F-7A0AA7C7CB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363990348656045"/>
                  <c:y val="0.6384367359419278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E-4A0B-9F4F-7A0AA7C7CB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755903496500018"/>
                  <c:y val="0.6123780936585838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E-4A0B-9F4F-7A0AA7C7CBF2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E-4A0B-9F4F-7A0AA7C7CB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778776"/>
        <c:axId val="1"/>
        <c:axId val="0"/>
      </c:bar3DChart>
      <c:catAx>
        <c:axId val="17977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78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31714418447621856"/>
          <c:y val="4.2207842392771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28694595541"/>
          <c:y val="0.23376651171380977"/>
          <c:w val="0.4571447704161708"/>
          <c:h val="0.519481137141799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F3-4423-918A-CFB2AB906A30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3-4423-918A-CFB2AB90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7338967657514"/>
          <c:y val="0.91233874710528517"/>
          <c:w val="6.000025111712242E-2"/>
          <c:h val="5.5194870821316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5797905842110935"/>
          <c:y val="4.26231555287310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744707790563435"/>
          <c:y val="0.17049262211492433"/>
          <c:w val="0.7473413960446571"/>
          <c:h val="0.688527897002579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YTD Actuals</c:v>
                </c:pt>
                <c:pt idx="1">
                  <c:v>YTD Allocations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159387.68000000002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B-4AEA-A4F8-ED040A7B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9775168"/>
        <c:axId val="1"/>
        <c:axId val="0"/>
      </c:bar3DChart>
      <c:catAx>
        <c:axId val="179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7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47-4E50-B551-D8101F6E9C4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47-4E50-B551-D8101F6E9C4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47-4E50-B551-D8101F6E9C4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47-4E50-B551-D8101F6E9C4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E47-4E50-B551-D8101F6E9C42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47-4E50-B551-D8101F6E9C42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E47-4E50-B551-D8101F6E9C4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7-4E50-B551-D8101F6E9C42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E47-4E50-B551-D8101F6E9C4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E47-4E50-B551-D8101F6E9C4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E47-4E50-B551-D8101F6E9C42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E47-4E50-B551-D8101F6E9C42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E47-4E50-B551-D8101F6E9C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E47-4E50-B551-D8101F6E9C42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E47-4E50-B551-D8101F6E9C42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E47-4E50-B551-D8101F6E9C4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47-4E50-B551-D8101F6E9C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E-4E85-93C5-4BD067E29AF1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E-4E85-93C5-4BD067E2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53296"/>
        <c:axId val="1"/>
      </c:barChart>
      <c:catAx>
        <c:axId val="18045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45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59075870407575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2834263696178472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D44-460B-A69A-23C895C67251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44-460B-A69A-23C895C6725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44-460B-A69A-23C895C67251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44-460B-A69A-23C895C67251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D44-460B-A69A-23C895C67251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44-460B-A69A-23C895C67251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D44-460B-A69A-23C895C672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44-460B-A69A-23C895C672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44-460B-A69A-23C895C6725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4-460B-A69A-23C895C67251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44-460B-A69A-23C895C67251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D44-460B-A69A-23C895C6725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44-460B-A69A-23C895C67251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D44-460B-A69A-23C895C67251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44-460B-A69A-23C895C6725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D44-460B-A69A-23C895C67251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D44-460B-A69A-23C895C672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44-460B-A69A-23C895C6725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44-460B-A69A-23C895C672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5-495A-887A-5574893BDA7C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5-495A-887A-5574893BDA7C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5-495A-887A-5574893BDA7C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5-495A-887A-5574893BDA7C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5-495A-887A-5574893BDA7C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5-495A-887A-5574893B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58544"/>
        <c:axId val="1"/>
      </c:barChart>
      <c:catAx>
        <c:axId val="180458544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458544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784864893077483"/>
          <c:y val="0.937833647326712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1-4586-9FC6-52743EA8A041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1-4586-9FC6-52743EA8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59528"/>
        <c:axId val="1"/>
      </c:barChart>
      <c:catAx>
        <c:axId val="18045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459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276888954483573"/>
          <c:y val="0.94265397949915219"/>
          <c:w val="0.22316414962392636"/>
          <c:h val="4.83871814571808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0-425C-921D-0822A43B5F9B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0-425C-921D-0822A43B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53952"/>
        <c:axId val="1"/>
      </c:barChart>
      <c:catAx>
        <c:axId val="1804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453952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84-4234-8A44-3A62510683A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84-4234-8A44-3A62510683A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84-4234-8A44-3A62510683AB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84-4234-8A44-3A62510683AB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84-4234-8A44-3A62510683AB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84-4234-8A44-3A62510683AB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784-4234-8A44-3A62510683A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84-4234-8A44-3A62510683AB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84-4234-8A44-3A62510683A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84-4234-8A44-3A62510683A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84-4234-8A44-3A62510683AB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784-4234-8A44-3A62510683AB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784-4234-8A44-3A62510683A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784-4234-8A44-3A62510683AB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784-4234-8A44-3A62510683AB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784-4234-8A44-3A62510683A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84-4234-8A44-3A62510683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C-495F-9623-7B672256BC52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C-495F-9623-7B672256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98752"/>
        <c:axId val="1"/>
      </c:barChart>
      <c:catAx>
        <c:axId val="1812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29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59075870407575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0.64925</cdr:x>
      <cdr:y>0.57899</cdr:y>
    </cdr:from>
    <cdr:to>
      <cdr:x>0.79729</cdr:x>
      <cdr:y>0.61945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0798" y="2481344"/>
          <a:ext cx="570791" cy="173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0.61433</cdr:y>
    </cdr:from>
    <cdr:to>
      <cdr:x>0.5034</cdr:x>
      <cdr:y>0.61433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2828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0.70745</cdr:y>
    </cdr:from>
    <cdr:to>
      <cdr:x>0.59551</cdr:x>
      <cdr:y>0.70745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270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0.56996</cdr:y>
    </cdr:from>
    <cdr:to>
      <cdr:x>0.6395</cdr:x>
      <cdr:y>0.61287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38291"/>
          <a:ext cx="442508" cy="183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0.6395</cdr:x>
      <cdr:y>0.637</cdr:y>
    </cdr:from>
    <cdr:to>
      <cdr:x>0.77875</cdr:x>
      <cdr:y>0.67771</cdr:y>
    </cdr:to>
    <cdr:sp macro="" textlink="">
      <cdr:nvSpPr>
        <cdr:cNvPr id="92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43693" y="2725374"/>
          <a:ext cx="532684" cy="1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0.72131</cdr:x>
      <cdr:y>0.04142</cdr:y>
    </cdr:from>
    <cdr:to>
      <cdr:x>0.72131</cdr:x>
      <cdr:y>0.04142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0890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50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0.66457</cdr:x>
      <cdr:y>0.57899</cdr:y>
    </cdr:from>
    <cdr:to>
      <cdr:x>0.81333</cdr:x>
      <cdr:y>0.61945</cdr:y>
    </cdr:to>
    <cdr:sp macro="" textlink="">
      <cdr:nvSpPr>
        <cdr:cNvPr id="501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9845" y="2481344"/>
          <a:ext cx="573603" cy="173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0.61604</cdr:y>
    </cdr:from>
    <cdr:to>
      <cdr:x>0.5034</cdr:x>
      <cdr:y>0.61604</cdr:y>
    </cdr:to>
    <cdr:sp macro="" textlink="">
      <cdr:nvSpPr>
        <cdr:cNvPr id="522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355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0.70916</cdr:y>
    </cdr:from>
    <cdr:to>
      <cdr:x>0.59551</cdr:x>
      <cdr:y>0.70916</cdr:y>
    </cdr:to>
    <cdr:sp macro="" textlink="">
      <cdr:nvSpPr>
        <cdr:cNvPr id="522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343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0.57167</cdr:y>
    </cdr:from>
    <cdr:to>
      <cdr:x>0.6395</cdr:x>
      <cdr:y>0.61457</cdr:y>
    </cdr:to>
    <cdr:sp macro="" textlink="">
      <cdr:nvSpPr>
        <cdr:cNvPr id="522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45598"/>
          <a:ext cx="442508" cy="183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0.65165</cdr:x>
      <cdr:y>0.63871</cdr:y>
    </cdr:from>
    <cdr:to>
      <cdr:x>0.7909</cdr:x>
      <cdr:y>0.67942</cdr:y>
    </cdr:to>
    <cdr:sp macro="" textlink="">
      <cdr:nvSpPr>
        <cdr:cNvPr id="522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0175" y="2732682"/>
          <a:ext cx="532684" cy="1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0.72131</cdr:x>
      <cdr:y>0.04142</cdr:y>
    </cdr:from>
    <cdr:to>
      <cdr:x>0.72131</cdr:x>
      <cdr:y>0.04142</cdr:y>
    </cdr:to>
    <cdr:sp macro="" textlink="">
      <cdr:nvSpPr>
        <cdr:cNvPr id="532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0890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18</xdr:row>
      <xdr:rowOff>60960</xdr:rowOff>
    </xdr:from>
    <xdr:to>
      <xdr:col>14</xdr:col>
      <xdr:colOff>114300</xdr:colOff>
      <xdr:row>32</xdr:row>
      <xdr:rowOff>137160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6408420" y="3291840"/>
          <a:ext cx="2758440" cy="2423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106680</xdr:colOff>
      <xdr:row>3</xdr:row>
      <xdr:rowOff>121920</xdr:rowOff>
    </xdr:from>
    <xdr:to>
      <xdr:col>8</xdr:col>
      <xdr:colOff>205740</xdr:colOff>
      <xdr:row>17</xdr:row>
      <xdr:rowOff>121920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238500" y="830580"/>
          <a:ext cx="306324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60960</xdr:colOff>
      <xdr:row>3</xdr:row>
      <xdr:rowOff>121920</xdr:rowOff>
    </xdr:from>
    <xdr:to>
      <xdr:col>3</xdr:col>
      <xdr:colOff>868680</xdr:colOff>
      <xdr:row>17</xdr:row>
      <xdr:rowOff>121920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175260" y="830580"/>
          <a:ext cx="293370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708660</xdr:colOff>
      <xdr:row>2</xdr:row>
      <xdr:rowOff>121920</xdr:rowOff>
    </xdr:from>
    <xdr:ext cx="76200" cy="22860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948940" y="6324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1</xdr:row>
      <xdr:rowOff>144780</xdr:rowOff>
    </xdr:from>
    <xdr:ext cx="76200" cy="2286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948940" y="4572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0</xdr:row>
      <xdr:rowOff>152400</xdr:rowOff>
    </xdr:from>
    <xdr:ext cx="76200" cy="2286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948940" y="1524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91440</xdr:colOff>
      <xdr:row>3</xdr:row>
      <xdr:rowOff>144780</xdr:rowOff>
    </xdr:from>
    <xdr:to>
      <xdr:col>3</xdr:col>
      <xdr:colOff>830580</xdr:colOff>
      <xdr:row>17</xdr:row>
      <xdr:rowOff>91440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3</xdr:row>
      <xdr:rowOff>144780</xdr:rowOff>
    </xdr:from>
    <xdr:to>
      <xdr:col>8</xdr:col>
      <xdr:colOff>167640</xdr:colOff>
      <xdr:row>17</xdr:row>
      <xdr:rowOff>91440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18</xdr:row>
      <xdr:rowOff>68580</xdr:rowOff>
    </xdr:from>
    <xdr:to>
      <xdr:col>8</xdr:col>
      <xdr:colOff>198120</xdr:colOff>
      <xdr:row>32</xdr:row>
      <xdr:rowOff>121920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3238500" y="3299460"/>
          <a:ext cx="3055620" cy="240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137160</xdr:colOff>
      <xdr:row>18</xdr:row>
      <xdr:rowOff>99060</xdr:rowOff>
    </xdr:from>
    <xdr:to>
      <xdr:col>8</xdr:col>
      <xdr:colOff>167640</xdr:colOff>
      <xdr:row>32</xdr:row>
      <xdr:rowOff>91440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18</xdr:row>
      <xdr:rowOff>99060</xdr:rowOff>
    </xdr:from>
    <xdr:to>
      <xdr:col>14</xdr:col>
      <xdr:colOff>76200</xdr:colOff>
      <xdr:row>32</xdr:row>
      <xdr:rowOff>99060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18</xdr:row>
      <xdr:rowOff>68580</xdr:rowOff>
    </xdr:from>
    <xdr:to>
      <xdr:col>3</xdr:col>
      <xdr:colOff>853440</xdr:colOff>
      <xdr:row>32</xdr:row>
      <xdr:rowOff>106680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160020" y="3299460"/>
          <a:ext cx="2933700" cy="2385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99060</xdr:rowOff>
    </xdr:from>
    <xdr:to>
      <xdr:col>3</xdr:col>
      <xdr:colOff>815340</xdr:colOff>
      <xdr:row>32</xdr:row>
      <xdr:rowOff>76200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ColWidth="9.109375" defaultRowHeight="13.2" x14ac:dyDescent="0.25"/>
  <cols>
    <col min="1" max="1" width="11.44140625" style="97" customWidth="1"/>
    <col min="2" max="2" width="11.44140625" style="98" customWidth="1"/>
    <col min="3" max="3" width="8.6640625" style="98" customWidth="1"/>
    <col min="4" max="4" width="11" style="98" customWidth="1"/>
    <col min="5" max="5" width="9.109375" style="98"/>
    <col min="6" max="6" width="11.109375" style="98" customWidth="1"/>
    <col min="7" max="7" width="10.44140625" style="98" customWidth="1"/>
    <col min="8" max="8" width="10.33203125" style="98" customWidth="1"/>
    <col min="9" max="9" width="8.6640625" style="98" bestFit="1" customWidth="1"/>
    <col min="10" max="10" width="8" style="98" customWidth="1"/>
    <col min="11" max="12" width="8.6640625" style="98" customWidth="1"/>
    <col min="13" max="13" width="8.44140625" style="98" customWidth="1"/>
    <col min="14" max="14" width="2.109375" style="98" customWidth="1"/>
    <col min="15" max="16" width="9.109375" style="98"/>
    <col min="17" max="17" width="11.88671875" style="98" customWidth="1"/>
    <col min="18" max="18" width="20.109375" style="98" customWidth="1"/>
    <col min="19" max="19" width="10.44140625" style="98" customWidth="1"/>
    <col min="20" max="20" width="9.109375" style="98"/>
    <col min="21" max="21" width="10.33203125" style="98" customWidth="1"/>
    <col min="22" max="28" width="9.109375" style="98"/>
    <col min="29" max="29" width="11" style="98" bestFit="1" customWidth="1"/>
    <col min="30" max="30" width="9.109375" style="98"/>
    <col min="31" max="31" width="10.44140625" style="98" bestFit="1" customWidth="1"/>
    <col min="32" max="16384" width="9.109375" style="98"/>
  </cols>
  <sheetData>
    <row r="1" spans="1:23" ht="20.399999999999999" x14ac:dyDescent="0.35">
      <c r="A1" s="257" t="s">
        <v>160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3" ht="20.399999999999999" x14ac:dyDescent="0.35">
      <c r="A2" s="257" t="str">
        <f>CONCATENATE('Monthly Expense Categories'!B1," ","(",'Monthly Expense Categories'!B2,")")</f>
        <v>ENW-Energy Ops Texas (103832)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</row>
    <row r="3" spans="1:23" ht="20.399999999999999" x14ac:dyDescent="0.35">
      <c r="A3" s="258" t="str">
        <f>CHOOSE(Month,"January","February","March","April","May","June","July","August","September","October","November","December")&amp;" 2001YTD Actual vs Plan"</f>
        <v>July 2001YTD Actual vs Plan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</row>
    <row r="4" spans="1:23" ht="13.8" thickBot="1" x14ac:dyDescent="0.3">
      <c r="A4" s="98"/>
    </row>
    <row r="5" spans="1:23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5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5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5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5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5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5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5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5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5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5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5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5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5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5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5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5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5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5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5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5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5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5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5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5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5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7.399999999999999" x14ac:dyDescent="0.3">
      <c r="A31" s="259" t="s">
        <v>157</v>
      </c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N31" s="102"/>
      <c r="O31" s="259" t="s">
        <v>150</v>
      </c>
      <c r="P31" s="260"/>
      <c r="Q31" s="260"/>
      <c r="R31" s="260"/>
      <c r="S31" s="260"/>
      <c r="T31" s="260"/>
      <c r="U31" s="261"/>
      <c r="V31" s="113"/>
      <c r="W31" s="102"/>
    </row>
    <row r="32" spans="1:23" ht="14.4" thickBot="1" x14ac:dyDescent="0.3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21</v>
      </c>
      <c r="V32" s="102"/>
      <c r="W32" s="102"/>
    </row>
    <row r="33" spans="1:23" ht="13.8" thickBo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5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5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5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5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5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5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5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5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5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5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5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5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5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5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5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5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5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5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5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5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5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5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5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5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5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5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7.399999999999999" x14ac:dyDescent="0.3">
      <c r="A60" s="259" t="s">
        <v>158</v>
      </c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1"/>
      <c r="N60" s="122"/>
      <c r="O60" s="259" t="s">
        <v>162</v>
      </c>
      <c r="P60" s="260"/>
      <c r="Q60" s="260"/>
      <c r="R60" s="260"/>
      <c r="S60" s="260"/>
      <c r="T60" s="260"/>
      <c r="U60" s="261"/>
      <c r="V60" s="113"/>
      <c r="W60" s="113"/>
    </row>
    <row r="61" spans="1:23" ht="13.8" thickBot="1" x14ac:dyDescent="0.3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5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5">
      <c r="A63" s="124" t="str">
        <f ca="1">CELL("filename")</f>
        <v>H:\[Texas July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5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5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159</v>
      </c>
      <c r="P65" s="137">
        <f>ROUND(Data!M11/1000,0)</f>
        <v>0</v>
      </c>
      <c r="Q65" s="137">
        <f>ROUND(Data!M12/1000,0)</f>
        <v>20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179</v>
      </c>
    </row>
    <row r="66" spans="1:26" x14ac:dyDescent="0.25">
      <c r="A66" s="141" t="s">
        <v>152</v>
      </c>
      <c r="B66" s="142">
        <f>ROUND(Data!O10/1000,0)</f>
        <v>115</v>
      </c>
      <c r="C66" s="142">
        <f>ROUND(Data!O11/1000,0)</f>
        <v>31</v>
      </c>
      <c r="D66" s="142">
        <f>ROUND(Data!O12/1000,0)</f>
        <v>7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159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115</v>
      </c>
      <c r="P66" s="147">
        <f>ROUND(Data!O11/1000,0)</f>
        <v>31</v>
      </c>
      <c r="Q66" s="147">
        <f>ROUND(Data!O12/1000,0)</f>
        <v>7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159</v>
      </c>
    </row>
    <row r="67" spans="1:26" x14ac:dyDescent="0.25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5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Actual</v>
      </c>
      <c r="I68" s="126" t="str">
        <f>LEFT('Monthly Expense Categories'!AC8,3)&amp;"  "&amp;'Monthly Expense Categories'!AC9</f>
        <v>Aug  Plan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5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4</v>
      </c>
      <c r="I69" s="150">
        <f>ROUND((+'Monthly Expense Categories'!AC16+'Monthly Expense Categories'!AC18+'Monthly Expense Categories'!AC19+'Monthly Expense Categories'!AC21+'Monthly Expense Categories'!AC17)/1000,0)</f>
        <v>22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23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26</v>
      </c>
      <c r="Z69" s="137"/>
    </row>
    <row r="70" spans="1:26" x14ac:dyDescent="0.25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0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4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5</v>
      </c>
      <c r="Z70" s="102"/>
    </row>
    <row r="71" spans="1:26" x14ac:dyDescent="0.25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0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5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5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1</v>
      </c>
      <c r="I73" s="214">
        <f>ROUND(+'Monthly Expense Categories'!AC30/1000,0)</f>
        <v>2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5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5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5</v>
      </c>
      <c r="I75" s="147">
        <f t="shared" si="2"/>
        <v>25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5">
      <c r="A78" s="98"/>
    </row>
    <row r="79" spans="1:26" x14ac:dyDescent="0.25">
      <c r="A79" s="98"/>
    </row>
    <row r="80" spans="1:26" x14ac:dyDescent="0.25">
      <c r="A80" s="98"/>
    </row>
    <row r="81" spans="1:21" x14ac:dyDescent="0.25">
      <c r="A81" s="98"/>
    </row>
    <row r="82" spans="1:21" x14ac:dyDescent="0.25">
      <c r="A82" s="98"/>
    </row>
    <row r="83" spans="1:21" x14ac:dyDescent="0.25">
      <c r="A83" s="98"/>
    </row>
    <row r="84" spans="1:21" x14ac:dyDescent="0.25">
      <c r="A84" s="98"/>
    </row>
    <row r="85" spans="1:21" x14ac:dyDescent="0.25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5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5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5">
      <c r="A88" s="98"/>
    </row>
    <row r="89" spans="1:21" x14ac:dyDescent="0.25">
      <c r="A89" s="98"/>
    </row>
    <row r="90" spans="1:21" x14ac:dyDescent="0.25">
      <c r="A90" s="98"/>
    </row>
    <row r="91" spans="1:21" x14ac:dyDescent="0.25">
      <c r="A91" s="98"/>
    </row>
    <row r="92" spans="1:21" x14ac:dyDescent="0.25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ColWidth="9.109375" defaultRowHeight="13.2" x14ac:dyDescent="0.25"/>
  <cols>
    <col min="1" max="1" width="1.6640625" style="1" customWidth="1"/>
    <col min="2" max="2" width="20.33203125" style="1" customWidth="1"/>
    <col min="3" max="3" width="10.6640625" style="1" customWidth="1"/>
    <col min="4" max="4" width="13" style="1" bestFit="1" customWidth="1"/>
    <col min="5" max="5" width="11.5546875" style="1" customWidth="1"/>
    <col min="6" max="6" width="9.88671875" style="1" customWidth="1"/>
    <col min="7" max="7" width="11.109375" style="1" customWidth="1"/>
    <col min="8" max="8" width="10.6640625" style="1" bestFit="1" customWidth="1"/>
    <col min="9" max="9" width="5.44140625" style="1" customWidth="1"/>
    <col min="10" max="10" width="3" style="1" customWidth="1"/>
    <col min="11" max="11" width="14.109375" style="1" customWidth="1"/>
    <col min="12" max="12" width="9.44140625" style="1" customWidth="1"/>
    <col min="13" max="13" width="9.5546875" style="1" customWidth="1"/>
    <col min="14" max="14" width="1.5546875" style="1" customWidth="1"/>
    <col min="15" max="15" width="2.109375" style="4" customWidth="1"/>
    <col min="16" max="16" width="9.109375" style="3"/>
    <col min="17" max="18" width="15.5546875" style="4" bestFit="1" customWidth="1"/>
    <col min="19" max="19" width="14.5546875" style="1" bestFit="1" customWidth="1"/>
    <col min="20" max="20" width="6.109375" style="1" bestFit="1" customWidth="1"/>
    <col min="21" max="21" width="9.88671875" style="1" bestFit="1" customWidth="1"/>
    <col min="22" max="22" width="16.5546875" style="1" bestFit="1" customWidth="1"/>
    <col min="23" max="23" width="17" style="1" bestFit="1" customWidth="1"/>
    <col min="24" max="26" width="9.88671875" style="1" bestFit="1" customWidth="1"/>
    <col min="27" max="16384" width="9.109375" style="1"/>
  </cols>
  <sheetData>
    <row r="1" spans="1:15" ht="24.6" x14ac:dyDescent="0.4">
      <c r="B1" s="262" t="str">
        <f>'Monthly Expense Categories'!B1&amp;" - Cost Center "&amp;'Monthly Expense Categories'!B2</f>
        <v>ENW-Energy Ops Texas - Cost Center 103832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July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8" thickBot="1" x14ac:dyDescent="0.3">
      <c r="B5" s="4"/>
      <c r="C5" s="4"/>
      <c r="D5" s="4"/>
      <c r="E5" s="4"/>
      <c r="F5" s="4"/>
      <c r="G5" s="4"/>
      <c r="H5" s="4"/>
      <c r="I5" s="4"/>
      <c r="J5" s="263" t="s">
        <v>0</v>
      </c>
      <c r="K5" s="263"/>
      <c r="L5" s="263"/>
      <c r="M5" s="263"/>
      <c r="N5" s="4"/>
    </row>
    <row r="6" spans="1:15" x14ac:dyDescent="0.25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178520</v>
      </c>
      <c r="N6" s="4"/>
    </row>
    <row r="7" spans="1:15" x14ac:dyDescent="0.25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-19132.319999999978</v>
      </c>
      <c r="M7" s="7"/>
      <c r="N7" s="4"/>
    </row>
    <row r="8" spans="1:15" x14ac:dyDescent="0.25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5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5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5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-19132.319999999978</v>
      </c>
      <c r="M11" s="7"/>
      <c r="N11" s="4"/>
    </row>
    <row r="12" spans="1:15" x14ac:dyDescent="0.25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5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5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159387.68000000002</v>
      </c>
      <c r="N14" s="4"/>
    </row>
    <row r="15" spans="1:15" x14ac:dyDescent="0.25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5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5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5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5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5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5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5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5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5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5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5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5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5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5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5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5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5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5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5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5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5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5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5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5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5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5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5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6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ColWidth="9.109375" defaultRowHeight="13.2" x14ac:dyDescent="0.25"/>
  <cols>
    <col min="1" max="1" width="9.109375" style="98"/>
    <col min="2" max="2" width="28.6640625" style="98" customWidth="1"/>
    <col min="3" max="3" width="1" style="98" customWidth="1"/>
    <col min="4" max="4" width="11.33203125" style="98" bestFit="1" customWidth="1"/>
    <col min="5" max="5" width="1" style="98" customWidth="1"/>
    <col min="6" max="6" width="11.33203125" style="98" bestFit="1" customWidth="1"/>
    <col min="7" max="7" width="1" style="98" customWidth="1"/>
    <col min="8" max="8" width="12.88671875" style="98" customWidth="1"/>
    <col min="9" max="9" width="5.44140625" style="98" customWidth="1"/>
    <col min="10" max="10" width="10.44140625" style="98" customWidth="1"/>
    <col min="11" max="11" width="5.33203125" style="98" customWidth="1"/>
    <col min="12" max="12" width="0.44140625" style="98" customWidth="1"/>
    <col min="13" max="13" width="13.109375" style="98" bestFit="1" customWidth="1"/>
    <col min="14" max="14" width="1" style="98" customWidth="1"/>
    <col min="15" max="15" width="10.6640625" style="98" bestFit="1" customWidth="1"/>
    <col min="16" max="16" width="1" style="98" customWidth="1"/>
    <col min="17" max="17" width="12" style="98" customWidth="1"/>
    <col min="18" max="18" width="9.109375" style="98"/>
    <col min="19" max="19" width="12.5546875" style="98" customWidth="1"/>
    <col min="20" max="20" width="15.5546875" style="98" customWidth="1"/>
    <col min="21" max="27" width="12.5546875" style="98" customWidth="1"/>
    <col min="28" max="16384" width="9.109375" style="98"/>
  </cols>
  <sheetData>
    <row r="1" spans="2:27" ht="20.399999999999999" x14ac:dyDescent="0.35">
      <c r="B1" s="257" t="s">
        <v>160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2:27" ht="20.399999999999999" x14ac:dyDescent="0.35">
      <c r="B2" s="257" t="str">
        <f>Graph!A2</f>
        <v>ENW-Energy Ops Texas (103832)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2:27" ht="20.399999999999999" x14ac:dyDescent="0.35">
      <c r="B3" s="258" t="str">
        <f>CHOOSE(Month,"January","February","March","April","May","June","July","August","September","October","November","December")&amp;" 2001YTD Actual vs Plan"</f>
        <v>July 2001YTD Actual vs Plan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</row>
    <row r="4" spans="2:27" ht="13.8" thickBot="1" x14ac:dyDescent="0.3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2" thickBot="1" x14ac:dyDescent="0.35">
      <c r="D5" s="267" t="s">
        <v>141</v>
      </c>
      <c r="E5" s="268"/>
      <c r="F5" s="268"/>
      <c r="G5" s="268"/>
      <c r="H5" s="269"/>
      <c r="I5" s="151"/>
      <c r="J5" s="152" t="s">
        <v>146</v>
      </c>
      <c r="K5" s="151"/>
      <c r="M5" s="267" t="s">
        <v>145</v>
      </c>
      <c r="N5" s="268"/>
      <c r="O5" s="268"/>
      <c r="P5" s="268"/>
      <c r="Q5" s="269"/>
    </row>
    <row r="6" spans="2:27" ht="7.5" customHeight="1" x14ac:dyDescent="0.25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5">
      <c r="D7" s="154" t="str">
        <f>'Monthly Expense Categories'!B8</f>
        <v>Jul-01</v>
      </c>
      <c r="E7" s="155"/>
      <c r="F7" s="155" t="str">
        <f>D7</f>
        <v>Jul-01</v>
      </c>
      <c r="G7" s="139"/>
      <c r="H7" s="156" t="s">
        <v>7</v>
      </c>
      <c r="I7" s="109"/>
      <c r="J7" s="157">
        <v>2001</v>
      </c>
      <c r="K7" s="109"/>
      <c r="M7" s="154" t="str">
        <f>F7</f>
        <v>Jul-01</v>
      </c>
      <c r="N7" s="155"/>
      <c r="O7" s="155" t="str">
        <f>M7</f>
        <v>Jul-01</v>
      </c>
      <c r="P7" s="139"/>
      <c r="Q7" s="156" t="s">
        <v>7</v>
      </c>
    </row>
    <row r="8" spans="2:27" s="108" customFormat="1" x14ac:dyDescent="0.25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5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5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23062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3788</v>
      </c>
      <c r="G10" s="165"/>
      <c r="H10" s="166">
        <f t="shared" ref="H10:H16" si="0">+D10-F10</f>
        <v>19274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158948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115338.71</v>
      </c>
      <c r="P10" s="165"/>
      <c r="Q10" s="166">
        <f t="shared" ref="Q10:Q16" si="1">+M10-O10</f>
        <v>43609.289999999994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5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5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1245</v>
      </c>
      <c r="G12" s="165"/>
      <c r="H12" s="166">
        <f t="shared" si="0"/>
        <v>1551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19572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7181</v>
      </c>
      <c r="P12" s="165"/>
      <c r="Q12" s="166">
        <f t="shared" si="1"/>
        <v>12391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5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5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5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5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-25390</v>
      </c>
      <c r="G16" s="165"/>
      <c r="H16" s="166">
        <f t="shared" si="0"/>
        <v>0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-177730</v>
      </c>
      <c r="N16" s="165"/>
      <c r="O16" s="165">
        <f>ROUND(VLOOKUP($T16,'Monthly Expense Categories'!$A$16:$L$65,8,FALSE)+VLOOKUP(Data!$U16,'Monthly Expense Categories'!$A$16:$L$64,8,FALSE),0)</f>
        <v>-179744</v>
      </c>
      <c r="P16" s="165"/>
      <c r="Q16" s="166">
        <f t="shared" si="1"/>
        <v>2014</v>
      </c>
      <c r="S16" s="216" t="s">
        <v>155</v>
      </c>
      <c r="T16" s="244" t="str">
        <f>'Monthly Expense Categories'!A62</f>
        <v xml:space="preserve">    Allocation to others</v>
      </c>
      <c r="U16" s="244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8" thickBot="1" x14ac:dyDescent="0.3">
      <c r="D17" s="171">
        <f>SUM(D10:D16)</f>
        <v>468</v>
      </c>
      <c r="E17" s="165"/>
      <c r="F17" s="172">
        <f>SUM(F10:F16)</f>
        <v>-20357</v>
      </c>
      <c r="G17" s="165"/>
      <c r="H17" s="173">
        <f>SUM(H10:H16)</f>
        <v>20825</v>
      </c>
      <c r="I17" s="165"/>
      <c r="J17" s="174">
        <f>SUM(J10:J16)</f>
        <v>0</v>
      </c>
      <c r="K17" s="175"/>
      <c r="L17" s="169"/>
      <c r="M17" s="171">
        <f>SUM(M10:M16)</f>
        <v>790</v>
      </c>
      <c r="N17" s="165"/>
      <c r="O17" s="172">
        <f>SUM(O10:O16)</f>
        <v>-20356.289999999979</v>
      </c>
      <c r="P17" s="165"/>
      <c r="Q17" s="173">
        <f>SUM(Q10:Q16)</f>
        <v>21146.289999999994</v>
      </c>
    </row>
    <row r="18" spans="2:27" ht="14.4" thickTop="1" thickBot="1" x14ac:dyDescent="0.3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8" thickBot="1" x14ac:dyDescent="0.3">
      <c r="D19" s="180"/>
      <c r="E19" s="180"/>
      <c r="F19" s="180"/>
      <c r="G19" s="180"/>
      <c r="H19" s="180"/>
      <c r="I19" s="180"/>
      <c r="J19" s="180"/>
    </row>
    <row r="20" spans="2:27" ht="16.2" thickBot="1" x14ac:dyDescent="0.35">
      <c r="D20" s="264" t="s">
        <v>153</v>
      </c>
      <c r="E20" s="265"/>
      <c r="F20" s="265"/>
      <c r="G20" s="265"/>
      <c r="H20" s="266"/>
      <c r="I20" s="181"/>
      <c r="J20" s="182" t="s">
        <v>146</v>
      </c>
      <c r="K20" s="151"/>
      <c r="M20" s="267" t="s">
        <v>2</v>
      </c>
      <c r="N20" s="268"/>
      <c r="O20" s="268"/>
      <c r="P20" s="268"/>
      <c r="Q20" s="269"/>
    </row>
    <row r="21" spans="2:27" ht="7.5" customHeight="1" x14ac:dyDescent="0.25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5">
      <c r="D22" s="154" t="str">
        <f>D7</f>
        <v>Jul-01</v>
      </c>
      <c r="E22" s="187"/>
      <c r="F22" s="155" t="str">
        <f>F7</f>
        <v>Jul-01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Jul-01</v>
      </c>
      <c r="N22" s="155"/>
      <c r="O22" s="155" t="str">
        <f>O7</f>
        <v>Jul-01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5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5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5">
      <c r="B25" s="98" t="s">
        <v>161</v>
      </c>
      <c r="D25" s="164">
        <f>SUM(D10:D15)</f>
        <v>25858</v>
      </c>
      <c r="E25" s="165"/>
      <c r="F25" s="165">
        <f>SUM(F10:F15)</f>
        <v>5033</v>
      </c>
      <c r="G25" s="165"/>
      <c r="H25" s="166">
        <f>+D25-F25</f>
        <v>20825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5">
      <c r="B26" s="98" t="s">
        <v>163</v>
      </c>
      <c r="D26" s="164">
        <f>+D16</f>
        <v>-25390</v>
      </c>
      <c r="E26" s="165"/>
      <c r="F26" s="165">
        <f>+F16</f>
        <v>-25390</v>
      </c>
      <c r="G26" s="165"/>
      <c r="H26" s="166">
        <f>+D26-F26</f>
        <v>0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8" thickBot="1" x14ac:dyDescent="0.3">
      <c r="D27" s="171">
        <f>D25+D26</f>
        <v>468</v>
      </c>
      <c r="E27" s="165"/>
      <c r="F27" s="172">
        <f>SUM(F25:F26)</f>
        <v>-20357</v>
      </c>
      <c r="G27" s="165"/>
      <c r="H27" s="173">
        <f>SUM(H25:H26)</f>
        <v>20825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4" thickTop="1" thickBot="1" x14ac:dyDescent="0.3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8" thickBot="1" x14ac:dyDescent="0.3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5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5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5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5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5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5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5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5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8" thickBot="1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5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5">
      <c r="B40" s="98" t="str">
        <f ca="1">CELL("filename")</f>
        <v>H:\[Texas July 2001.xls]Monthly Expense Categories</v>
      </c>
    </row>
    <row r="44" spans="2:17" x14ac:dyDescent="0.25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5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5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5">
      <c r="A111" s="97"/>
    </row>
    <row r="112" spans="1:28" x14ac:dyDescent="0.25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5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5">
      <c r="B114" s="97"/>
      <c r="I114" s="97"/>
      <c r="R114" s="97"/>
    </row>
    <row r="115" spans="1:31" x14ac:dyDescent="0.25">
      <c r="B115" s="97"/>
      <c r="I115" s="97"/>
      <c r="R115" s="97"/>
    </row>
    <row r="116" spans="1:31" x14ac:dyDescent="0.25">
      <c r="B116" s="107"/>
      <c r="C116" s="97"/>
      <c r="I116" s="107"/>
      <c r="J116" s="97"/>
      <c r="R116" s="107"/>
    </row>
    <row r="117" spans="1:31" x14ac:dyDescent="0.25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5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5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5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5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5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5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5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5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5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5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5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5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5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5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5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5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8" thickBot="1" x14ac:dyDescent="0.3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8" thickTop="1" x14ac:dyDescent="0.25"/>
    <row r="153" spans="1:31" s="97" customFormat="1" ht="9.6" x14ac:dyDescent="0.2"/>
    <row r="155" spans="1:31" s="97" customFormat="1" ht="9.6" x14ac:dyDescent="0.2"/>
    <row r="156" spans="1:31" x14ac:dyDescent="0.25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5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5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5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5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5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5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5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8" thickBot="1" x14ac:dyDescent="0.3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8" thickTop="1" x14ac:dyDescent="0.25"/>
    <row r="173" spans="1:31" x14ac:dyDescent="0.25">
      <c r="H173" s="108"/>
    </row>
    <row r="174" spans="1:31" x14ac:dyDescent="0.25">
      <c r="H174" s="108"/>
    </row>
    <row r="176" spans="1:31" x14ac:dyDescent="0.25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5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5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5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5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5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5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5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5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5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5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5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5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5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ColWidth="9.109375" defaultRowHeight="10.199999999999999" x14ac:dyDescent="0.2"/>
  <cols>
    <col min="1" max="1" width="24.5546875" style="32" bestFit="1" customWidth="1"/>
    <col min="2" max="2" width="9" style="32" customWidth="1"/>
    <col min="3" max="3" width="1.5546875" style="32" customWidth="1"/>
    <col min="4" max="4" width="9" style="32" customWidth="1"/>
    <col min="5" max="5" width="1.5546875" style="32" customWidth="1"/>
    <col min="6" max="6" width="9" style="32" customWidth="1"/>
    <col min="7" max="7" width="1.5546875" style="32" customWidth="1"/>
    <col min="8" max="8" width="9" style="32" customWidth="1"/>
    <col min="9" max="9" width="1.88671875" style="32" customWidth="1"/>
    <col min="10" max="10" width="9" style="32" customWidth="1"/>
    <col min="11" max="11" width="1.44140625" style="32" customWidth="1"/>
    <col min="12" max="12" width="9" style="32" customWidth="1"/>
    <col min="13" max="13" width="1.5546875" style="32" customWidth="1"/>
    <col min="14" max="14" width="25.6640625" style="32" customWidth="1"/>
    <col min="15" max="15" width="8.6640625" style="32" customWidth="1"/>
    <col min="16" max="16" width="1.5546875" style="32" customWidth="1"/>
    <col min="17" max="17" width="8.6640625" style="32" customWidth="1"/>
    <col min="18" max="18" width="1.5546875" style="32" customWidth="1"/>
    <col min="19" max="19" width="8.6640625" style="32" customWidth="1"/>
    <col min="20" max="20" width="1.5546875" style="32" customWidth="1"/>
    <col min="21" max="21" width="8.6640625" style="32" customWidth="1"/>
    <col min="22" max="22" width="1.5546875" style="32" customWidth="1"/>
    <col min="23" max="23" width="8.6640625" style="32" customWidth="1"/>
    <col min="24" max="24" width="1.5546875" style="32" customWidth="1"/>
    <col min="25" max="25" width="8.6640625" style="32" customWidth="1"/>
    <col min="26" max="26" width="1.5546875" style="32" customWidth="1"/>
    <col min="27" max="27" width="8.6640625" style="32" customWidth="1"/>
    <col min="28" max="28" width="1.5546875" style="32" customWidth="1"/>
    <col min="29" max="29" width="8.6640625" style="32" customWidth="1"/>
    <col min="30" max="30" width="1.5546875" style="32" customWidth="1"/>
    <col min="31" max="31" width="8.6640625" style="32" customWidth="1"/>
    <col min="32" max="32" width="1.5546875" style="32" customWidth="1"/>
    <col min="33" max="33" width="8.6640625" style="32" customWidth="1"/>
    <col min="34" max="34" width="1.5546875" style="32" customWidth="1"/>
    <col min="35" max="35" width="8.6640625" style="32" customWidth="1"/>
    <col min="36" max="36" width="1.5546875" style="32" customWidth="1"/>
    <col min="37" max="37" width="8.6640625" style="32" customWidth="1"/>
    <col min="38" max="38" width="1.5546875" style="32" customWidth="1"/>
    <col min="39" max="39" width="8.6640625" style="32" customWidth="1"/>
    <col min="40" max="40" width="1.5546875" style="32" customWidth="1"/>
    <col min="41" max="41" width="8.6640625" style="32" customWidth="1"/>
    <col min="42" max="42" width="1.88671875" style="32" customWidth="1"/>
    <col min="43" max="43" width="9.109375" style="32"/>
    <col min="44" max="44" width="1.6640625" style="32" customWidth="1"/>
    <col min="45" max="16384" width="9.10937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6" x14ac:dyDescent="0.3">
      <c r="A3" s="270" t="s">
        <v>160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N3" s="270" t="s">
        <v>160</v>
      </c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</row>
    <row r="4" spans="1:43" ht="15.6" x14ac:dyDescent="0.3">
      <c r="A4" s="270" t="s">
        <v>156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0" t="s">
        <v>156</v>
      </c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</row>
    <row r="5" spans="1:43" ht="15.6" x14ac:dyDescent="0.3">
      <c r="A5" s="270" t="str">
        <f>CONCATENATE(B1," ","(",B2,")")</f>
        <v>ENW-Energy Ops Texas (103832)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0" t="str">
        <f>CONCATENATE(B1," ","(",B2,")")</f>
        <v>ENW-Energy Ops Texas (103832)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</row>
    <row r="6" spans="1:43" ht="15.6" x14ac:dyDescent="0.3">
      <c r="A6" s="271" t="str">
        <f>CHOOSE(Month,"January","February","March","April","May","June","July","August","September","October","November","December")&amp;" 2001YTD Actual vs Plan"</f>
        <v>July 2001YTD Actual vs Plan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N6" s="270" t="str">
        <f>CHOOSE(Month,"January","February","March","April","May","June","July","August","September","October","November","December")&amp;" 2001YTD Actual vs Plan"</f>
        <v>July 2001YTD Actual vs Plan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</row>
    <row r="8" spans="1:43" ht="12" customHeight="1" x14ac:dyDescent="0.2">
      <c r="B8" s="217" t="str">
        <f>'Monthly Detail'!$C$2 &amp; "-" &amp;'Monthly Detail'!$B$2</f>
        <v>Jul-01</v>
      </c>
      <c r="C8" s="218"/>
      <c r="D8" s="217" t="str">
        <f>'Monthly Detail'!$C$2 &amp; "-" &amp;'Monthly Detail'!$B$2</f>
        <v>Jul-01</v>
      </c>
      <c r="E8" s="33"/>
      <c r="F8" s="34" t="s">
        <v>3</v>
      </c>
      <c r="G8" s="34"/>
      <c r="H8" s="217" t="str">
        <f>'Monthly Detail'!$C$2 &amp; "-" &amp;'Monthly Detail'!$B$2</f>
        <v>Jul-01</v>
      </c>
      <c r="I8" s="217"/>
      <c r="J8" s="217" t="str">
        <f>'Monthly Detail'!$C$2 &amp; "-" &amp;'Monthly Detail'!$B$2</f>
        <v>Jul-01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Actual</v>
      </c>
      <c r="AB9" s="40"/>
      <c r="AC9" s="39" t="str">
        <f>IF(VALUE('Monthly Detail'!$D$2)&lt;8,"Plan","Actual")</f>
        <v>Plan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>
        <f>Headcount!B10</f>
        <v>0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5">
      <c r="A16" s="95" t="s">
        <v>169</v>
      </c>
      <c r="B16" s="222">
        <f>SUMIF('Monthly Detail'!$A:$A,$A16,CHOOSE(Month,JanA,FebA,MarA,AprA,MayA,JunA,JulA,AugA,SepA,OctA,NovA,DecA))</f>
        <v>3305.38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13946.619999999999</v>
      </c>
      <c r="G16" s="222"/>
      <c r="H16" s="223">
        <f>SUMIF('Monthly Detail'!$A:$A,$A16,AYTD)</f>
        <v>94902.39</v>
      </c>
      <c r="I16" s="222"/>
      <c r="J16" s="222">
        <f>SUMIF('Monthly Plan'!$A:$A,$A16,PYTD)</f>
        <v>120100</v>
      </c>
      <c r="K16" s="222"/>
      <c r="L16" s="222">
        <f>J16-H16</f>
        <v>25197.61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7177.239999999998</v>
      </c>
      <c r="R16" s="222"/>
      <c r="S16" s="222">
        <f>IF(S$9="Actual",SUMIF('Monthly Detail'!$A:$A,$A16,MarA),SUMIF('Monthly Plan'!$A:$A,$A16,MarP))</f>
        <v>12944.099999999999</v>
      </c>
      <c r="T16" s="222"/>
      <c r="U16" s="222">
        <f>IF(U$9="Actual",SUMIF('Monthly Detail'!$A:$A,$A16,AprA),SUMIF('Monthly Plan'!$A:$A,$A16,AprP))</f>
        <v>16897.350000000002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3305.38</v>
      </c>
      <c r="AB16" s="222"/>
      <c r="AC16" s="222">
        <f>IF(AC$9="Actual",SUMIF('Monthly Detail'!$A:$A,$A16,AugA),SUMIF('Monthly Plan'!$A:$A,$A16,AugP))</f>
        <v>17252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181162.39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5">
      <c r="A17" s="95" t="s">
        <v>204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5">
      <c r="A18" s="95" t="s">
        <v>170</v>
      </c>
      <c r="B18" s="222">
        <f>SUMIF('Monthly Detail'!$A:$A,$A18,CHOOSE(Month,JanA,FebA,MarA,AprA,MayA,JunA,JulA,AugA,SepA,OctA,NovA,DecA))</f>
        <v>482.91000000000008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3883.09</v>
      </c>
      <c r="G18" s="222"/>
      <c r="H18" s="223">
        <f>SUMIF('Monthly Detail'!$A:$A,$A18,AYTD)</f>
        <v>15025.790000000003</v>
      </c>
      <c r="I18" s="222"/>
      <c r="J18" s="222">
        <f>SUMIF('Monthly Plan'!$A:$A,$A18,PYTD)</f>
        <v>30440</v>
      </c>
      <c r="K18" s="222"/>
      <c r="L18" s="222">
        <f t="shared" ref="L18:L35" si="1">J18-H18</f>
        <v>15414.209999999997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9218.0800000000017</v>
      </c>
      <c r="R18" s="222"/>
      <c r="S18" s="222">
        <f>IF(S$9="Actual",SUMIF('Monthly Detail'!$A:$A,$A18,MarA),SUMIF('Monthly Plan'!$A:$A,$A18,MarP))</f>
        <v>-1129.81</v>
      </c>
      <c r="T18" s="222"/>
      <c r="U18" s="222">
        <f>IF(U$9="Actual",SUMIF('Monthly Detail'!$A:$A,$A18,AprA),SUMIF('Monthly Plan'!$A:$A,$A18,AprP))</f>
        <v>-805.12</v>
      </c>
      <c r="V18" s="222"/>
      <c r="W18" s="222">
        <f>IF(W$9="Actual",SUMIF('Monthly Detail'!$A:$A,$A18,MayA),SUMIF('Monthly Plan'!$A:$A,$A18,MayP))</f>
        <v>1814.7300000000002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482.91000000000008</v>
      </c>
      <c r="AB18" s="222"/>
      <c r="AC18" s="222">
        <f>IF(AC$9="Actual",SUMIF('Monthly Detail'!$A:$A,$A18,AugA),SUMIF('Monthly Plan'!$A:$A,$A18,AugP))</f>
        <v>4366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36855.79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5">
      <c r="A19" s="95" t="s">
        <v>171</v>
      </c>
      <c r="B19" s="222">
        <f>SUMIF('Monthly Detail'!$A:$A,$A19,CHOOSE(Month,JanA,FebA,MarA,AprA,MayA,JunA,JulA,AugA,SepA,OctA,NovA,DecA))</f>
        <v>0</v>
      </c>
      <c r="C19" s="222"/>
      <c r="D19" s="222">
        <f>SUMIF('Monthly Plan'!$A:$A,$A19,CHOOSE(Month,JanP,FebP,MarP,AprP,MayP,JunP,JulP,AugP,SepP,OctP,NovP,DecP))</f>
        <v>1336</v>
      </c>
      <c r="E19" s="222"/>
      <c r="F19" s="222">
        <f t="shared" si="0"/>
        <v>1336</v>
      </c>
      <c r="G19" s="222"/>
      <c r="H19" s="223">
        <f>SUMIF('Monthly Detail'!$A:$A,$A19,AYTD)</f>
        <v>2406.08</v>
      </c>
      <c r="I19" s="222"/>
      <c r="J19" s="222">
        <f>SUMIF('Monthly Plan'!$A:$A,$A19,PYTD)</f>
        <v>7652</v>
      </c>
      <c r="K19" s="222"/>
      <c r="L19" s="222">
        <f t="shared" si="1"/>
        <v>5245.92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0</v>
      </c>
      <c r="AB19" s="222"/>
      <c r="AC19" s="222">
        <f>IF(AC$9="Actual",SUMIF('Monthly Detail'!$A:$A,$A19,AugA),SUMIF('Monthly Plan'!$A:$A,$A19,AugP))</f>
        <v>536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5986.08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5">
      <c r="A20" s="95" t="s">
        <v>200</v>
      </c>
      <c r="B20" s="222">
        <f>SUMIF('Monthly Detail'!$A:$A,$A20,CHOOSE(Month,JanA,FebA,MarA,AprA,MayA,JunA,JulA,AugA,SepA,OctA,NovA,DecA))</f>
        <v>0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108</v>
      </c>
      <c r="G20" s="222"/>
      <c r="H20" s="223">
        <f>SUMIF('Monthly Detail'!$A:$A,$A20,AYTD)</f>
        <v>3004.71</v>
      </c>
      <c r="I20" s="222"/>
      <c r="J20" s="222">
        <f>SUMIF('Monthly Plan'!$A:$A,$A20,PYTD)</f>
        <v>756</v>
      </c>
      <c r="K20" s="222"/>
      <c r="L20" s="222">
        <f>J20-H20</f>
        <v>-2248.71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0</v>
      </c>
      <c r="AB20" s="222"/>
      <c r="AC20" s="222">
        <f>IF(AC$9="Actual",SUMIF('Monthly Detail'!$A:$A,$A20,AugA),SUMIF('Monthly Plan'!$A:$A,$A20,AugP))</f>
        <v>108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3544.71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5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5">
      <c r="A22" s="95" t="s">
        <v>202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5">
      <c r="A23" s="95" t="s">
        <v>201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5">
      <c r="A24" s="95" t="s">
        <v>173</v>
      </c>
      <c r="B24" s="222">
        <f>SUMIF('Monthly Detail'!$A:$A,$A24,CHOOSE(Month,JanA,FebA,MarA,AprA,MayA,JunA,JulA,AugA,SepA,OctA,NovA,DecA))</f>
        <v>0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276</v>
      </c>
      <c r="G24" s="222"/>
      <c r="H24" s="223">
        <f>SUMIF('Monthly Detail'!$A:$A,$A24,AYTD)</f>
        <v>139.57</v>
      </c>
      <c r="I24" s="222"/>
      <c r="J24" s="222">
        <f>SUMIF('Monthly Plan'!$A:$A,$A24,PYTD)</f>
        <v>1932</v>
      </c>
      <c r="K24" s="222"/>
      <c r="L24" s="222">
        <f t="shared" si="1"/>
        <v>1792.43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0</v>
      </c>
      <c r="AB24" s="222"/>
      <c r="AC24" s="222">
        <f>IF(AC$9="Actual",SUMIF('Monthly Detail'!$A:$A,$A24,AugA),SUMIF('Monthly Plan'!$A:$A,$A24,AugP))</f>
        <v>276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1489.57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5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5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5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5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5">
      <c r="A29" s="95" t="s">
        <v>208</v>
      </c>
      <c r="B29" s="222">
        <f>SUMIF('Monthly Detail'!$A:$A,$A29,CHOOSE(Month,JanA,FebA,MarA,AprA,MayA,JunA,JulA,AugA,SepA,OctA,NovA,DecA))</f>
        <v>88.14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781.86</v>
      </c>
      <c r="G29" s="222"/>
      <c r="H29" s="223">
        <f>SUMIF('Monthly Detail'!$A:$A,$A29,AYTD)</f>
        <v>1222.3699999999999</v>
      </c>
      <c r="I29" s="222"/>
      <c r="J29" s="222">
        <f>SUMIF('Monthly Plan'!$A:$A,$A29,PYTD)</f>
        <v>6090</v>
      </c>
      <c r="K29" s="222"/>
      <c r="L29" s="222">
        <f t="shared" si="1"/>
        <v>4867.63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751.67000000000007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88.14</v>
      </c>
      <c r="AB29" s="222"/>
      <c r="AC29" s="222">
        <f>IF(AC$9="Actual",SUMIF('Monthly Detail'!$A:$A,$A29,AugA),SUMIF('Monthly Plan'!$A:$A,$A29,AugP))</f>
        <v>870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5572.37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5">
      <c r="A30" s="95" t="s">
        <v>206</v>
      </c>
      <c r="B30" s="222">
        <f>SUMIF('Monthly Detail'!$A:$A,$A30,CHOOSE(Month,JanA,FebA,MarA,AprA,MayA,JunA,JulA,AugA,SepA,OctA,NovA,DecA))</f>
        <v>1156.93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493.06999999999994</v>
      </c>
      <c r="G30" s="222"/>
      <c r="H30" s="223">
        <f>SUMIF('Monthly Detail'!$A:$A,$A30,AYTD)</f>
        <v>5818.77</v>
      </c>
      <c r="I30" s="222"/>
      <c r="J30" s="222">
        <f>SUMIF('Monthly Plan'!$A:$A,$A30,PYTD)</f>
        <v>11550</v>
      </c>
      <c r="K30" s="222"/>
      <c r="L30" s="222">
        <f t="shared" si="1"/>
        <v>5731.23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1156.93</v>
      </c>
      <c r="AB30" s="222"/>
      <c r="AC30" s="222">
        <f>IF(AC$9="Actual",SUMIF('Monthly Detail'!$A:$A,$A30,AugA),SUMIF('Monthly Plan'!$A:$A,$A30,AugP))</f>
        <v>1650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14068.77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5">
      <c r="A31" s="95" t="s">
        <v>210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5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5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5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5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5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5033.3599999999997</v>
      </c>
      <c r="C37" s="222"/>
      <c r="D37" s="222">
        <f>SUM(D16:D36)</f>
        <v>25858</v>
      </c>
      <c r="E37" s="222"/>
      <c r="F37" s="222">
        <f>D37-B37</f>
        <v>20824.64</v>
      </c>
      <c r="G37" s="222"/>
      <c r="H37" s="222">
        <f>SUM(H16:H36)</f>
        <v>159387.68000000002</v>
      </c>
      <c r="I37" s="222"/>
      <c r="J37" s="222">
        <f>SUM(J16:J36)</f>
        <v>178520</v>
      </c>
      <c r="K37" s="222"/>
      <c r="L37" s="222">
        <f>J37-H37</f>
        <v>19132.319999999978</v>
      </c>
      <c r="N37" s="96" t="s">
        <v>11</v>
      </c>
      <c r="O37" s="222">
        <f>SUM(O16:O36)</f>
        <v>20837.710000000003</v>
      </c>
      <c r="P37" s="225"/>
      <c r="Q37" s="222">
        <f>SUM(Q16:Q36)</f>
        <v>21015.960000000003</v>
      </c>
      <c r="R37" s="225"/>
      <c r="S37" s="222">
        <f>SUM(S16:S36)</f>
        <v>12708.39</v>
      </c>
      <c r="T37" s="225"/>
      <c r="U37" s="222">
        <f>SUM(U16:U36)</f>
        <v>40739.69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5033.3599999999997</v>
      </c>
      <c r="AB37" s="225"/>
      <c r="AC37" s="222">
        <f>SUM(AC16:AC36)</f>
        <v>25058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285547.68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5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5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5">
      <c r="A42" s="95" t="s">
        <v>205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5">
      <c r="A43" s="95" t="s">
        <v>211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5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5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5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5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5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5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5">
      <c r="A50" s="88" t="s">
        <v>209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5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5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5">
      <c r="A53" s="95" t="s">
        <v>203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5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5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5">
      <c r="A56" s="95" t="s">
        <v>207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5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5033.3599999999997</v>
      </c>
      <c r="C60" s="222"/>
      <c r="D60" s="222">
        <f>D37+D58</f>
        <v>25858</v>
      </c>
      <c r="E60" s="222"/>
      <c r="F60" s="222">
        <f>F37+F58</f>
        <v>20824.64</v>
      </c>
      <c r="G60" s="222"/>
      <c r="H60" s="222">
        <f>H37+H58</f>
        <v>159387.68000000002</v>
      </c>
      <c r="I60" s="222"/>
      <c r="J60" s="222">
        <f>J37+J58</f>
        <v>178520</v>
      </c>
      <c r="K60" s="222"/>
      <c r="L60" s="222">
        <f>L37+L58</f>
        <v>19132.319999999978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21015.960000000003</v>
      </c>
      <c r="R60" s="225"/>
      <c r="S60" s="222">
        <f>S37+S58</f>
        <v>12708.39</v>
      </c>
      <c r="T60" s="225"/>
      <c r="U60" s="222">
        <f>U37+U58</f>
        <v>40739.69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5033.3599999999997</v>
      </c>
      <c r="AB60" s="225"/>
      <c r="AC60" s="222">
        <f>AC37+AC58</f>
        <v>25058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285547.68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-25390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0</v>
      </c>
      <c r="G62" s="222"/>
      <c r="H62" s="223">
        <f>SUMIF('Monthly Detail'!$A:$A,$A62,AYTD)</f>
        <v>-179744</v>
      </c>
      <c r="I62" s="222"/>
      <c r="J62" s="223">
        <f>SUMIF('Monthly Plan'!$A:$A,$A62,PYTD)</f>
        <v>-177730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20356.64</v>
      </c>
      <c r="D64" s="222">
        <f>+D13-D60-D62</f>
        <v>-468</v>
      </c>
      <c r="F64" s="222">
        <f>+F13-F60+F62</f>
        <v>-20824.64</v>
      </c>
      <c r="H64" s="222">
        <f>+H13-H60-H62</f>
        <v>20356.319999999978</v>
      </c>
      <c r="J64" s="222">
        <f>+J13-J60-J62</f>
        <v>-790</v>
      </c>
      <c r="L64" s="222">
        <f>+L13-L60+L62</f>
        <v>-17118.319999999978</v>
      </c>
      <c r="N64" s="242" t="str">
        <f>+A64</f>
        <v>IBIT</v>
      </c>
      <c r="O64" s="222">
        <f>+O13-O60-O62</f>
        <v>4234.2899999999972</v>
      </c>
      <c r="Q64" s="222">
        <f>+Q13-Q60-Q62</f>
        <v>4041.0399999999972</v>
      </c>
      <c r="S64" s="222">
        <f>+S13-S60-S62</f>
        <v>12798.61</v>
      </c>
      <c r="U64" s="222">
        <f>+U13-U60-U62</f>
        <v>-15349.690000000002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20356.64</v>
      </c>
      <c r="AC64" s="222">
        <f>+AC13-AC60-AC62</f>
        <v>332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21146.320000000007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10"/>
  <sheetViews>
    <sheetView zoomScaleNormal="100" workbookViewId="0">
      <selection activeCell="A99" sqref="A99"/>
    </sheetView>
  </sheetViews>
  <sheetFormatPr defaultColWidth="13.88671875" defaultRowHeight="13.2" outlineLevelRow="2" x14ac:dyDescent="0.25"/>
  <cols>
    <col min="1" max="1" width="26.88671875" style="88" customWidth="1"/>
    <col min="2" max="7" width="13.88671875" style="88" hidden="1" customWidth="1"/>
    <col min="8" max="8" width="13.88671875" style="88" customWidth="1"/>
    <col min="9" max="9" width="21.44140625" style="88" bestFit="1" customWidth="1"/>
    <col min="10" max="10" width="44.88671875" style="88" customWidth="1"/>
    <col min="11" max="16" width="13.88671875" style="221" hidden="1" customWidth="1"/>
    <col min="17" max="17" width="13.88671875" style="221" customWidth="1"/>
    <col min="18" max="23" width="13.88671875" style="221" hidden="1" customWidth="1"/>
    <col min="24" max="24" width="13.88671875" style="221" customWidth="1"/>
    <col min="25" max="16384" width="13.88671875" style="55"/>
  </cols>
  <sheetData>
    <row r="1" spans="1:24" s="54" customFormat="1" ht="12.75" customHeight="1" x14ac:dyDescent="0.25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5">
      <c r="A2" s="87" t="s">
        <v>196</v>
      </c>
      <c r="B2" s="87" t="s">
        <v>212</v>
      </c>
      <c r="C2" s="87" t="s">
        <v>125</v>
      </c>
      <c r="D2" s="87" t="s">
        <v>213</v>
      </c>
      <c r="E2" s="87" t="s">
        <v>214</v>
      </c>
      <c r="F2" s="87" t="s">
        <v>215</v>
      </c>
      <c r="G2" s="87" t="s">
        <v>216</v>
      </c>
      <c r="H2" s="87" t="s">
        <v>217</v>
      </c>
      <c r="I2" s="87" t="s">
        <v>218</v>
      </c>
      <c r="J2" s="87" t="s">
        <v>221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0</v>
      </c>
      <c r="Q2" s="220">
        <v>-25390</v>
      </c>
      <c r="R2" s="220">
        <v>0</v>
      </c>
      <c r="S2" s="220">
        <v>0</v>
      </c>
      <c r="T2" s="220">
        <v>0</v>
      </c>
      <c r="U2" s="220">
        <v>0</v>
      </c>
      <c r="V2" s="220">
        <v>0</v>
      </c>
      <c r="W2" s="220">
        <v>-25390</v>
      </c>
      <c r="X2" s="220">
        <v>-25390</v>
      </c>
    </row>
    <row r="3" spans="1:24" hidden="1" outlineLevel="2" x14ac:dyDescent="0.25">
      <c r="A3" s="87" t="s">
        <v>196</v>
      </c>
      <c r="B3" s="87" t="s">
        <v>212</v>
      </c>
      <c r="C3" s="87" t="s">
        <v>125</v>
      </c>
      <c r="D3" s="87" t="s">
        <v>213</v>
      </c>
      <c r="E3" s="87" t="s">
        <v>214</v>
      </c>
      <c r="F3" s="87" t="s">
        <v>215</v>
      </c>
      <c r="G3" s="87" t="s">
        <v>216</v>
      </c>
      <c r="H3" s="87" t="s">
        <v>217</v>
      </c>
      <c r="I3" s="87" t="s">
        <v>218</v>
      </c>
      <c r="J3" s="87" t="s">
        <v>219</v>
      </c>
      <c r="K3" s="220">
        <v>-25072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-25072</v>
      </c>
      <c r="X3" s="220">
        <v>-25072</v>
      </c>
    </row>
    <row r="4" spans="1:24" hidden="1" outlineLevel="2" x14ac:dyDescent="0.25">
      <c r="A4" s="87" t="s">
        <v>196</v>
      </c>
      <c r="B4" s="87" t="s">
        <v>212</v>
      </c>
      <c r="C4" s="87" t="s">
        <v>125</v>
      </c>
      <c r="D4" s="87" t="s">
        <v>213</v>
      </c>
      <c r="E4" s="87" t="s">
        <v>214</v>
      </c>
      <c r="F4" s="87" t="s">
        <v>215</v>
      </c>
      <c r="G4" s="87" t="s">
        <v>216</v>
      </c>
      <c r="H4" s="87" t="s">
        <v>217</v>
      </c>
      <c r="I4" s="87" t="s">
        <v>218</v>
      </c>
      <c r="J4" s="87" t="s">
        <v>219</v>
      </c>
      <c r="K4" s="220">
        <v>0</v>
      </c>
      <c r="L4" s="220">
        <v>-25057</v>
      </c>
      <c r="M4" s="220">
        <v>0</v>
      </c>
      <c r="N4" s="220">
        <v>0</v>
      </c>
      <c r="O4" s="220">
        <v>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-25057</v>
      </c>
      <c r="X4" s="220">
        <v>-25057</v>
      </c>
    </row>
    <row r="5" spans="1:24" hidden="1" outlineLevel="2" x14ac:dyDescent="0.25">
      <c r="A5" s="87" t="s">
        <v>196</v>
      </c>
      <c r="B5" s="87" t="s">
        <v>212</v>
      </c>
      <c r="C5" s="87" t="s">
        <v>125</v>
      </c>
      <c r="D5" s="87" t="s">
        <v>213</v>
      </c>
      <c r="E5" s="87" t="s">
        <v>214</v>
      </c>
      <c r="F5" s="87" t="s">
        <v>215</v>
      </c>
      <c r="G5" s="87" t="s">
        <v>216</v>
      </c>
      <c r="H5" s="87" t="s">
        <v>217</v>
      </c>
      <c r="I5" s="87" t="s">
        <v>218</v>
      </c>
      <c r="J5" s="87" t="s">
        <v>220</v>
      </c>
      <c r="K5" s="220">
        <v>0</v>
      </c>
      <c r="L5" s="220">
        <v>0</v>
      </c>
      <c r="M5" s="220">
        <v>0</v>
      </c>
      <c r="N5" s="220">
        <v>0</v>
      </c>
      <c r="O5" s="220">
        <v>0</v>
      </c>
      <c r="P5" s="220">
        <v>-27938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-27938</v>
      </c>
      <c r="X5" s="220">
        <v>-27938</v>
      </c>
    </row>
    <row r="6" spans="1:24" hidden="1" outlineLevel="2" x14ac:dyDescent="0.25">
      <c r="A6" s="87" t="s">
        <v>196</v>
      </c>
      <c r="B6" s="87" t="s">
        <v>212</v>
      </c>
      <c r="C6" s="87" t="s">
        <v>125</v>
      </c>
      <c r="D6" s="87" t="s">
        <v>213</v>
      </c>
      <c r="E6" s="87" t="s">
        <v>214</v>
      </c>
      <c r="F6" s="87" t="s">
        <v>215</v>
      </c>
      <c r="G6" s="87" t="s">
        <v>216</v>
      </c>
      <c r="H6" s="87" t="s">
        <v>217</v>
      </c>
      <c r="I6" s="87" t="s">
        <v>218</v>
      </c>
      <c r="J6" s="87" t="s">
        <v>221</v>
      </c>
      <c r="K6" s="220">
        <v>0</v>
      </c>
      <c r="L6" s="220">
        <v>0</v>
      </c>
      <c r="M6" s="220">
        <v>0</v>
      </c>
      <c r="N6" s="220">
        <v>-25390</v>
      </c>
      <c r="O6" s="220">
        <v>0</v>
      </c>
      <c r="P6" s="220">
        <v>0</v>
      </c>
      <c r="Q6" s="220">
        <v>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5">
      <c r="A7" s="87" t="s">
        <v>196</v>
      </c>
      <c r="B7" s="87" t="s">
        <v>212</v>
      </c>
      <c r="C7" s="87" t="s">
        <v>125</v>
      </c>
      <c r="D7" s="87" t="s">
        <v>213</v>
      </c>
      <c r="E7" s="87" t="s">
        <v>214</v>
      </c>
      <c r="F7" s="87" t="s">
        <v>215</v>
      </c>
      <c r="G7" s="87" t="s">
        <v>216</v>
      </c>
      <c r="H7" s="87" t="s">
        <v>217</v>
      </c>
      <c r="I7" s="87" t="s">
        <v>218</v>
      </c>
      <c r="J7" s="87" t="s">
        <v>219</v>
      </c>
      <c r="K7" s="220">
        <v>0</v>
      </c>
      <c r="L7" s="220">
        <v>0</v>
      </c>
      <c r="M7" s="220">
        <v>-25507</v>
      </c>
      <c r="N7" s="220">
        <v>0</v>
      </c>
      <c r="O7" s="220">
        <v>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-25507</v>
      </c>
      <c r="X7" s="220">
        <v>-25507</v>
      </c>
    </row>
    <row r="8" spans="1:24" hidden="1" outlineLevel="2" x14ac:dyDescent="0.25">
      <c r="A8" s="87" t="s">
        <v>196</v>
      </c>
      <c r="B8" s="87" t="s">
        <v>212</v>
      </c>
      <c r="C8" s="87" t="s">
        <v>125</v>
      </c>
      <c r="D8" s="87" t="s">
        <v>213</v>
      </c>
      <c r="E8" s="87" t="s">
        <v>214</v>
      </c>
      <c r="F8" s="87" t="s">
        <v>215</v>
      </c>
      <c r="G8" s="87" t="s">
        <v>216</v>
      </c>
      <c r="H8" s="87" t="s">
        <v>217</v>
      </c>
      <c r="I8" s="87" t="s">
        <v>218</v>
      </c>
      <c r="J8" s="87" t="s">
        <v>221</v>
      </c>
      <c r="K8" s="220">
        <v>0</v>
      </c>
      <c r="L8" s="220">
        <v>0</v>
      </c>
      <c r="M8" s="220">
        <v>0</v>
      </c>
      <c r="N8" s="220">
        <v>0</v>
      </c>
      <c r="O8" s="220">
        <v>-25390</v>
      </c>
      <c r="P8" s="220">
        <v>0</v>
      </c>
      <c r="Q8" s="220">
        <v>0</v>
      </c>
      <c r="R8" s="220">
        <v>0</v>
      </c>
      <c r="S8" s="220">
        <v>0</v>
      </c>
      <c r="T8" s="220">
        <v>0</v>
      </c>
      <c r="U8" s="220">
        <v>0</v>
      </c>
      <c r="V8" s="220">
        <v>0</v>
      </c>
      <c r="W8" s="220">
        <v>-25390</v>
      </c>
      <c r="X8" s="220">
        <v>-25390</v>
      </c>
    </row>
    <row r="9" spans="1:24" outlineLevel="1" collapsed="1" x14ac:dyDescent="0.25">
      <c r="A9" s="252" t="s">
        <v>288</v>
      </c>
      <c r="B9" s="87"/>
      <c r="C9" s="87"/>
      <c r="D9" s="87"/>
      <c r="E9" s="87"/>
      <c r="F9" s="87"/>
      <c r="G9" s="87"/>
      <c r="H9" s="87"/>
      <c r="I9" s="87"/>
      <c r="J9" s="87"/>
      <c r="K9" s="220"/>
      <c r="L9" s="220"/>
      <c r="M9" s="220"/>
      <c r="N9" s="220"/>
      <c r="O9" s="220"/>
      <c r="P9" s="220"/>
      <c r="Q9" s="220">
        <f>SUBTOTAL(9,Q2:Q8)</f>
        <v>-25390</v>
      </c>
      <c r="R9" s="220"/>
      <c r="S9" s="220"/>
      <c r="T9" s="220"/>
      <c r="U9" s="220"/>
      <c r="V9" s="220"/>
      <c r="W9" s="220"/>
      <c r="X9" s="220">
        <f>SUBTOTAL(9,X2:X8)</f>
        <v>-179744</v>
      </c>
    </row>
    <row r="10" spans="1:24" hidden="1" outlineLevel="2" x14ac:dyDescent="0.25">
      <c r="A10" s="87" t="s">
        <v>178</v>
      </c>
      <c r="B10" s="87" t="s">
        <v>212</v>
      </c>
      <c r="C10" s="87" t="s">
        <v>125</v>
      </c>
      <c r="D10" s="87" t="s">
        <v>213</v>
      </c>
      <c r="E10" s="87" t="s">
        <v>214</v>
      </c>
      <c r="F10" s="87" t="s">
        <v>215</v>
      </c>
      <c r="G10" s="87" t="s">
        <v>216</v>
      </c>
      <c r="H10" s="87" t="s">
        <v>222</v>
      </c>
      <c r="I10" s="87" t="s">
        <v>223</v>
      </c>
      <c r="J10" s="87" t="s">
        <v>224</v>
      </c>
      <c r="K10" s="220">
        <v>0</v>
      </c>
      <c r="L10" s="220">
        <v>0</v>
      </c>
      <c r="M10" s="220">
        <v>0</v>
      </c>
      <c r="N10" s="220">
        <v>10400</v>
      </c>
      <c r="O10" s="220">
        <v>0</v>
      </c>
      <c r="P10" s="220">
        <v>0</v>
      </c>
      <c r="Q10" s="220">
        <v>0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10400</v>
      </c>
      <c r="X10" s="220">
        <v>10400</v>
      </c>
    </row>
    <row r="11" spans="1:24" hidden="1" outlineLevel="2" x14ac:dyDescent="0.25">
      <c r="A11" s="87" t="s">
        <v>178</v>
      </c>
      <c r="B11" s="87" t="s">
        <v>212</v>
      </c>
      <c r="C11" s="87" t="s">
        <v>125</v>
      </c>
      <c r="D11" s="87" t="s">
        <v>213</v>
      </c>
      <c r="E11" s="87" t="s">
        <v>214</v>
      </c>
      <c r="F11" s="87" t="s">
        <v>215</v>
      </c>
      <c r="G11" s="87" t="s">
        <v>216</v>
      </c>
      <c r="H11" s="87" t="s">
        <v>222</v>
      </c>
      <c r="I11" s="87" t="s">
        <v>223</v>
      </c>
      <c r="J11" s="87" t="s">
        <v>225</v>
      </c>
      <c r="K11" s="220">
        <v>0</v>
      </c>
      <c r="L11" s="220">
        <v>0</v>
      </c>
      <c r="M11" s="220">
        <v>0</v>
      </c>
      <c r="N11" s="220">
        <v>10400</v>
      </c>
      <c r="O11" s="220">
        <v>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2" x14ac:dyDescent="0.25">
      <c r="A12" s="87" t="s">
        <v>178</v>
      </c>
      <c r="B12" s="87" t="s">
        <v>212</v>
      </c>
      <c r="C12" s="87" t="s">
        <v>125</v>
      </c>
      <c r="D12" s="87" t="s">
        <v>213</v>
      </c>
      <c r="E12" s="87" t="s">
        <v>214</v>
      </c>
      <c r="F12" s="87" t="s">
        <v>215</v>
      </c>
      <c r="G12" s="87" t="s">
        <v>216</v>
      </c>
      <c r="H12" s="87" t="s">
        <v>222</v>
      </c>
      <c r="I12" s="87" t="s">
        <v>223</v>
      </c>
      <c r="J12" s="87" t="s">
        <v>224</v>
      </c>
      <c r="K12" s="220">
        <v>0</v>
      </c>
      <c r="L12" s="220">
        <v>0</v>
      </c>
      <c r="M12" s="220">
        <v>0</v>
      </c>
      <c r="N12" s="220">
        <v>0</v>
      </c>
      <c r="O12" s="220">
        <v>10400</v>
      </c>
      <c r="P12" s="220">
        <v>0</v>
      </c>
      <c r="Q12" s="220">
        <v>0</v>
      </c>
      <c r="R12" s="220">
        <v>0</v>
      </c>
      <c r="S12" s="220">
        <v>0</v>
      </c>
      <c r="T12" s="220">
        <v>0</v>
      </c>
      <c r="U12" s="220">
        <v>0</v>
      </c>
      <c r="V12" s="220">
        <v>0</v>
      </c>
      <c r="W12" s="220">
        <v>10400</v>
      </c>
      <c r="X12" s="220">
        <v>10400</v>
      </c>
    </row>
    <row r="13" spans="1:24" hidden="1" outlineLevel="1" x14ac:dyDescent="0.25">
      <c r="A13" s="252" t="s">
        <v>289</v>
      </c>
      <c r="B13" s="87"/>
      <c r="C13" s="87"/>
      <c r="D13" s="87"/>
      <c r="E13" s="87"/>
      <c r="F13" s="87"/>
      <c r="G13" s="87"/>
      <c r="H13" s="87"/>
      <c r="I13" s="87"/>
      <c r="J13" s="87"/>
      <c r="K13" s="220"/>
      <c r="L13" s="220"/>
      <c r="M13" s="220"/>
      <c r="N13" s="220"/>
      <c r="O13" s="220"/>
      <c r="P13" s="220"/>
      <c r="Q13" s="220">
        <f>SUBTOTAL(9,Q10:Q12)</f>
        <v>0</v>
      </c>
      <c r="R13" s="220"/>
      <c r="S13" s="220"/>
      <c r="T13" s="220"/>
      <c r="U13" s="220"/>
      <c r="V13" s="220"/>
      <c r="W13" s="220"/>
      <c r="X13" s="220">
        <f>SUBTOTAL(9,X10:X12)</f>
        <v>31200</v>
      </c>
    </row>
    <row r="14" spans="1:24" hidden="1" outlineLevel="2" x14ac:dyDescent="0.25">
      <c r="A14" s="87" t="s">
        <v>170</v>
      </c>
      <c r="B14" s="87" t="s">
        <v>212</v>
      </c>
      <c r="C14" s="87" t="s">
        <v>125</v>
      </c>
      <c r="D14" s="87" t="s">
        <v>213</v>
      </c>
      <c r="E14" s="87" t="s">
        <v>214</v>
      </c>
      <c r="F14" s="87" t="s">
        <v>215</v>
      </c>
      <c r="G14" s="87" t="s">
        <v>216</v>
      </c>
      <c r="H14" s="87" t="s">
        <v>226</v>
      </c>
      <c r="I14" s="87" t="s">
        <v>227</v>
      </c>
      <c r="J14" s="87" t="s">
        <v>140</v>
      </c>
      <c r="K14" s="220">
        <v>0</v>
      </c>
      <c r="L14" s="220">
        <v>0</v>
      </c>
      <c r="M14" s="220">
        <v>0</v>
      </c>
      <c r="N14" s="220">
        <v>211.77</v>
      </c>
      <c r="O14" s="220">
        <v>0</v>
      </c>
      <c r="P14" s="220">
        <v>0</v>
      </c>
      <c r="Q14" s="220">
        <v>0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211.77</v>
      </c>
      <c r="X14" s="220">
        <v>211.77</v>
      </c>
    </row>
    <row r="15" spans="1:24" hidden="1" outlineLevel="2" x14ac:dyDescent="0.25">
      <c r="A15" s="87" t="s">
        <v>170</v>
      </c>
      <c r="B15" s="87" t="s">
        <v>212</v>
      </c>
      <c r="C15" s="87" t="s">
        <v>125</v>
      </c>
      <c r="D15" s="87" t="s">
        <v>213</v>
      </c>
      <c r="E15" s="87" t="s">
        <v>214</v>
      </c>
      <c r="F15" s="87" t="s">
        <v>215</v>
      </c>
      <c r="G15" s="87" t="s">
        <v>216</v>
      </c>
      <c r="H15" s="87" t="s">
        <v>226</v>
      </c>
      <c r="I15" s="87" t="s">
        <v>227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99.16</v>
      </c>
      <c r="P15" s="220">
        <v>0</v>
      </c>
      <c r="Q15" s="220">
        <v>0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99.16</v>
      </c>
      <c r="X15" s="220">
        <v>99.16</v>
      </c>
    </row>
    <row r="16" spans="1:24" hidden="1" outlineLevel="2" x14ac:dyDescent="0.25">
      <c r="A16" s="87" t="s">
        <v>170</v>
      </c>
      <c r="B16" s="87" t="s">
        <v>212</v>
      </c>
      <c r="C16" s="87" t="s">
        <v>125</v>
      </c>
      <c r="D16" s="87" t="s">
        <v>213</v>
      </c>
      <c r="E16" s="87" t="s">
        <v>214</v>
      </c>
      <c r="F16" s="87" t="s">
        <v>215</v>
      </c>
      <c r="G16" s="87" t="s">
        <v>216</v>
      </c>
      <c r="H16" s="87" t="s">
        <v>226</v>
      </c>
      <c r="I16" s="87" t="s">
        <v>227</v>
      </c>
      <c r="J16" s="87" t="s">
        <v>140</v>
      </c>
      <c r="K16" s="220">
        <v>0</v>
      </c>
      <c r="L16" s="220">
        <v>0</v>
      </c>
      <c r="M16" s="220">
        <v>99.16</v>
      </c>
      <c r="N16" s="220">
        <v>0</v>
      </c>
      <c r="O16" s="220">
        <v>0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99.16</v>
      </c>
      <c r="X16" s="220">
        <v>99.16</v>
      </c>
    </row>
    <row r="17" spans="1:24" hidden="1" outlineLevel="2" x14ac:dyDescent="0.25">
      <c r="A17" s="87" t="s">
        <v>170</v>
      </c>
      <c r="B17" s="87" t="s">
        <v>212</v>
      </c>
      <c r="C17" s="87" t="s">
        <v>125</v>
      </c>
      <c r="D17" s="87" t="s">
        <v>213</v>
      </c>
      <c r="E17" s="87" t="s">
        <v>214</v>
      </c>
      <c r="F17" s="87" t="s">
        <v>215</v>
      </c>
      <c r="G17" s="87" t="s">
        <v>216</v>
      </c>
      <c r="H17" s="87" t="s">
        <v>226</v>
      </c>
      <c r="I17" s="87" t="s">
        <v>227</v>
      </c>
      <c r="J17" s="87" t="s">
        <v>140</v>
      </c>
      <c r="K17" s="220">
        <v>0</v>
      </c>
      <c r="L17" s="220">
        <v>0</v>
      </c>
      <c r="M17" s="220">
        <v>765.65</v>
      </c>
      <c r="N17" s="220">
        <v>0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765.65</v>
      </c>
      <c r="X17" s="220">
        <v>765.65</v>
      </c>
    </row>
    <row r="18" spans="1:24" hidden="1" outlineLevel="2" x14ac:dyDescent="0.25">
      <c r="A18" s="87" t="s">
        <v>170</v>
      </c>
      <c r="B18" s="87" t="s">
        <v>212</v>
      </c>
      <c r="C18" s="87" t="s">
        <v>125</v>
      </c>
      <c r="D18" s="87" t="s">
        <v>213</v>
      </c>
      <c r="E18" s="87" t="s">
        <v>214</v>
      </c>
      <c r="F18" s="87" t="s">
        <v>215</v>
      </c>
      <c r="G18" s="87" t="s">
        <v>216</v>
      </c>
      <c r="H18" s="87" t="s">
        <v>226</v>
      </c>
      <c r="I18" s="87" t="s">
        <v>227</v>
      </c>
      <c r="J18" s="87" t="s">
        <v>140</v>
      </c>
      <c r="K18" s="220">
        <v>0</v>
      </c>
      <c r="L18" s="220">
        <v>400.37</v>
      </c>
      <c r="M18" s="220">
        <v>0</v>
      </c>
      <c r="N18" s="220">
        <v>0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400.37</v>
      </c>
      <c r="X18" s="220">
        <v>400.37</v>
      </c>
    </row>
    <row r="19" spans="1:24" hidden="1" outlineLevel="2" x14ac:dyDescent="0.25">
      <c r="A19" s="87" t="s">
        <v>170</v>
      </c>
      <c r="B19" s="87" t="s">
        <v>212</v>
      </c>
      <c r="C19" s="87" t="s">
        <v>125</v>
      </c>
      <c r="D19" s="87" t="s">
        <v>213</v>
      </c>
      <c r="E19" s="87" t="s">
        <v>214</v>
      </c>
      <c r="F19" s="87" t="s">
        <v>215</v>
      </c>
      <c r="G19" s="87" t="s">
        <v>216</v>
      </c>
      <c r="H19" s="87" t="s">
        <v>226</v>
      </c>
      <c r="I19" s="87" t="s">
        <v>227</v>
      </c>
      <c r="J19" s="87" t="s">
        <v>140</v>
      </c>
      <c r="K19" s="220">
        <v>0</v>
      </c>
      <c r="L19" s="220">
        <v>0</v>
      </c>
      <c r="M19" s="220">
        <v>0</v>
      </c>
      <c r="N19" s="220">
        <v>99.16</v>
      </c>
      <c r="O19" s="220">
        <v>0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99.16</v>
      </c>
      <c r="X19" s="220">
        <v>99.16</v>
      </c>
    </row>
    <row r="20" spans="1:24" hidden="1" outlineLevel="2" x14ac:dyDescent="0.25">
      <c r="A20" s="87" t="s">
        <v>170</v>
      </c>
      <c r="B20" s="87" t="s">
        <v>212</v>
      </c>
      <c r="C20" s="87" t="s">
        <v>125</v>
      </c>
      <c r="D20" s="87" t="s">
        <v>213</v>
      </c>
      <c r="E20" s="87" t="s">
        <v>214</v>
      </c>
      <c r="F20" s="87" t="s">
        <v>215</v>
      </c>
      <c r="G20" s="87" t="s">
        <v>216</v>
      </c>
      <c r="H20" s="87" t="s">
        <v>226</v>
      </c>
      <c r="I20" s="87" t="s">
        <v>227</v>
      </c>
      <c r="J20" s="87" t="s">
        <v>140</v>
      </c>
      <c r="K20" s="220">
        <v>0</v>
      </c>
      <c r="L20" s="220">
        <v>0</v>
      </c>
      <c r="M20" s="220">
        <v>0</v>
      </c>
      <c r="N20" s="220">
        <v>0</v>
      </c>
      <c r="O20" s="220">
        <v>99.16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99.16</v>
      </c>
      <c r="X20" s="220">
        <v>99.16</v>
      </c>
    </row>
    <row r="21" spans="1:24" hidden="1" outlineLevel="2" x14ac:dyDescent="0.25">
      <c r="A21" s="87" t="s">
        <v>170</v>
      </c>
      <c r="B21" s="87" t="s">
        <v>212</v>
      </c>
      <c r="C21" s="87" t="s">
        <v>125</v>
      </c>
      <c r="D21" s="87" t="s">
        <v>213</v>
      </c>
      <c r="E21" s="87" t="s">
        <v>214</v>
      </c>
      <c r="F21" s="87" t="s">
        <v>215</v>
      </c>
      <c r="G21" s="87" t="s">
        <v>216</v>
      </c>
      <c r="H21" s="87" t="s">
        <v>226</v>
      </c>
      <c r="I21" s="87" t="s">
        <v>227</v>
      </c>
      <c r="J21" s="87" t="s">
        <v>140</v>
      </c>
      <c r="K21" s="220">
        <v>0</v>
      </c>
      <c r="L21" s="220">
        <v>0</v>
      </c>
      <c r="M21" s="220">
        <v>0</v>
      </c>
      <c r="N21" s="220">
        <v>0</v>
      </c>
      <c r="O21" s="220">
        <v>0</v>
      </c>
      <c r="P21" s="220">
        <v>220.33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220.33</v>
      </c>
      <c r="X21" s="220">
        <v>220.33</v>
      </c>
    </row>
    <row r="22" spans="1:24" hidden="1" outlineLevel="2" x14ac:dyDescent="0.25">
      <c r="A22" s="87" t="s">
        <v>170</v>
      </c>
      <c r="B22" s="87" t="s">
        <v>212</v>
      </c>
      <c r="C22" s="87" t="s">
        <v>125</v>
      </c>
      <c r="D22" s="87" t="s">
        <v>213</v>
      </c>
      <c r="E22" s="87" t="s">
        <v>214</v>
      </c>
      <c r="F22" s="87" t="s">
        <v>215</v>
      </c>
      <c r="G22" s="87" t="s">
        <v>216</v>
      </c>
      <c r="H22" s="87" t="s">
        <v>226</v>
      </c>
      <c r="I22" s="87" t="s">
        <v>227</v>
      </c>
      <c r="J22" s="87" t="s">
        <v>140</v>
      </c>
      <c r="K22" s="220">
        <v>0</v>
      </c>
      <c r="L22" s="220">
        <v>0</v>
      </c>
      <c r="M22" s="220">
        <v>384.62</v>
      </c>
      <c r="N22" s="220">
        <v>0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384.62</v>
      </c>
      <c r="X22" s="220">
        <v>384.62</v>
      </c>
    </row>
    <row r="23" spans="1:24" hidden="1" outlineLevel="2" x14ac:dyDescent="0.25">
      <c r="A23" s="87" t="s">
        <v>170</v>
      </c>
      <c r="B23" s="87" t="s">
        <v>212</v>
      </c>
      <c r="C23" s="87" t="s">
        <v>125</v>
      </c>
      <c r="D23" s="87" t="s">
        <v>213</v>
      </c>
      <c r="E23" s="87" t="s">
        <v>214</v>
      </c>
      <c r="F23" s="87" t="s">
        <v>215</v>
      </c>
      <c r="G23" s="87" t="s">
        <v>216</v>
      </c>
      <c r="H23" s="87" t="s">
        <v>226</v>
      </c>
      <c r="I23" s="87" t="s">
        <v>227</v>
      </c>
      <c r="J23" s="87" t="s">
        <v>140</v>
      </c>
      <c r="K23" s="220">
        <v>0</v>
      </c>
      <c r="L23" s="220">
        <v>0</v>
      </c>
      <c r="M23" s="220">
        <v>0</v>
      </c>
      <c r="N23" s="220">
        <v>0</v>
      </c>
      <c r="O23" s="220">
        <v>213.5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213.5</v>
      </c>
      <c r="X23" s="220">
        <v>213.5</v>
      </c>
    </row>
    <row r="24" spans="1:24" hidden="1" outlineLevel="2" x14ac:dyDescent="0.25">
      <c r="A24" s="87" t="s">
        <v>170</v>
      </c>
      <c r="B24" s="87" t="s">
        <v>212</v>
      </c>
      <c r="C24" s="87" t="s">
        <v>125</v>
      </c>
      <c r="D24" s="87" t="s">
        <v>213</v>
      </c>
      <c r="E24" s="87" t="s">
        <v>214</v>
      </c>
      <c r="F24" s="87" t="s">
        <v>215</v>
      </c>
      <c r="G24" s="87" t="s">
        <v>216</v>
      </c>
      <c r="H24" s="87" t="s">
        <v>226</v>
      </c>
      <c r="I24" s="87" t="s">
        <v>227</v>
      </c>
      <c r="J24" s="87" t="s">
        <v>140</v>
      </c>
      <c r="K24" s="220">
        <v>0</v>
      </c>
      <c r="L24" s="220">
        <v>0</v>
      </c>
      <c r="M24" s="220">
        <v>0</v>
      </c>
      <c r="N24" s="220">
        <v>0</v>
      </c>
      <c r="O24" s="220">
        <v>360.1</v>
      </c>
      <c r="P24" s="220">
        <v>0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360.1</v>
      </c>
      <c r="X24" s="220">
        <v>360.1</v>
      </c>
    </row>
    <row r="25" spans="1:24" hidden="1" outlineLevel="2" x14ac:dyDescent="0.25">
      <c r="A25" s="87" t="s">
        <v>170</v>
      </c>
      <c r="B25" s="87" t="s">
        <v>212</v>
      </c>
      <c r="C25" s="87" t="s">
        <v>125</v>
      </c>
      <c r="D25" s="87" t="s">
        <v>213</v>
      </c>
      <c r="E25" s="87" t="s">
        <v>214</v>
      </c>
      <c r="F25" s="87" t="s">
        <v>215</v>
      </c>
      <c r="G25" s="87" t="s">
        <v>216</v>
      </c>
      <c r="H25" s="87" t="s">
        <v>226</v>
      </c>
      <c r="I25" s="87" t="s">
        <v>227</v>
      </c>
      <c r="J25" s="87" t="s">
        <v>140</v>
      </c>
      <c r="K25" s="220">
        <v>0</v>
      </c>
      <c r="L25" s="220">
        <v>0</v>
      </c>
      <c r="M25" s="220">
        <v>0</v>
      </c>
      <c r="N25" s="220">
        <v>0</v>
      </c>
      <c r="O25" s="220">
        <v>0</v>
      </c>
      <c r="P25" s="220">
        <v>120.98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120.98</v>
      </c>
      <c r="X25" s="220">
        <v>120.98</v>
      </c>
    </row>
    <row r="26" spans="1:24" hidden="1" outlineLevel="2" x14ac:dyDescent="0.25">
      <c r="A26" s="87" t="s">
        <v>170</v>
      </c>
      <c r="B26" s="87" t="s">
        <v>212</v>
      </c>
      <c r="C26" s="87" t="s">
        <v>125</v>
      </c>
      <c r="D26" s="87" t="s">
        <v>213</v>
      </c>
      <c r="E26" s="87" t="s">
        <v>214</v>
      </c>
      <c r="F26" s="87" t="s">
        <v>215</v>
      </c>
      <c r="G26" s="87" t="s">
        <v>216</v>
      </c>
      <c r="H26" s="87" t="s">
        <v>226</v>
      </c>
      <c r="I26" s="87" t="s">
        <v>227</v>
      </c>
      <c r="J26" s="87" t="s">
        <v>140</v>
      </c>
      <c r="K26" s="220">
        <v>0</v>
      </c>
      <c r="L26" s="220">
        <v>0</v>
      </c>
      <c r="M26" s="220">
        <v>0</v>
      </c>
      <c r="N26" s="220">
        <v>99.16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99.16</v>
      </c>
      <c r="X26" s="220">
        <v>99.16</v>
      </c>
    </row>
    <row r="27" spans="1:24" hidden="1" outlineLevel="2" x14ac:dyDescent="0.25">
      <c r="A27" s="87" t="s">
        <v>170</v>
      </c>
      <c r="B27" s="87" t="s">
        <v>212</v>
      </c>
      <c r="C27" s="87" t="s">
        <v>125</v>
      </c>
      <c r="D27" s="87" t="s">
        <v>213</v>
      </c>
      <c r="E27" s="87" t="s">
        <v>214</v>
      </c>
      <c r="F27" s="87" t="s">
        <v>215</v>
      </c>
      <c r="G27" s="87" t="s">
        <v>216</v>
      </c>
      <c r="H27" s="87" t="s">
        <v>226</v>
      </c>
      <c r="I27" s="87" t="s">
        <v>227</v>
      </c>
      <c r="J27" s="87" t="s">
        <v>140</v>
      </c>
      <c r="K27" s="220">
        <v>0</v>
      </c>
      <c r="L27" s="220">
        <v>0</v>
      </c>
      <c r="M27" s="220">
        <v>0</v>
      </c>
      <c r="N27" s="220">
        <v>0</v>
      </c>
      <c r="O27" s="220">
        <v>360.1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360.1</v>
      </c>
      <c r="X27" s="220">
        <v>360.1</v>
      </c>
    </row>
    <row r="28" spans="1:24" hidden="1" outlineLevel="2" x14ac:dyDescent="0.25">
      <c r="A28" s="87" t="s">
        <v>170</v>
      </c>
      <c r="B28" s="87" t="s">
        <v>212</v>
      </c>
      <c r="C28" s="87" t="s">
        <v>125</v>
      </c>
      <c r="D28" s="87" t="s">
        <v>213</v>
      </c>
      <c r="E28" s="87" t="s">
        <v>214</v>
      </c>
      <c r="F28" s="87" t="s">
        <v>215</v>
      </c>
      <c r="G28" s="87" t="s">
        <v>216</v>
      </c>
      <c r="H28" s="87" t="s">
        <v>226</v>
      </c>
      <c r="I28" s="87" t="s">
        <v>227</v>
      </c>
      <c r="J28" s="87" t="s">
        <v>140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99.16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99.16</v>
      </c>
      <c r="X28" s="220">
        <v>99.16</v>
      </c>
    </row>
    <row r="29" spans="1:24" hidden="1" outlineLevel="2" x14ac:dyDescent="0.25">
      <c r="A29" s="87" t="s">
        <v>170</v>
      </c>
      <c r="B29" s="87" t="s">
        <v>212</v>
      </c>
      <c r="C29" s="87" t="s">
        <v>125</v>
      </c>
      <c r="D29" s="87" t="s">
        <v>213</v>
      </c>
      <c r="E29" s="87" t="s">
        <v>214</v>
      </c>
      <c r="F29" s="87" t="s">
        <v>215</v>
      </c>
      <c r="G29" s="87" t="s">
        <v>216</v>
      </c>
      <c r="H29" s="87" t="s">
        <v>226</v>
      </c>
      <c r="I29" s="87" t="s">
        <v>227</v>
      </c>
      <c r="J29" s="87" t="s">
        <v>140</v>
      </c>
      <c r="K29" s="220">
        <v>0</v>
      </c>
      <c r="L29" s="220">
        <v>384.62</v>
      </c>
      <c r="M29" s="220">
        <v>0</v>
      </c>
      <c r="N29" s="220">
        <v>0</v>
      </c>
      <c r="O29" s="220">
        <v>0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384.62</v>
      </c>
      <c r="X29" s="220">
        <v>384.62</v>
      </c>
    </row>
    <row r="30" spans="1:24" hidden="1" outlineLevel="2" x14ac:dyDescent="0.25">
      <c r="A30" s="87" t="s">
        <v>170</v>
      </c>
      <c r="B30" s="87" t="s">
        <v>212</v>
      </c>
      <c r="C30" s="87" t="s">
        <v>125</v>
      </c>
      <c r="D30" s="87" t="s">
        <v>213</v>
      </c>
      <c r="E30" s="87" t="s">
        <v>214</v>
      </c>
      <c r="F30" s="87" t="s">
        <v>215</v>
      </c>
      <c r="G30" s="87" t="s">
        <v>216</v>
      </c>
      <c r="H30" s="87" t="s">
        <v>226</v>
      </c>
      <c r="I30" s="87" t="s">
        <v>227</v>
      </c>
      <c r="J30" s="87" t="s">
        <v>140</v>
      </c>
      <c r="K30" s="220">
        <v>0</v>
      </c>
      <c r="L30" s="220">
        <v>99.16</v>
      </c>
      <c r="M30" s="220">
        <v>0</v>
      </c>
      <c r="N30" s="220">
        <v>0</v>
      </c>
      <c r="O30" s="220">
        <v>0</v>
      </c>
      <c r="P30" s="220">
        <v>0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99.16</v>
      </c>
      <c r="X30" s="220">
        <v>99.16</v>
      </c>
    </row>
    <row r="31" spans="1:24" hidden="1" outlineLevel="2" x14ac:dyDescent="0.25">
      <c r="A31" s="87" t="s">
        <v>170</v>
      </c>
      <c r="B31" s="87" t="s">
        <v>212</v>
      </c>
      <c r="C31" s="87" t="s">
        <v>125</v>
      </c>
      <c r="D31" s="87" t="s">
        <v>213</v>
      </c>
      <c r="E31" s="87" t="s">
        <v>214</v>
      </c>
      <c r="F31" s="87" t="s">
        <v>215</v>
      </c>
      <c r="G31" s="87" t="s">
        <v>216</v>
      </c>
      <c r="H31" s="87" t="s">
        <v>226</v>
      </c>
      <c r="I31" s="87" t="s">
        <v>227</v>
      </c>
      <c r="J31" s="87" t="s">
        <v>140</v>
      </c>
      <c r="K31" s="220">
        <v>0</v>
      </c>
      <c r="L31" s="220">
        <v>524.39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524.39</v>
      </c>
      <c r="X31" s="220">
        <v>524.39</v>
      </c>
    </row>
    <row r="32" spans="1:24" hidden="1" outlineLevel="2" x14ac:dyDescent="0.25">
      <c r="A32" s="87" t="s">
        <v>170</v>
      </c>
      <c r="B32" s="87" t="s">
        <v>212</v>
      </c>
      <c r="C32" s="87" t="s">
        <v>125</v>
      </c>
      <c r="D32" s="87" t="s">
        <v>213</v>
      </c>
      <c r="E32" s="87" t="s">
        <v>214</v>
      </c>
      <c r="F32" s="87" t="s">
        <v>215</v>
      </c>
      <c r="G32" s="87" t="s">
        <v>216</v>
      </c>
      <c r="H32" s="87" t="s">
        <v>226</v>
      </c>
      <c r="I32" s="87" t="s">
        <v>227</v>
      </c>
      <c r="J32" s="87" t="s">
        <v>140</v>
      </c>
      <c r="K32" s="220">
        <v>0</v>
      </c>
      <c r="L32" s="220">
        <v>99.16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99.16</v>
      </c>
      <c r="X32" s="220">
        <v>99.16</v>
      </c>
    </row>
    <row r="33" spans="1:24" hidden="1" outlineLevel="2" x14ac:dyDescent="0.25">
      <c r="A33" s="87" t="s">
        <v>170</v>
      </c>
      <c r="B33" s="87" t="s">
        <v>212</v>
      </c>
      <c r="C33" s="87" t="s">
        <v>125</v>
      </c>
      <c r="D33" s="87" t="s">
        <v>213</v>
      </c>
      <c r="E33" s="87" t="s">
        <v>214</v>
      </c>
      <c r="F33" s="87" t="s">
        <v>215</v>
      </c>
      <c r="G33" s="87" t="s">
        <v>216</v>
      </c>
      <c r="H33" s="87" t="s">
        <v>226</v>
      </c>
      <c r="I33" s="87" t="s">
        <v>227</v>
      </c>
      <c r="J33" s="87" t="s">
        <v>140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220.33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220.33</v>
      </c>
      <c r="X33" s="220">
        <v>220.33</v>
      </c>
    </row>
    <row r="34" spans="1:24" hidden="1" outlineLevel="2" x14ac:dyDescent="0.25">
      <c r="A34" s="87" t="s">
        <v>170</v>
      </c>
      <c r="B34" s="87" t="s">
        <v>212</v>
      </c>
      <c r="C34" s="87" t="s">
        <v>125</v>
      </c>
      <c r="D34" s="87" t="s">
        <v>213</v>
      </c>
      <c r="E34" s="87" t="s">
        <v>214</v>
      </c>
      <c r="F34" s="87" t="s">
        <v>215</v>
      </c>
      <c r="G34" s="87" t="s">
        <v>216</v>
      </c>
      <c r="H34" s="87" t="s">
        <v>226</v>
      </c>
      <c r="I34" s="87" t="s">
        <v>227</v>
      </c>
      <c r="J34" s="87" t="s">
        <v>140</v>
      </c>
      <c r="K34" s="220">
        <v>0</v>
      </c>
      <c r="L34" s="220">
        <v>-412.75</v>
      </c>
      <c r="M34" s="220">
        <v>0</v>
      </c>
      <c r="N34" s="220">
        <v>0</v>
      </c>
      <c r="O34" s="220">
        <v>0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-412.75</v>
      </c>
      <c r="X34" s="220">
        <v>-412.75</v>
      </c>
    </row>
    <row r="35" spans="1:24" hidden="1" outlineLevel="2" x14ac:dyDescent="0.25">
      <c r="A35" s="87" t="s">
        <v>170</v>
      </c>
      <c r="B35" s="87" t="s">
        <v>212</v>
      </c>
      <c r="C35" s="87" t="s">
        <v>125</v>
      </c>
      <c r="D35" s="87" t="s">
        <v>213</v>
      </c>
      <c r="E35" s="87" t="s">
        <v>214</v>
      </c>
      <c r="F35" s="87" t="s">
        <v>215</v>
      </c>
      <c r="G35" s="87" t="s">
        <v>216</v>
      </c>
      <c r="H35" s="87" t="s">
        <v>226</v>
      </c>
      <c r="I35" s="87" t="s">
        <v>227</v>
      </c>
      <c r="J35" s="87" t="s">
        <v>140</v>
      </c>
      <c r="K35" s="220">
        <v>0</v>
      </c>
      <c r="L35" s="220">
        <v>0</v>
      </c>
      <c r="M35" s="220">
        <v>0</v>
      </c>
      <c r="N35" s="220">
        <v>0</v>
      </c>
      <c r="O35" s="220">
        <v>202.54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202.54</v>
      </c>
      <c r="X35" s="220">
        <v>202.54</v>
      </c>
    </row>
    <row r="36" spans="1:24" hidden="1" outlineLevel="2" x14ac:dyDescent="0.25">
      <c r="A36" s="87" t="s">
        <v>170</v>
      </c>
      <c r="B36" s="87" t="s">
        <v>212</v>
      </c>
      <c r="C36" s="87" t="s">
        <v>125</v>
      </c>
      <c r="D36" s="87" t="s">
        <v>213</v>
      </c>
      <c r="E36" s="87" t="s">
        <v>214</v>
      </c>
      <c r="F36" s="87" t="s">
        <v>215</v>
      </c>
      <c r="G36" s="87" t="s">
        <v>216</v>
      </c>
      <c r="H36" s="87" t="s">
        <v>226</v>
      </c>
      <c r="I36" s="87" t="s">
        <v>227</v>
      </c>
      <c r="J36" s="87" t="s">
        <v>140</v>
      </c>
      <c r="K36" s="220">
        <v>0</v>
      </c>
      <c r="L36" s="220">
        <v>0</v>
      </c>
      <c r="M36" s="220">
        <v>0</v>
      </c>
      <c r="N36" s="220">
        <v>412.75</v>
      </c>
      <c r="O36" s="220">
        <v>0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412.75</v>
      </c>
      <c r="X36" s="220">
        <v>412.75</v>
      </c>
    </row>
    <row r="37" spans="1:24" hidden="1" outlineLevel="2" x14ac:dyDescent="0.25">
      <c r="A37" s="87" t="s">
        <v>170</v>
      </c>
      <c r="B37" s="87" t="s">
        <v>212</v>
      </c>
      <c r="C37" s="87" t="s">
        <v>125</v>
      </c>
      <c r="D37" s="87" t="s">
        <v>213</v>
      </c>
      <c r="E37" s="87" t="s">
        <v>214</v>
      </c>
      <c r="F37" s="87" t="s">
        <v>215</v>
      </c>
      <c r="G37" s="87" t="s">
        <v>216</v>
      </c>
      <c r="H37" s="87" t="s">
        <v>226</v>
      </c>
      <c r="I37" s="87" t="s">
        <v>227</v>
      </c>
      <c r="J37" s="87" t="s">
        <v>140</v>
      </c>
      <c r="K37" s="220">
        <v>88.91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88.91</v>
      </c>
      <c r="X37" s="220">
        <v>88.91</v>
      </c>
    </row>
    <row r="38" spans="1:24" hidden="1" outlineLevel="2" x14ac:dyDescent="0.25">
      <c r="A38" s="87" t="s">
        <v>170</v>
      </c>
      <c r="B38" s="87" t="s">
        <v>212</v>
      </c>
      <c r="C38" s="87" t="s">
        <v>125</v>
      </c>
      <c r="D38" s="87" t="s">
        <v>213</v>
      </c>
      <c r="E38" s="87" t="s">
        <v>214</v>
      </c>
      <c r="F38" s="87" t="s">
        <v>215</v>
      </c>
      <c r="G38" s="87" t="s">
        <v>216</v>
      </c>
      <c r="H38" s="87" t="s">
        <v>226</v>
      </c>
      <c r="I38" s="87" t="s">
        <v>227</v>
      </c>
      <c r="J38" s="87" t="s">
        <v>140</v>
      </c>
      <c r="K38" s="220">
        <v>88.91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88.91</v>
      </c>
      <c r="X38" s="220">
        <v>88.91</v>
      </c>
    </row>
    <row r="39" spans="1:24" hidden="1" outlineLevel="2" x14ac:dyDescent="0.25">
      <c r="A39" s="87" t="s">
        <v>170</v>
      </c>
      <c r="B39" s="87" t="s">
        <v>212</v>
      </c>
      <c r="C39" s="87" t="s">
        <v>125</v>
      </c>
      <c r="D39" s="87" t="s">
        <v>213</v>
      </c>
      <c r="E39" s="87" t="s">
        <v>214</v>
      </c>
      <c r="F39" s="87" t="s">
        <v>215</v>
      </c>
      <c r="G39" s="87" t="s">
        <v>216</v>
      </c>
      <c r="H39" s="87" t="s">
        <v>226</v>
      </c>
      <c r="I39" s="87" t="s">
        <v>227</v>
      </c>
      <c r="J39" s="87" t="s">
        <v>140</v>
      </c>
      <c r="K39" s="220">
        <v>0</v>
      </c>
      <c r="L39" s="220">
        <v>0</v>
      </c>
      <c r="M39" s="220">
        <v>0</v>
      </c>
      <c r="N39" s="220">
        <v>122.25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122.25</v>
      </c>
      <c r="X39" s="220">
        <v>122.25</v>
      </c>
    </row>
    <row r="40" spans="1:24" hidden="1" outlineLevel="2" x14ac:dyDescent="0.25">
      <c r="A40" s="87" t="s">
        <v>170</v>
      </c>
      <c r="B40" s="87" t="s">
        <v>212</v>
      </c>
      <c r="C40" s="87" t="s">
        <v>125</v>
      </c>
      <c r="D40" s="87" t="s">
        <v>213</v>
      </c>
      <c r="E40" s="87" t="s">
        <v>214</v>
      </c>
      <c r="F40" s="87" t="s">
        <v>215</v>
      </c>
      <c r="G40" s="87" t="s">
        <v>216</v>
      </c>
      <c r="H40" s="87" t="s">
        <v>226</v>
      </c>
      <c r="I40" s="87" t="s">
        <v>227</v>
      </c>
      <c r="J40" s="87" t="s">
        <v>140</v>
      </c>
      <c r="K40" s="220">
        <v>0</v>
      </c>
      <c r="L40" s="220">
        <v>0</v>
      </c>
      <c r="M40" s="220">
        <v>0</v>
      </c>
      <c r="N40" s="220">
        <v>-466.61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-466.61</v>
      </c>
      <c r="X40" s="220">
        <v>-466.61</v>
      </c>
    </row>
    <row r="41" spans="1:24" hidden="1" outlineLevel="2" x14ac:dyDescent="0.25">
      <c r="A41" s="87" t="s">
        <v>170</v>
      </c>
      <c r="B41" s="87" t="s">
        <v>212</v>
      </c>
      <c r="C41" s="87" t="s">
        <v>125</v>
      </c>
      <c r="D41" s="87" t="s">
        <v>213</v>
      </c>
      <c r="E41" s="87" t="s">
        <v>214</v>
      </c>
      <c r="F41" s="87" t="s">
        <v>215</v>
      </c>
      <c r="G41" s="87" t="s">
        <v>216</v>
      </c>
      <c r="H41" s="87" t="s">
        <v>226</v>
      </c>
      <c r="I41" s="87" t="s">
        <v>227</v>
      </c>
      <c r="J41" s="87" t="s">
        <v>140</v>
      </c>
      <c r="K41" s="220">
        <v>725.56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725.56</v>
      </c>
      <c r="X41" s="220">
        <v>725.56</v>
      </c>
    </row>
    <row r="42" spans="1:24" hidden="1" outlineLevel="2" x14ac:dyDescent="0.25">
      <c r="A42" s="87" t="s">
        <v>170</v>
      </c>
      <c r="B42" s="87" t="s">
        <v>212</v>
      </c>
      <c r="C42" s="87" t="s">
        <v>125</v>
      </c>
      <c r="D42" s="87" t="s">
        <v>213</v>
      </c>
      <c r="E42" s="87" t="s">
        <v>214</v>
      </c>
      <c r="F42" s="87" t="s">
        <v>215</v>
      </c>
      <c r="G42" s="87" t="s">
        <v>216</v>
      </c>
      <c r="H42" s="87" t="s">
        <v>226</v>
      </c>
      <c r="I42" s="87" t="s">
        <v>227</v>
      </c>
      <c r="J42" s="87" t="s">
        <v>140</v>
      </c>
      <c r="K42" s="220">
        <v>0</v>
      </c>
      <c r="L42" s="220">
        <v>0</v>
      </c>
      <c r="M42" s="220">
        <v>99.16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99.16</v>
      </c>
      <c r="X42" s="220">
        <v>99.16</v>
      </c>
    </row>
    <row r="43" spans="1:24" hidden="1" outlineLevel="2" x14ac:dyDescent="0.25">
      <c r="A43" s="87" t="s">
        <v>170</v>
      </c>
      <c r="B43" s="87" t="s">
        <v>212</v>
      </c>
      <c r="C43" s="87" t="s">
        <v>125</v>
      </c>
      <c r="D43" s="87" t="s">
        <v>213</v>
      </c>
      <c r="E43" s="87" t="s">
        <v>214</v>
      </c>
      <c r="F43" s="87" t="s">
        <v>215</v>
      </c>
      <c r="G43" s="87" t="s">
        <v>216</v>
      </c>
      <c r="H43" s="87" t="s">
        <v>226</v>
      </c>
      <c r="I43" s="87" t="s">
        <v>227</v>
      </c>
      <c r="J43" s="87" t="s">
        <v>140</v>
      </c>
      <c r="K43" s="220">
        <v>360.1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0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360.1</v>
      </c>
      <c r="X43" s="220">
        <v>360.1</v>
      </c>
    </row>
    <row r="44" spans="1:24" hidden="1" outlineLevel="2" x14ac:dyDescent="0.25">
      <c r="A44" s="87" t="s">
        <v>170</v>
      </c>
      <c r="B44" s="87" t="s">
        <v>212</v>
      </c>
      <c r="C44" s="87" t="s">
        <v>125</v>
      </c>
      <c r="D44" s="87" t="s">
        <v>213</v>
      </c>
      <c r="E44" s="87" t="s">
        <v>214</v>
      </c>
      <c r="F44" s="87" t="s">
        <v>215</v>
      </c>
      <c r="G44" s="87" t="s">
        <v>216</v>
      </c>
      <c r="H44" s="87" t="s">
        <v>226</v>
      </c>
      <c r="I44" s="87" t="s">
        <v>227</v>
      </c>
      <c r="J44" s="87" t="s">
        <v>140</v>
      </c>
      <c r="K44" s="220">
        <v>0</v>
      </c>
      <c r="L44" s="220">
        <v>0</v>
      </c>
      <c r="M44" s="220">
        <v>392.21</v>
      </c>
      <c r="N44" s="220">
        <v>0</v>
      </c>
      <c r="O44" s="220">
        <v>0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392.21</v>
      </c>
      <c r="X44" s="220">
        <v>392.21</v>
      </c>
    </row>
    <row r="45" spans="1:24" hidden="1" outlineLevel="2" x14ac:dyDescent="0.25">
      <c r="A45" s="87" t="s">
        <v>170</v>
      </c>
      <c r="B45" s="87" t="s">
        <v>212</v>
      </c>
      <c r="C45" s="87" t="s">
        <v>125</v>
      </c>
      <c r="D45" s="87" t="s">
        <v>213</v>
      </c>
      <c r="E45" s="87" t="s">
        <v>214</v>
      </c>
      <c r="F45" s="87" t="s">
        <v>215</v>
      </c>
      <c r="G45" s="87" t="s">
        <v>216</v>
      </c>
      <c r="H45" s="87" t="s">
        <v>226</v>
      </c>
      <c r="I45" s="87" t="s">
        <v>227</v>
      </c>
      <c r="J45" s="87" t="s">
        <v>140</v>
      </c>
      <c r="K45" s="220">
        <v>0</v>
      </c>
      <c r="L45" s="220">
        <v>0</v>
      </c>
      <c r="M45" s="220">
        <v>384.62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384.62</v>
      </c>
      <c r="X45" s="220">
        <v>384.62</v>
      </c>
    </row>
    <row r="46" spans="1:24" hidden="1" outlineLevel="2" x14ac:dyDescent="0.25">
      <c r="A46" s="87" t="s">
        <v>170</v>
      </c>
      <c r="B46" s="87" t="s">
        <v>212</v>
      </c>
      <c r="C46" s="87" t="s">
        <v>125</v>
      </c>
      <c r="D46" s="87" t="s">
        <v>213</v>
      </c>
      <c r="E46" s="87" t="s">
        <v>214</v>
      </c>
      <c r="F46" s="87" t="s">
        <v>215</v>
      </c>
      <c r="G46" s="87" t="s">
        <v>216</v>
      </c>
      <c r="H46" s="87" t="s">
        <v>226</v>
      </c>
      <c r="I46" s="87" t="s">
        <v>227</v>
      </c>
      <c r="J46" s="87" t="s">
        <v>140</v>
      </c>
      <c r="K46" s="220">
        <v>0</v>
      </c>
      <c r="L46" s="220">
        <v>0</v>
      </c>
      <c r="M46" s="220">
        <v>0</v>
      </c>
      <c r="N46" s="220">
        <v>360.1</v>
      </c>
      <c r="O46" s="220">
        <v>0</v>
      </c>
      <c r="P46" s="220">
        <v>0</v>
      </c>
      <c r="Q46" s="220">
        <v>0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360.1</v>
      </c>
      <c r="X46" s="220">
        <v>360.1</v>
      </c>
    </row>
    <row r="47" spans="1:24" hidden="1" outlineLevel="2" x14ac:dyDescent="0.25">
      <c r="A47" s="87" t="s">
        <v>170</v>
      </c>
      <c r="B47" s="87" t="s">
        <v>212</v>
      </c>
      <c r="C47" s="87" t="s">
        <v>125</v>
      </c>
      <c r="D47" s="87" t="s">
        <v>213</v>
      </c>
      <c r="E47" s="87" t="s">
        <v>214</v>
      </c>
      <c r="F47" s="87" t="s">
        <v>215</v>
      </c>
      <c r="G47" s="87" t="s">
        <v>216</v>
      </c>
      <c r="H47" s="87" t="s">
        <v>226</v>
      </c>
      <c r="I47" s="87" t="s">
        <v>227</v>
      </c>
      <c r="J47" s="87" t="s">
        <v>140</v>
      </c>
      <c r="K47" s="220">
        <v>524.39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524.39</v>
      </c>
      <c r="X47" s="220">
        <v>524.39</v>
      </c>
    </row>
    <row r="48" spans="1:24" hidden="1" outlineLevel="2" x14ac:dyDescent="0.25">
      <c r="A48" s="87" t="s">
        <v>170</v>
      </c>
      <c r="B48" s="87" t="s">
        <v>212</v>
      </c>
      <c r="C48" s="87" t="s">
        <v>125</v>
      </c>
      <c r="D48" s="87" t="s">
        <v>213</v>
      </c>
      <c r="E48" s="87" t="s">
        <v>214</v>
      </c>
      <c r="F48" s="87" t="s">
        <v>215</v>
      </c>
      <c r="G48" s="87" t="s">
        <v>216</v>
      </c>
      <c r="H48" s="87" t="s">
        <v>226</v>
      </c>
      <c r="I48" s="87" t="s">
        <v>227</v>
      </c>
      <c r="J48" s="87" t="s">
        <v>140</v>
      </c>
      <c r="K48" s="220">
        <v>0</v>
      </c>
      <c r="L48" s="220">
        <v>0</v>
      </c>
      <c r="M48" s="220">
        <v>0</v>
      </c>
      <c r="N48" s="220">
        <v>0</v>
      </c>
      <c r="O48" s="220">
        <v>0</v>
      </c>
      <c r="P48" s="220">
        <v>128.91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128.91</v>
      </c>
      <c r="X48" s="220">
        <v>128.91</v>
      </c>
    </row>
    <row r="49" spans="1:24" hidden="1" outlineLevel="2" x14ac:dyDescent="0.25">
      <c r="A49" s="87" t="s">
        <v>170</v>
      </c>
      <c r="B49" s="87" t="s">
        <v>212</v>
      </c>
      <c r="C49" s="87" t="s">
        <v>125</v>
      </c>
      <c r="D49" s="87" t="s">
        <v>213</v>
      </c>
      <c r="E49" s="87" t="s">
        <v>214</v>
      </c>
      <c r="F49" s="87" t="s">
        <v>215</v>
      </c>
      <c r="G49" s="87" t="s">
        <v>216</v>
      </c>
      <c r="H49" s="87" t="s">
        <v>226</v>
      </c>
      <c r="I49" s="87" t="s">
        <v>227</v>
      </c>
      <c r="J49" s="87" t="s">
        <v>140</v>
      </c>
      <c r="K49" s="220">
        <v>0</v>
      </c>
      <c r="L49" s="220">
        <v>0</v>
      </c>
      <c r="M49" s="220">
        <v>0</v>
      </c>
      <c r="N49" s="220">
        <v>0</v>
      </c>
      <c r="O49" s="220">
        <v>0</v>
      </c>
      <c r="P49" s="220">
        <v>99.16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99.16</v>
      </c>
      <c r="X49" s="220">
        <v>99.16</v>
      </c>
    </row>
    <row r="50" spans="1:24" hidden="1" outlineLevel="2" x14ac:dyDescent="0.25">
      <c r="A50" s="87" t="s">
        <v>170</v>
      </c>
      <c r="B50" s="87" t="s">
        <v>212</v>
      </c>
      <c r="C50" s="87" t="s">
        <v>125</v>
      </c>
      <c r="D50" s="87" t="s">
        <v>213</v>
      </c>
      <c r="E50" s="87" t="s">
        <v>214</v>
      </c>
      <c r="F50" s="87" t="s">
        <v>215</v>
      </c>
      <c r="G50" s="87" t="s">
        <v>216</v>
      </c>
      <c r="H50" s="87" t="s">
        <v>228</v>
      </c>
      <c r="I50" s="87" t="s">
        <v>229</v>
      </c>
      <c r="J50" s="87" t="s">
        <v>140</v>
      </c>
      <c r="K50" s="220">
        <v>0</v>
      </c>
      <c r="L50" s="220">
        <v>0</v>
      </c>
      <c r="M50" s="220">
        <v>223.4</v>
      </c>
      <c r="N50" s="220">
        <v>0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223.4</v>
      </c>
      <c r="X50" s="220">
        <v>223.4</v>
      </c>
    </row>
    <row r="51" spans="1:24" hidden="1" outlineLevel="2" x14ac:dyDescent="0.25">
      <c r="A51" s="87" t="s">
        <v>170</v>
      </c>
      <c r="B51" s="87" t="s">
        <v>212</v>
      </c>
      <c r="C51" s="87" t="s">
        <v>125</v>
      </c>
      <c r="D51" s="87" t="s">
        <v>213</v>
      </c>
      <c r="E51" s="87" t="s">
        <v>214</v>
      </c>
      <c r="F51" s="87" t="s">
        <v>215</v>
      </c>
      <c r="G51" s="87" t="s">
        <v>216</v>
      </c>
      <c r="H51" s="87" t="s">
        <v>228</v>
      </c>
      <c r="I51" s="87" t="s">
        <v>229</v>
      </c>
      <c r="J51" s="87" t="s">
        <v>140</v>
      </c>
      <c r="K51" s="220">
        <v>0</v>
      </c>
      <c r="L51" s="220">
        <v>0</v>
      </c>
      <c r="M51" s="220">
        <v>-3021.57</v>
      </c>
      <c r="N51" s="220">
        <v>0</v>
      </c>
      <c r="O51" s="220">
        <v>0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-3021.57</v>
      </c>
      <c r="X51" s="220">
        <v>-3021.57</v>
      </c>
    </row>
    <row r="52" spans="1:24" hidden="1" outlineLevel="2" x14ac:dyDescent="0.25">
      <c r="A52" s="87" t="s">
        <v>170</v>
      </c>
      <c r="B52" s="87" t="s">
        <v>212</v>
      </c>
      <c r="C52" s="87" t="s">
        <v>125</v>
      </c>
      <c r="D52" s="87" t="s">
        <v>213</v>
      </c>
      <c r="E52" s="87" t="s">
        <v>214</v>
      </c>
      <c r="F52" s="87" t="s">
        <v>215</v>
      </c>
      <c r="G52" s="87" t="s">
        <v>216</v>
      </c>
      <c r="H52" s="87" t="s">
        <v>228</v>
      </c>
      <c r="I52" s="87" t="s">
        <v>229</v>
      </c>
      <c r="J52" s="87" t="s">
        <v>140</v>
      </c>
      <c r="K52" s="220">
        <v>0</v>
      </c>
      <c r="L52" s="220">
        <v>0</v>
      </c>
      <c r="M52" s="220">
        <v>92.97</v>
      </c>
      <c r="N52" s="220">
        <v>0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92.97</v>
      </c>
      <c r="X52" s="220">
        <v>92.97</v>
      </c>
    </row>
    <row r="53" spans="1:24" hidden="1" outlineLevel="2" x14ac:dyDescent="0.25">
      <c r="A53" s="87" t="s">
        <v>170</v>
      </c>
      <c r="B53" s="87" t="s">
        <v>212</v>
      </c>
      <c r="C53" s="87" t="s">
        <v>125</v>
      </c>
      <c r="D53" s="87" t="s">
        <v>213</v>
      </c>
      <c r="E53" s="87" t="s">
        <v>214</v>
      </c>
      <c r="F53" s="87" t="s">
        <v>215</v>
      </c>
      <c r="G53" s="87" t="s">
        <v>216</v>
      </c>
      <c r="H53" s="87" t="s">
        <v>228</v>
      </c>
      <c r="I53" s="87" t="s">
        <v>229</v>
      </c>
      <c r="J53" s="87" t="s">
        <v>140</v>
      </c>
      <c r="K53" s="220">
        <v>0</v>
      </c>
      <c r="L53" s="220">
        <v>0</v>
      </c>
      <c r="M53" s="220">
        <v>0</v>
      </c>
      <c r="N53" s="220">
        <v>-281.57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-281.57</v>
      </c>
      <c r="X53" s="220">
        <v>-281.57</v>
      </c>
    </row>
    <row r="54" spans="1:24" hidden="1" outlineLevel="2" x14ac:dyDescent="0.25">
      <c r="A54" s="87" t="s">
        <v>170</v>
      </c>
      <c r="B54" s="87" t="s">
        <v>212</v>
      </c>
      <c r="C54" s="87" t="s">
        <v>125</v>
      </c>
      <c r="D54" s="87" t="s">
        <v>213</v>
      </c>
      <c r="E54" s="87" t="s">
        <v>214</v>
      </c>
      <c r="F54" s="87" t="s">
        <v>215</v>
      </c>
      <c r="G54" s="87" t="s">
        <v>216</v>
      </c>
      <c r="H54" s="87" t="s">
        <v>228</v>
      </c>
      <c r="I54" s="87" t="s">
        <v>229</v>
      </c>
      <c r="J54" s="87" t="s">
        <v>140</v>
      </c>
      <c r="K54" s="220">
        <v>0</v>
      </c>
      <c r="L54" s="220">
        <v>0</v>
      </c>
      <c r="M54" s="220">
        <v>0</v>
      </c>
      <c r="N54" s="220">
        <v>0</v>
      </c>
      <c r="O54" s="220">
        <v>0</v>
      </c>
      <c r="P54" s="220">
        <v>46.74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46.74</v>
      </c>
      <c r="X54" s="220">
        <v>46.74</v>
      </c>
    </row>
    <row r="55" spans="1:24" hidden="1" outlineLevel="2" x14ac:dyDescent="0.25">
      <c r="A55" s="87" t="s">
        <v>170</v>
      </c>
      <c r="B55" s="87" t="s">
        <v>212</v>
      </c>
      <c r="C55" s="87" t="s">
        <v>125</v>
      </c>
      <c r="D55" s="87" t="s">
        <v>213</v>
      </c>
      <c r="E55" s="87" t="s">
        <v>214</v>
      </c>
      <c r="F55" s="87" t="s">
        <v>215</v>
      </c>
      <c r="G55" s="87" t="s">
        <v>216</v>
      </c>
      <c r="H55" s="87" t="s">
        <v>228</v>
      </c>
      <c r="I55" s="87" t="s">
        <v>229</v>
      </c>
      <c r="J55" s="87" t="s">
        <v>140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803.39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803.39</v>
      </c>
      <c r="X55" s="220">
        <v>803.39</v>
      </c>
    </row>
    <row r="56" spans="1:24" hidden="1" outlineLevel="2" x14ac:dyDescent="0.25">
      <c r="A56" s="87" t="s">
        <v>170</v>
      </c>
      <c r="B56" s="87" t="s">
        <v>212</v>
      </c>
      <c r="C56" s="87" t="s">
        <v>125</v>
      </c>
      <c r="D56" s="87" t="s">
        <v>213</v>
      </c>
      <c r="E56" s="87" t="s">
        <v>214</v>
      </c>
      <c r="F56" s="87" t="s">
        <v>215</v>
      </c>
      <c r="G56" s="87" t="s">
        <v>216</v>
      </c>
      <c r="H56" s="87" t="s">
        <v>228</v>
      </c>
      <c r="I56" s="87" t="s">
        <v>229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379.64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379.64</v>
      </c>
      <c r="X56" s="220">
        <v>379.64</v>
      </c>
    </row>
    <row r="57" spans="1:24" hidden="1" outlineLevel="2" x14ac:dyDescent="0.25">
      <c r="A57" s="87" t="s">
        <v>170</v>
      </c>
      <c r="B57" s="87" t="s">
        <v>212</v>
      </c>
      <c r="C57" s="87" t="s">
        <v>125</v>
      </c>
      <c r="D57" s="87" t="s">
        <v>213</v>
      </c>
      <c r="E57" s="87" t="s">
        <v>214</v>
      </c>
      <c r="F57" s="87" t="s">
        <v>215</v>
      </c>
      <c r="G57" s="87" t="s">
        <v>216</v>
      </c>
      <c r="H57" s="87" t="s">
        <v>228</v>
      </c>
      <c r="I57" s="87" t="s">
        <v>229</v>
      </c>
      <c r="J57" s="87" t="s">
        <v>140</v>
      </c>
      <c r="K57" s="220">
        <v>0</v>
      </c>
      <c r="L57" s="220">
        <v>0</v>
      </c>
      <c r="M57" s="220">
        <v>0</v>
      </c>
      <c r="N57" s="220">
        <v>156.69999999999999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156.69999999999999</v>
      </c>
      <c r="X57" s="220">
        <v>156.69999999999999</v>
      </c>
    </row>
    <row r="58" spans="1:24" hidden="1" outlineLevel="2" x14ac:dyDescent="0.25">
      <c r="A58" s="87" t="s">
        <v>170</v>
      </c>
      <c r="B58" s="87" t="s">
        <v>212</v>
      </c>
      <c r="C58" s="87" t="s">
        <v>125</v>
      </c>
      <c r="D58" s="87" t="s">
        <v>213</v>
      </c>
      <c r="E58" s="87" t="s">
        <v>214</v>
      </c>
      <c r="F58" s="87" t="s">
        <v>215</v>
      </c>
      <c r="G58" s="87" t="s">
        <v>216</v>
      </c>
      <c r="H58" s="87" t="s">
        <v>228</v>
      </c>
      <c r="I58" s="87" t="s">
        <v>229</v>
      </c>
      <c r="J58" s="87" t="s">
        <v>140</v>
      </c>
      <c r="K58" s="220">
        <v>0</v>
      </c>
      <c r="L58" s="220">
        <v>0</v>
      </c>
      <c r="M58" s="220">
        <v>0</v>
      </c>
      <c r="N58" s="220">
        <v>-1403.82</v>
      </c>
      <c r="O58" s="220">
        <v>0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-1403.82</v>
      </c>
      <c r="X58" s="220">
        <v>-1403.82</v>
      </c>
    </row>
    <row r="59" spans="1:24" hidden="1" outlineLevel="2" x14ac:dyDescent="0.25">
      <c r="A59" s="87" t="s">
        <v>170</v>
      </c>
      <c r="B59" s="87" t="s">
        <v>212</v>
      </c>
      <c r="C59" s="87" t="s">
        <v>125</v>
      </c>
      <c r="D59" s="87" t="s">
        <v>213</v>
      </c>
      <c r="E59" s="87" t="s">
        <v>214</v>
      </c>
      <c r="F59" s="87" t="s">
        <v>215</v>
      </c>
      <c r="G59" s="87" t="s">
        <v>216</v>
      </c>
      <c r="H59" s="87" t="s">
        <v>228</v>
      </c>
      <c r="I59" s="87" t="s">
        <v>229</v>
      </c>
      <c r="J59" s="87" t="s">
        <v>140</v>
      </c>
      <c r="K59" s="220">
        <v>0</v>
      </c>
      <c r="L59" s="220">
        <v>3021.57</v>
      </c>
      <c r="M59" s="220">
        <v>0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3021.57</v>
      </c>
      <c r="X59" s="220">
        <v>3021.57</v>
      </c>
    </row>
    <row r="60" spans="1:24" hidden="1" outlineLevel="2" x14ac:dyDescent="0.25">
      <c r="A60" s="87" t="s">
        <v>170</v>
      </c>
      <c r="B60" s="87" t="s">
        <v>212</v>
      </c>
      <c r="C60" s="87" t="s">
        <v>125</v>
      </c>
      <c r="D60" s="87" t="s">
        <v>213</v>
      </c>
      <c r="E60" s="87" t="s">
        <v>214</v>
      </c>
      <c r="F60" s="87" t="s">
        <v>215</v>
      </c>
      <c r="G60" s="87" t="s">
        <v>216</v>
      </c>
      <c r="H60" s="87" t="s">
        <v>228</v>
      </c>
      <c r="I60" s="87" t="s">
        <v>229</v>
      </c>
      <c r="J60" s="87" t="s">
        <v>140</v>
      </c>
      <c r="K60" s="220">
        <v>0</v>
      </c>
      <c r="L60" s="220">
        <v>706.65</v>
      </c>
      <c r="M60" s="220">
        <v>0</v>
      </c>
      <c r="N60" s="220">
        <v>0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706.65</v>
      </c>
      <c r="X60" s="220">
        <v>706.65</v>
      </c>
    </row>
    <row r="61" spans="1:24" hidden="1" outlineLevel="2" x14ac:dyDescent="0.25">
      <c r="A61" s="87" t="s">
        <v>170</v>
      </c>
      <c r="B61" s="87" t="s">
        <v>212</v>
      </c>
      <c r="C61" s="87" t="s">
        <v>125</v>
      </c>
      <c r="D61" s="87" t="s">
        <v>213</v>
      </c>
      <c r="E61" s="87" t="s">
        <v>214</v>
      </c>
      <c r="F61" s="87" t="s">
        <v>215</v>
      </c>
      <c r="G61" s="87" t="s">
        <v>216</v>
      </c>
      <c r="H61" s="87" t="s">
        <v>228</v>
      </c>
      <c r="I61" s="87" t="s">
        <v>229</v>
      </c>
      <c r="J61" s="87" t="s">
        <v>140</v>
      </c>
      <c r="K61" s="220">
        <v>0</v>
      </c>
      <c r="L61" s="220">
        <v>2297.1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2297.1</v>
      </c>
      <c r="X61" s="220">
        <v>2297.1</v>
      </c>
    </row>
    <row r="62" spans="1:24" hidden="1" outlineLevel="2" x14ac:dyDescent="0.25">
      <c r="A62" s="87" t="s">
        <v>170</v>
      </c>
      <c r="B62" s="87" t="s">
        <v>212</v>
      </c>
      <c r="C62" s="87" t="s">
        <v>125</v>
      </c>
      <c r="D62" s="87" t="s">
        <v>213</v>
      </c>
      <c r="E62" s="87" t="s">
        <v>214</v>
      </c>
      <c r="F62" s="87" t="s">
        <v>215</v>
      </c>
      <c r="G62" s="87" t="s">
        <v>216</v>
      </c>
      <c r="H62" s="87" t="s">
        <v>228</v>
      </c>
      <c r="I62" s="87" t="s">
        <v>229</v>
      </c>
      <c r="J62" s="87" t="s">
        <v>140</v>
      </c>
      <c r="K62" s="220">
        <v>0</v>
      </c>
      <c r="L62" s="220">
        <v>0</v>
      </c>
      <c r="M62" s="220">
        <v>92.97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92.97</v>
      </c>
      <c r="X62" s="220">
        <v>92.97</v>
      </c>
    </row>
    <row r="63" spans="1:24" hidden="1" outlineLevel="2" x14ac:dyDescent="0.25">
      <c r="A63" s="87" t="s">
        <v>170</v>
      </c>
      <c r="B63" s="87" t="s">
        <v>212</v>
      </c>
      <c r="C63" s="87" t="s">
        <v>125</v>
      </c>
      <c r="D63" s="87" t="s">
        <v>213</v>
      </c>
      <c r="E63" s="87" t="s">
        <v>214</v>
      </c>
      <c r="F63" s="87" t="s">
        <v>215</v>
      </c>
      <c r="G63" s="87" t="s">
        <v>216</v>
      </c>
      <c r="H63" s="87" t="s">
        <v>228</v>
      </c>
      <c r="I63" s="87" t="s">
        <v>229</v>
      </c>
      <c r="J63" s="87" t="s">
        <v>140</v>
      </c>
      <c r="K63" s="220">
        <v>0</v>
      </c>
      <c r="L63" s="220">
        <v>537.22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537.22</v>
      </c>
      <c r="X63" s="220">
        <v>537.22</v>
      </c>
    </row>
    <row r="64" spans="1:24" hidden="1" outlineLevel="2" x14ac:dyDescent="0.25">
      <c r="A64" s="87" t="s">
        <v>170</v>
      </c>
      <c r="B64" s="87" t="s">
        <v>212</v>
      </c>
      <c r="C64" s="87" t="s">
        <v>125</v>
      </c>
      <c r="D64" s="87" t="s">
        <v>213</v>
      </c>
      <c r="E64" s="87" t="s">
        <v>214</v>
      </c>
      <c r="F64" s="87" t="s">
        <v>215</v>
      </c>
      <c r="G64" s="87" t="s">
        <v>216</v>
      </c>
      <c r="H64" s="87" t="s">
        <v>228</v>
      </c>
      <c r="I64" s="87" t="s">
        <v>229</v>
      </c>
      <c r="J64" s="87" t="s">
        <v>140</v>
      </c>
      <c r="K64" s="220">
        <v>0</v>
      </c>
      <c r="L64" s="220">
        <v>397.51</v>
      </c>
      <c r="M64" s="220">
        <v>0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397.51</v>
      </c>
      <c r="X64" s="220">
        <v>397.51</v>
      </c>
    </row>
    <row r="65" spans="1:24" hidden="1" outlineLevel="2" x14ac:dyDescent="0.25">
      <c r="A65" s="87" t="s">
        <v>170</v>
      </c>
      <c r="B65" s="87" t="s">
        <v>212</v>
      </c>
      <c r="C65" s="87" t="s">
        <v>125</v>
      </c>
      <c r="D65" s="87" t="s">
        <v>213</v>
      </c>
      <c r="E65" s="87" t="s">
        <v>214</v>
      </c>
      <c r="F65" s="87" t="s">
        <v>215</v>
      </c>
      <c r="G65" s="87" t="s">
        <v>216</v>
      </c>
      <c r="H65" s="87" t="s">
        <v>228</v>
      </c>
      <c r="I65" s="87" t="s">
        <v>229</v>
      </c>
      <c r="J65" s="87" t="s">
        <v>140</v>
      </c>
      <c r="K65" s="220">
        <v>501.62</v>
      </c>
      <c r="L65" s="220">
        <v>0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501.62</v>
      </c>
      <c r="X65" s="220">
        <v>501.62</v>
      </c>
    </row>
    <row r="66" spans="1:24" hidden="1" outlineLevel="2" x14ac:dyDescent="0.25">
      <c r="A66" s="87" t="s">
        <v>170</v>
      </c>
      <c r="B66" s="87" t="s">
        <v>212</v>
      </c>
      <c r="C66" s="87" t="s">
        <v>125</v>
      </c>
      <c r="D66" s="87" t="s">
        <v>213</v>
      </c>
      <c r="E66" s="87" t="s">
        <v>214</v>
      </c>
      <c r="F66" s="87" t="s">
        <v>215</v>
      </c>
      <c r="G66" s="87" t="s">
        <v>216</v>
      </c>
      <c r="H66" s="87" t="s">
        <v>228</v>
      </c>
      <c r="I66" s="87" t="s">
        <v>229</v>
      </c>
      <c r="J66" s="87" t="s">
        <v>140</v>
      </c>
      <c r="K66" s="220">
        <v>77.739999999999995</v>
      </c>
      <c r="L66" s="220">
        <v>0</v>
      </c>
      <c r="M66" s="220">
        <v>0</v>
      </c>
      <c r="N66" s="220">
        <v>0</v>
      </c>
      <c r="O66" s="220">
        <v>0</v>
      </c>
      <c r="P66" s="220">
        <v>0</v>
      </c>
      <c r="Q66" s="220">
        <v>0</v>
      </c>
      <c r="R66" s="220">
        <v>0</v>
      </c>
      <c r="S66" s="220">
        <v>0</v>
      </c>
      <c r="T66" s="220">
        <v>0</v>
      </c>
      <c r="U66" s="220">
        <v>0</v>
      </c>
      <c r="V66" s="220">
        <v>0</v>
      </c>
      <c r="W66" s="220">
        <v>77.739999999999995</v>
      </c>
      <c r="X66" s="220">
        <v>77.739999999999995</v>
      </c>
    </row>
    <row r="67" spans="1:24" hidden="1" outlineLevel="2" x14ac:dyDescent="0.25">
      <c r="A67" s="87" t="s">
        <v>170</v>
      </c>
      <c r="B67" s="87" t="s">
        <v>212</v>
      </c>
      <c r="C67" s="87" t="s">
        <v>125</v>
      </c>
      <c r="D67" s="87" t="s">
        <v>213</v>
      </c>
      <c r="E67" s="87" t="s">
        <v>214</v>
      </c>
      <c r="F67" s="87" t="s">
        <v>215</v>
      </c>
      <c r="G67" s="87" t="s">
        <v>216</v>
      </c>
      <c r="H67" s="87" t="s">
        <v>228</v>
      </c>
      <c r="I67" s="87" t="s">
        <v>229</v>
      </c>
      <c r="J67" s="87" t="s">
        <v>140</v>
      </c>
      <c r="K67" s="220">
        <v>332.39</v>
      </c>
      <c r="L67" s="220">
        <v>0</v>
      </c>
      <c r="M67" s="220">
        <v>0</v>
      </c>
      <c r="N67" s="220">
        <v>0</v>
      </c>
      <c r="O67" s="220">
        <v>0</v>
      </c>
      <c r="P67" s="220">
        <v>0</v>
      </c>
      <c r="Q67" s="220">
        <v>0</v>
      </c>
      <c r="R67" s="220">
        <v>0</v>
      </c>
      <c r="S67" s="220">
        <v>0</v>
      </c>
      <c r="T67" s="220">
        <v>0</v>
      </c>
      <c r="U67" s="220">
        <v>0</v>
      </c>
      <c r="V67" s="220">
        <v>0</v>
      </c>
      <c r="W67" s="220">
        <v>332.39</v>
      </c>
      <c r="X67" s="220">
        <v>332.39</v>
      </c>
    </row>
    <row r="68" spans="1:24" hidden="1" outlineLevel="2" x14ac:dyDescent="0.25">
      <c r="A68" s="87" t="s">
        <v>170</v>
      </c>
      <c r="B68" s="87" t="s">
        <v>212</v>
      </c>
      <c r="C68" s="87" t="s">
        <v>125</v>
      </c>
      <c r="D68" s="87" t="s">
        <v>213</v>
      </c>
      <c r="E68" s="87" t="s">
        <v>214</v>
      </c>
      <c r="F68" s="87" t="s">
        <v>215</v>
      </c>
      <c r="G68" s="87" t="s">
        <v>216</v>
      </c>
      <c r="H68" s="87" t="s">
        <v>228</v>
      </c>
      <c r="I68" s="87" t="s">
        <v>229</v>
      </c>
      <c r="J68" s="87" t="s">
        <v>140</v>
      </c>
      <c r="K68" s="220">
        <v>117.32</v>
      </c>
      <c r="L68" s="220">
        <v>0</v>
      </c>
      <c r="M68" s="220">
        <v>0</v>
      </c>
      <c r="N68" s="220">
        <v>0</v>
      </c>
      <c r="O68" s="220">
        <v>0</v>
      </c>
      <c r="P68" s="220">
        <v>0</v>
      </c>
      <c r="Q68" s="220">
        <v>0</v>
      </c>
      <c r="R68" s="220">
        <v>0</v>
      </c>
      <c r="S68" s="220">
        <v>0</v>
      </c>
      <c r="T68" s="220">
        <v>0</v>
      </c>
      <c r="U68" s="220">
        <v>0</v>
      </c>
      <c r="V68" s="220">
        <v>0</v>
      </c>
      <c r="W68" s="220">
        <v>117.32</v>
      </c>
      <c r="X68" s="220">
        <v>117.32</v>
      </c>
    </row>
    <row r="69" spans="1:24" hidden="1" outlineLevel="2" x14ac:dyDescent="0.25">
      <c r="A69" s="87" t="s">
        <v>170</v>
      </c>
      <c r="B69" s="87" t="s">
        <v>212</v>
      </c>
      <c r="C69" s="87" t="s">
        <v>125</v>
      </c>
      <c r="D69" s="87" t="s">
        <v>213</v>
      </c>
      <c r="E69" s="87" t="s">
        <v>214</v>
      </c>
      <c r="F69" s="87" t="s">
        <v>215</v>
      </c>
      <c r="G69" s="87" t="s">
        <v>216</v>
      </c>
      <c r="H69" s="87" t="s">
        <v>228</v>
      </c>
      <c r="I69" s="87" t="s">
        <v>229</v>
      </c>
      <c r="J69" s="87" t="s">
        <v>140</v>
      </c>
      <c r="K69" s="220">
        <v>0</v>
      </c>
      <c r="L69" s="220">
        <v>0</v>
      </c>
      <c r="M69" s="220">
        <v>-706.65</v>
      </c>
      <c r="N69" s="220">
        <v>0</v>
      </c>
      <c r="O69" s="220">
        <v>0</v>
      </c>
      <c r="P69" s="220">
        <v>0</v>
      </c>
      <c r="Q69" s="220">
        <v>0</v>
      </c>
      <c r="R69" s="220">
        <v>0</v>
      </c>
      <c r="S69" s="220">
        <v>0</v>
      </c>
      <c r="T69" s="220">
        <v>0</v>
      </c>
      <c r="U69" s="220">
        <v>0</v>
      </c>
      <c r="V69" s="220">
        <v>0</v>
      </c>
      <c r="W69" s="220">
        <v>-706.65</v>
      </c>
      <c r="X69" s="220">
        <v>-706.65</v>
      </c>
    </row>
    <row r="70" spans="1:24" hidden="1" outlineLevel="2" x14ac:dyDescent="0.25">
      <c r="A70" s="249" t="s">
        <v>170</v>
      </c>
      <c r="B70" s="249" t="s">
        <v>212</v>
      </c>
      <c r="C70" s="249" t="s">
        <v>125</v>
      </c>
      <c r="D70" s="249" t="s">
        <v>213</v>
      </c>
      <c r="E70" s="249" t="s">
        <v>214</v>
      </c>
      <c r="F70" s="249" t="s">
        <v>215</v>
      </c>
      <c r="G70" s="249" t="s">
        <v>216</v>
      </c>
      <c r="H70" s="249" t="s">
        <v>228</v>
      </c>
      <c r="I70" s="249" t="s">
        <v>229</v>
      </c>
      <c r="J70" s="249" t="s">
        <v>140</v>
      </c>
      <c r="K70" s="251">
        <v>0</v>
      </c>
      <c r="L70" s="251">
        <v>129.61000000000001</v>
      </c>
      <c r="M70" s="251">
        <v>0</v>
      </c>
      <c r="N70" s="251">
        <v>0</v>
      </c>
      <c r="O70" s="251">
        <v>0</v>
      </c>
      <c r="P70" s="251">
        <v>0</v>
      </c>
      <c r="Q70" s="251">
        <v>0</v>
      </c>
      <c r="R70" s="251">
        <v>0</v>
      </c>
      <c r="S70" s="251">
        <v>0</v>
      </c>
      <c r="T70" s="251">
        <v>0</v>
      </c>
      <c r="U70" s="251">
        <v>0</v>
      </c>
      <c r="V70" s="251">
        <v>0</v>
      </c>
      <c r="W70" s="251">
        <v>129.61000000000001</v>
      </c>
      <c r="X70" s="251">
        <v>129.61000000000001</v>
      </c>
    </row>
    <row r="71" spans="1:24" hidden="1" outlineLevel="2" x14ac:dyDescent="0.25">
      <c r="A71" s="249" t="s">
        <v>170</v>
      </c>
      <c r="B71" s="249" t="s">
        <v>212</v>
      </c>
      <c r="C71" s="249" t="s">
        <v>125</v>
      </c>
      <c r="D71" s="249" t="s">
        <v>213</v>
      </c>
      <c r="E71" s="249" t="s">
        <v>214</v>
      </c>
      <c r="F71" s="249" t="s">
        <v>215</v>
      </c>
      <c r="G71" s="249" t="s">
        <v>216</v>
      </c>
      <c r="H71" s="249" t="s">
        <v>228</v>
      </c>
      <c r="I71" s="249" t="s">
        <v>229</v>
      </c>
      <c r="J71" s="249" t="s">
        <v>140</v>
      </c>
      <c r="K71" s="251">
        <v>0</v>
      </c>
      <c r="L71" s="251">
        <v>92.97</v>
      </c>
      <c r="M71" s="251">
        <v>0</v>
      </c>
      <c r="N71" s="251">
        <v>0</v>
      </c>
      <c r="O71" s="251">
        <v>0</v>
      </c>
      <c r="P71" s="251">
        <v>0</v>
      </c>
      <c r="Q71" s="251">
        <v>0</v>
      </c>
      <c r="R71" s="251">
        <v>0</v>
      </c>
      <c r="S71" s="251">
        <v>0</v>
      </c>
      <c r="T71" s="251">
        <v>0</v>
      </c>
      <c r="U71" s="251">
        <v>0</v>
      </c>
      <c r="V71" s="251">
        <v>0</v>
      </c>
      <c r="W71" s="251">
        <v>92.97</v>
      </c>
      <c r="X71" s="251">
        <v>92.97</v>
      </c>
    </row>
    <row r="72" spans="1:24" hidden="1" outlineLevel="2" x14ac:dyDescent="0.25">
      <c r="A72" s="249" t="s">
        <v>170</v>
      </c>
      <c r="B72" s="249" t="s">
        <v>212</v>
      </c>
      <c r="C72" s="249" t="s">
        <v>125</v>
      </c>
      <c r="D72" s="249" t="s">
        <v>213</v>
      </c>
      <c r="E72" s="249" t="s">
        <v>214</v>
      </c>
      <c r="F72" s="249" t="s">
        <v>215</v>
      </c>
      <c r="G72" s="249" t="s">
        <v>216</v>
      </c>
      <c r="H72" s="249" t="s">
        <v>228</v>
      </c>
      <c r="I72" s="249" t="s">
        <v>229</v>
      </c>
      <c r="J72" s="249" t="s">
        <v>140</v>
      </c>
      <c r="K72" s="251">
        <v>0</v>
      </c>
      <c r="L72" s="251">
        <v>0</v>
      </c>
      <c r="M72" s="251">
        <v>397.52</v>
      </c>
      <c r="N72" s="251">
        <v>0</v>
      </c>
      <c r="O72" s="251">
        <v>0</v>
      </c>
      <c r="P72" s="251">
        <v>0</v>
      </c>
      <c r="Q72" s="251">
        <v>0</v>
      </c>
      <c r="R72" s="251">
        <v>0</v>
      </c>
      <c r="S72" s="251">
        <v>0</v>
      </c>
      <c r="T72" s="251">
        <v>0</v>
      </c>
      <c r="U72" s="251">
        <v>0</v>
      </c>
      <c r="V72" s="251">
        <v>0</v>
      </c>
      <c r="W72" s="251">
        <v>397.52</v>
      </c>
      <c r="X72" s="251">
        <v>397.52</v>
      </c>
    </row>
    <row r="73" spans="1:24" hidden="1" outlineLevel="2" x14ac:dyDescent="0.25">
      <c r="A73" s="249" t="s">
        <v>170</v>
      </c>
      <c r="B73" s="249" t="s">
        <v>212</v>
      </c>
      <c r="C73" s="249" t="s">
        <v>125</v>
      </c>
      <c r="D73" s="249" t="s">
        <v>213</v>
      </c>
      <c r="E73" s="249" t="s">
        <v>214</v>
      </c>
      <c r="F73" s="249" t="s">
        <v>215</v>
      </c>
      <c r="G73" s="249" t="s">
        <v>216</v>
      </c>
      <c r="H73" s="249" t="s">
        <v>228</v>
      </c>
      <c r="I73" s="249" t="s">
        <v>229</v>
      </c>
      <c r="J73" s="249" t="s">
        <v>140</v>
      </c>
      <c r="K73" s="251">
        <v>0</v>
      </c>
      <c r="L73" s="251">
        <v>554.20000000000005</v>
      </c>
      <c r="M73" s="251">
        <v>0</v>
      </c>
      <c r="N73" s="251">
        <v>0</v>
      </c>
      <c r="O73" s="251">
        <v>0</v>
      </c>
      <c r="P73" s="251">
        <v>0</v>
      </c>
      <c r="Q73" s="251">
        <v>0</v>
      </c>
      <c r="R73" s="251">
        <v>0</v>
      </c>
      <c r="S73" s="251">
        <v>0</v>
      </c>
      <c r="T73" s="251">
        <v>0</v>
      </c>
      <c r="U73" s="251">
        <v>0</v>
      </c>
      <c r="V73" s="251">
        <v>0</v>
      </c>
      <c r="W73" s="251">
        <v>554.20000000000005</v>
      </c>
      <c r="X73" s="251">
        <v>554.20000000000005</v>
      </c>
    </row>
    <row r="74" spans="1:24" hidden="1" outlineLevel="2" x14ac:dyDescent="0.25">
      <c r="A74" s="88" t="s">
        <v>170</v>
      </c>
      <c r="B74" s="88" t="s">
        <v>212</v>
      </c>
      <c r="C74" s="88" t="s">
        <v>125</v>
      </c>
      <c r="D74" s="88" t="s">
        <v>213</v>
      </c>
      <c r="E74" s="88" t="s">
        <v>214</v>
      </c>
      <c r="F74" s="88" t="s">
        <v>215</v>
      </c>
      <c r="G74" s="88" t="s">
        <v>216</v>
      </c>
      <c r="H74" s="88" t="s">
        <v>228</v>
      </c>
      <c r="I74" s="88" t="s">
        <v>229</v>
      </c>
      <c r="J74" s="88" t="s">
        <v>140</v>
      </c>
      <c r="K74" s="221">
        <v>0</v>
      </c>
      <c r="L74" s="221">
        <v>0</v>
      </c>
      <c r="M74" s="221">
        <v>0</v>
      </c>
      <c r="N74" s="221">
        <v>0</v>
      </c>
      <c r="O74" s="221">
        <v>83.38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83.38</v>
      </c>
      <c r="X74" s="221">
        <v>83.38</v>
      </c>
    </row>
    <row r="75" spans="1:24" hidden="1" outlineLevel="2" x14ac:dyDescent="0.25">
      <c r="A75" s="88" t="s">
        <v>170</v>
      </c>
      <c r="B75" s="88" t="s">
        <v>212</v>
      </c>
      <c r="C75" s="88" t="s">
        <v>125</v>
      </c>
      <c r="D75" s="88" t="s">
        <v>213</v>
      </c>
      <c r="E75" s="88" t="s">
        <v>214</v>
      </c>
      <c r="F75" s="88" t="s">
        <v>215</v>
      </c>
      <c r="G75" s="88" t="s">
        <v>216</v>
      </c>
      <c r="H75" s="88" t="s">
        <v>228</v>
      </c>
      <c r="I75" s="88" t="s">
        <v>229</v>
      </c>
      <c r="J75" s="88" t="s">
        <v>140</v>
      </c>
      <c r="K75" s="221">
        <v>0</v>
      </c>
      <c r="L75" s="221">
        <v>0</v>
      </c>
      <c r="M75" s="221">
        <v>0</v>
      </c>
      <c r="N75" s="221">
        <v>0</v>
      </c>
      <c r="O75" s="221">
        <v>156.69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156.69</v>
      </c>
      <c r="X75" s="221">
        <v>156.69</v>
      </c>
    </row>
    <row r="76" spans="1:24" hidden="1" outlineLevel="2" x14ac:dyDescent="0.25">
      <c r="A76" s="88" t="s">
        <v>170</v>
      </c>
      <c r="B76" s="88" t="s">
        <v>212</v>
      </c>
      <c r="C76" s="88" t="s">
        <v>125</v>
      </c>
      <c r="D76" s="88" t="s">
        <v>213</v>
      </c>
      <c r="E76" s="88" t="s">
        <v>214</v>
      </c>
      <c r="F76" s="88" t="s">
        <v>215</v>
      </c>
      <c r="G76" s="88" t="s">
        <v>216</v>
      </c>
      <c r="H76" s="88" t="s">
        <v>228</v>
      </c>
      <c r="I76" s="88" t="s">
        <v>229</v>
      </c>
      <c r="J76" s="88" t="s">
        <v>140</v>
      </c>
      <c r="K76" s="221">
        <v>0</v>
      </c>
      <c r="L76" s="221">
        <v>0</v>
      </c>
      <c r="M76" s="221">
        <v>0</v>
      </c>
      <c r="N76" s="221">
        <v>0</v>
      </c>
      <c r="O76" s="221">
        <v>156.69999999999999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156.69999999999999</v>
      </c>
      <c r="X76" s="221">
        <v>156.69999999999999</v>
      </c>
    </row>
    <row r="77" spans="1:24" hidden="1" outlineLevel="2" x14ac:dyDescent="0.25">
      <c r="A77" s="88" t="s">
        <v>170</v>
      </c>
      <c r="B77" s="88" t="s">
        <v>212</v>
      </c>
      <c r="C77" s="88" t="s">
        <v>125</v>
      </c>
      <c r="D77" s="88" t="s">
        <v>213</v>
      </c>
      <c r="E77" s="88" t="s">
        <v>214</v>
      </c>
      <c r="F77" s="88" t="s">
        <v>215</v>
      </c>
      <c r="G77" s="88" t="s">
        <v>216</v>
      </c>
      <c r="H77" s="88" t="s">
        <v>228</v>
      </c>
      <c r="I77" s="88" t="s">
        <v>229</v>
      </c>
      <c r="J77" s="88" t="s">
        <v>140</v>
      </c>
      <c r="K77" s="221">
        <v>0</v>
      </c>
      <c r="L77" s="221">
        <v>0</v>
      </c>
      <c r="M77" s="221">
        <v>0</v>
      </c>
      <c r="N77" s="221">
        <v>83.38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83.38</v>
      </c>
      <c r="X77" s="221">
        <v>83.38</v>
      </c>
    </row>
    <row r="78" spans="1:24" hidden="1" outlineLevel="2" x14ac:dyDescent="0.25">
      <c r="A78" s="88" t="s">
        <v>170</v>
      </c>
      <c r="B78" s="88" t="s">
        <v>212</v>
      </c>
      <c r="C78" s="88" t="s">
        <v>125</v>
      </c>
      <c r="D78" s="88" t="s">
        <v>213</v>
      </c>
      <c r="E78" s="88" t="s">
        <v>214</v>
      </c>
      <c r="F78" s="88" t="s">
        <v>215</v>
      </c>
      <c r="G78" s="88" t="s">
        <v>216</v>
      </c>
      <c r="H78" s="88" t="s">
        <v>228</v>
      </c>
      <c r="I78" s="88" t="s">
        <v>229</v>
      </c>
      <c r="J78" s="88" t="s">
        <v>140</v>
      </c>
      <c r="K78" s="221">
        <v>0</v>
      </c>
      <c r="L78" s="221">
        <v>0</v>
      </c>
      <c r="M78" s="221">
        <v>0</v>
      </c>
      <c r="N78" s="221">
        <v>0</v>
      </c>
      <c r="O78" s="221">
        <v>83.4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83.4</v>
      </c>
      <c r="X78" s="221">
        <v>83.4</v>
      </c>
    </row>
    <row r="79" spans="1:24" hidden="1" outlineLevel="2" x14ac:dyDescent="0.25">
      <c r="A79" s="88" t="s">
        <v>170</v>
      </c>
      <c r="B79" s="88" t="s">
        <v>212</v>
      </c>
      <c r="C79" s="88" t="s">
        <v>125</v>
      </c>
      <c r="D79" s="88" t="s">
        <v>213</v>
      </c>
      <c r="E79" s="88" t="s">
        <v>214</v>
      </c>
      <c r="F79" s="88" t="s">
        <v>215</v>
      </c>
      <c r="G79" s="88" t="s">
        <v>216</v>
      </c>
      <c r="H79" s="88" t="s">
        <v>230</v>
      </c>
      <c r="I79" s="88" t="s">
        <v>231</v>
      </c>
      <c r="J79" s="88" t="s">
        <v>140</v>
      </c>
      <c r="K79" s="221">
        <v>42.87</v>
      </c>
      <c r="L79" s="221">
        <v>0</v>
      </c>
      <c r="M79" s="221">
        <v>0</v>
      </c>
      <c r="N79" s="221">
        <v>0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42.87</v>
      </c>
      <c r="X79" s="221">
        <v>42.87</v>
      </c>
    </row>
    <row r="80" spans="1:24" hidden="1" outlineLevel="2" x14ac:dyDescent="0.25">
      <c r="A80" s="88" t="s">
        <v>170</v>
      </c>
      <c r="B80" s="88" t="s">
        <v>212</v>
      </c>
      <c r="C80" s="88" t="s">
        <v>125</v>
      </c>
      <c r="D80" s="88" t="s">
        <v>213</v>
      </c>
      <c r="E80" s="88" t="s">
        <v>214</v>
      </c>
      <c r="F80" s="88" t="s">
        <v>215</v>
      </c>
      <c r="G80" s="88" t="s">
        <v>216</v>
      </c>
      <c r="H80" s="88" t="s">
        <v>230</v>
      </c>
      <c r="I80" s="88" t="s">
        <v>231</v>
      </c>
      <c r="J80" s="88" t="s">
        <v>140</v>
      </c>
      <c r="K80" s="221">
        <v>0</v>
      </c>
      <c r="L80" s="221">
        <v>0</v>
      </c>
      <c r="M80" s="221">
        <v>0</v>
      </c>
      <c r="N80" s="221">
        <v>-34.229999999999997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-34.229999999999997</v>
      </c>
      <c r="X80" s="221">
        <v>-34.229999999999997</v>
      </c>
    </row>
    <row r="81" spans="1:24" hidden="1" outlineLevel="2" x14ac:dyDescent="0.25">
      <c r="A81" s="88" t="s">
        <v>170</v>
      </c>
      <c r="B81" s="88" t="s">
        <v>212</v>
      </c>
      <c r="C81" s="88" t="s">
        <v>125</v>
      </c>
      <c r="D81" s="88" t="s">
        <v>213</v>
      </c>
      <c r="E81" s="88" t="s">
        <v>214</v>
      </c>
      <c r="F81" s="88" t="s">
        <v>215</v>
      </c>
      <c r="G81" s="88" t="s">
        <v>216</v>
      </c>
      <c r="H81" s="88" t="s">
        <v>230</v>
      </c>
      <c r="I81" s="88" t="s">
        <v>231</v>
      </c>
      <c r="J81" s="88" t="s">
        <v>140</v>
      </c>
      <c r="K81" s="221">
        <v>0</v>
      </c>
      <c r="L81" s="221">
        <v>0</v>
      </c>
      <c r="M81" s="221">
        <v>-54.03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-54.03</v>
      </c>
      <c r="X81" s="221">
        <v>-54.03</v>
      </c>
    </row>
    <row r="82" spans="1:24" hidden="1" outlineLevel="2" x14ac:dyDescent="0.25">
      <c r="A82" s="88" t="s">
        <v>170</v>
      </c>
      <c r="B82" s="88" t="s">
        <v>212</v>
      </c>
      <c r="C82" s="88" t="s">
        <v>125</v>
      </c>
      <c r="D82" s="88" t="s">
        <v>213</v>
      </c>
      <c r="E82" s="88" t="s">
        <v>214</v>
      </c>
      <c r="F82" s="88" t="s">
        <v>215</v>
      </c>
      <c r="G82" s="88" t="s">
        <v>216</v>
      </c>
      <c r="H82" s="88" t="s">
        <v>230</v>
      </c>
      <c r="I82" s="88" t="s">
        <v>231</v>
      </c>
      <c r="J82" s="88" t="s">
        <v>140</v>
      </c>
      <c r="K82" s="221">
        <v>0</v>
      </c>
      <c r="L82" s="221">
        <v>6.45</v>
      </c>
      <c r="M82" s="221">
        <v>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6.45</v>
      </c>
      <c r="X82" s="221">
        <v>6.45</v>
      </c>
    </row>
    <row r="83" spans="1:24" hidden="1" outlineLevel="2" x14ac:dyDescent="0.25">
      <c r="A83" s="88" t="s">
        <v>170</v>
      </c>
      <c r="B83" s="88" t="s">
        <v>212</v>
      </c>
      <c r="C83" s="88" t="s">
        <v>125</v>
      </c>
      <c r="D83" s="88" t="s">
        <v>213</v>
      </c>
      <c r="E83" s="88" t="s">
        <v>214</v>
      </c>
      <c r="F83" s="88" t="s">
        <v>215</v>
      </c>
      <c r="G83" s="88" t="s">
        <v>216</v>
      </c>
      <c r="H83" s="88" t="s">
        <v>230</v>
      </c>
      <c r="I83" s="88" t="s">
        <v>231</v>
      </c>
      <c r="J83" s="88" t="s">
        <v>140</v>
      </c>
      <c r="K83" s="221">
        <v>0</v>
      </c>
      <c r="L83" s="221">
        <v>54.03</v>
      </c>
      <c r="M83" s="221">
        <v>0</v>
      </c>
      <c r="N83" s="221">
        <v>0</v>
      </c>
      <c r="O83" s="221">
        <v>0</v>
      </c>
      <c r="P83" s="221">
        <v>0</v>
      </c>
      <c r="Q83" s="221">
        <v>0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54.03</v>
      </c>
      <c r="X83" s="221">
        <v>54.03</v>
      </c>
    </row>
    <row r="84" spans="1:24" hidden="1" outlineLevel="2" x14ac:dyDescent="0.25">
      <c r="A84" s="88" t="s">
        <v>170</v>
      </c>
      <c r="B84" s="88" t="s">
        <v>212</v>
      </c>
      <c r="C84" s="88" t="s">
        <v>125</v>
      </c>
      <c r="D84" s="88" t="s">
        <v>213</v>
      </c>
      <c r="E84" s="88" t="s">
        <v>214</v>
      </c>
      <c r="F84" s="88" t="s">
        <v>215</v>
      </c>
      <c r="G84" s="88" t="s">
        <v>216</v>
      </c>
      <c r="H84" s="88" t="s">
        <v>230</v>
      </c>
      <c r="I84" s="88" t="s">
        <v>231</v>
      </c>
      <c r="J84" s="88" t="s">
        <v>140</v>
      </c>
      <c r="K84" s="221">
        <v>64.650000000000006</v>
      </c>
      <c r="L84" s="221">
        <v>0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64.650000000000006</v>
      </c>
      <c r="X84" s="221">
        <v>64.650000000000006</v>
      </c>
    </row>
    <row r="85" spans="1:24" hidden="1" outlineLevel="2" x14ac:dyDescent="0.25">
      <c r="A85" s="88" t="s">
        <v>170</v>
      </c>
      <c r="B85" s="88" t="s">
        <v>212</v>
      </c>
      <c r="C85" s="88" t="s">
        <v>125</v>
      </c>
      <c r="D85" s="88" t="s">
        <v>213</v>
      </c>
      <c r="E85" s="88" t="s">
        <v>214</v>
      </c>
      <c r="F85" s="88" t="s">
        <v>215</v>
      </c>
      <c r="G85" s="88" t="s">
        <v>216</v>
      </c>
      <c r="H85" s="88" t="s">
        <v>232</v>
      </c>
      <c r="I85" s="88" t="s">
        <v>233</v>
      </c>
      <c r="J85" s="88" t="s">
        <v>140</v>
      </c>
      <c r="K85" s="221">
        <v>0</v>
      </c>
      <c r="L85" s="221">
        <v>269.83999999999997</v>
      </c>
      <c r="M85" s="221">
        <v>0</v>
      </c>
      <c r="N85" s="221">
        <v>0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269.83999999999997</v>
      </c>
      <c r="X85" s="221">
        <v>269.83999999999997</v>
      </c>
    </row>
    <row r="86" spans="1:24" hidden="1" outlineLevel="2" x14ac:dyDescent="0.25">
      <c r="A86" s="88" t="s">
        <v>170</v>
      </c>
      <c r="B86" s="88" t="s">
        <v>212</v>
      </c>
      <c r="C86" s="88" t="s">
        <v>125</v>
      </c>
      <c r="D86" s="88" t="s">
        <v>213</v>
      </c>
      <c r="E86" s="88" t="s">
        <v>214</v>
      </c>
      <c r="F86" s="88" t="s">
        <v>215</v>
      </c>
      <c r="G86" s="88" t="s">
        <v>216</v>
      </c>
      <c r="H86" s="88" t="s">
        <v>232</v>
      </c>
      <c r="I86" s="88" t="s">
        <v>233</v>
      </c>
      <c r="J86" s="88" t="s">
        <v>140</v>
      </c>
      <c r="K86" s="221">
        <v>0</v>
      </c>
      <c r="L86" s="221">
        <v>0</v>
      </c>
      <c r="M86" s="221">
        <v>-269.83999999999997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-269.83999999999997</v>
      </c>
      <c r="X86" s="221">
        <v>-269.83999999999997</v>
      </c>
    </row>
    <row r="87" spans="1:24" hidden="1" outlineLevel="2" x14ac:dyDescent="0.25">
      <c r="A87" s="88" t="s">
        <v>170</v>
      </c>
      <c r="B87" s="88" t="s">
        <v>212</v>
      </c>
      <c r="C87" s="88" t="s">
        <v>125</v>
      </c>
      <c r="D87" s="88" t="s">
        <v>213</v>
      </c>
      <c r="E87" s="88" t="s">
        <v>214</v>
      </c>
      <c r="F87" s="88" t="s">
        <v>215</v>
      </c>
      <c r="G87" s="88" t="s">
        <v>216</v>
      </c>
      <c r="H87" s="88" t="s">
        <v>232</v>
      </c>
      <c r="I87" s="88" t="s">
        <v>233</v>
      </c>
      <c r="J87" s="88" t="s">
        <v>140</v>
      </c>
      <c r="K87" s="221">
        <v>154.99</v>
      </c>
      <c r="L87" s="221">
        <v>0</v>
      </c>
      <c r="M87" s="221">
        <v>0</v>
      </c>
      <c r="N87" s="221">
        <v>0</v>
      </c>
      <c r="O87" s="221">
        <v>0</v>
      </c>
      <c r="P87" s="221">
        <v>0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154.99</v>
      </c>
      <c r="X87" s="221">
        <v>154.99</v>
      </c>
    </row>
    <row r="88" spans="1:24" hidden="1" outlineLevel="2" x14ac:dyDescent="0.25">
      <c r="A88" s="88" t="s">
        <v>170</v>
      </c>
      <c r="B88" s="88" t="s">
        <v>212</v>
      </c>
      <c r="C88" s="88" t="s">
        <v>125</v>
      </c>
      <c r="D88" s="88" t="s">
        <v>213</v>
      </c>
      <c r="E88" s="88" t="s">
        <v>214</v>
      </c>
      <c r="F88" s="88" t="s">
        <v>215</v>
      </c>
      <c r="G88" s="88" t="s">
        <v>216</v>
      </c>
      <c r="H88" s="88" t="s">
        <v>232</v>
      </c>
      <c r="I88" s="88" t="s">
        <v>233</v>
      </c>
      <c r="J88" s="88" t="s">
        <v>140</v>
      </c>
      <c r="K88" s="221">
        <v>0</v>
      </c>
      <c r="L88" s="221">
        <v>43.38</v>
      </c>
      <c r="M88" s="221">
        <v>0</v>
      </c>
      <c r="N88" s="221">
        <v>0</v>
      </c>
      <c r="O88" s="221">
        <v>0</v>
      </c>
      <c r="P88" s="221">
        <v>0</v>
      </c>
      <c r="Q88" s="221">
        <v>0</v>
      </c>
      <c r="R88" s="221">
        <v>0</v>
      </c>
      <c r="S88" s="221">
        <v>0</v>
      </c>
      <c r="T88" s="221">
        <v>0</v>
      </c>
      <c r="U88" s="221">
        <v>0</v>
      </c>
      <c r="V88" s="221">
        <v>0</v>
      </c>
      <c r="W88" s="221">
        <v>43.38</v>
      </c>
      <c r="X88" s="221">
        <v>43.38</v>
      </c>
    </row>
    <row r="89" spans="1:24" hidden="1" outlineLevel="2" x14ac:dyDescent="0.25">
      <c r="A89" s="88" t="s">
        <v>170</v>
      </c>
      <c r="B89" s="88" t="s">
        <v>212</v>
      </c>
      <c r="C89" s="88" t="s">
        <v>125</v>
      </c>
      <c r="D89" s="88" t="s">
        <v>213</v>
      </c>
      <c r="E89" s="88" t="s">
        <v>214</v>
      </c>
      <c r="F89" s="88" t="s">
        <v>215</v>
      </c>
      <c r="G89" s="88" t="s">
        <v>216</v>
      </c>
      <c r="H89" s="88" t="s">
        <v>232</v>
      </c>
      <c r="I89" s="88" t="s">
        <v>233</v>
      </c>
      <c r="J89" s="88" t="s">
        <v>140</v>
      </c>
      <c r="K89" s="221">
        <v>232.56</v>
      </c>
      <c r="L89" s="221">
        <v>0</v>
      </c>
      <c r="M89" s="221">
        <v>0</v>
      </c>
      <c r="N89" s="221">
        <v>0</v>
      </c>
      <c r="O89" s="221">
        <v>0</v>
      </c>
      <c r="P89" s="221">
        <v>0</v>
      </c>
      <c r="Q89" s="221">
        <v>0</v>
      </c>
      <c r="R89" s="221">
        <v>0</v>
      </c>
      <c r="S89" s="221">
        <v>0</v>
      </c>
      <c r="T89" s="221">
        <v>0</v>
      </c>
      <c r="U89" s="221">
        <v>0</v>
      </c>
      <c r="V89" s="221">
        <v>0</v>
      </c>
      <c r="W89" s="221">
        <v>232.56</v>
      </c>
      <c r="X89" s="221">
        <v>232.56</v>
      </c>
    </row>
    <row r="90" spans="1:24" hidden="1" outlineLevel="2" x14ac:dyDescent="0.25">
      <c r="A90" s="88" t="s">
        <v>170</v>
      </c>
      <c r="B90" s="88" t="s">
        <v>212</v>
      </c>
      <c r="C90" s="88" t="s">
        <v>125</v>
      </c>
      <c r="D90" s="88" t="s">
        <v>213</v>
      </c>
      <c r="E90" s="88" t="s">
        <v>214</v>
      </c>
      <c r="F90" s="88" t="s">
        <v>215</v>
      </c>
      <c r="G90" s="88" t="s">
        <v>216</v>
      </c>
      <c r="H90" s="88" t="s">
        <v>232</v>
      </c>
      <c r="I90" s="88" t="s">
        <v>233</v>
      </c>
      <c r="J90" s="88" t="s">
        <v>140</v>
      </c>
      <c r="K90" s="221">
        <v>0</v>
      </c>
      <c r="L90" s="221">
        <v>0</v>
      </c>
      <c r="M90" s="221">
        <v>0</v>
      </c>
      <c r="N90" s="221">
        <v>-158.08000000000001</v>
      </c>
      <c r="O90" s="221">
        <v>0</v>
      </c>
      <c r="P90" s="221">
        <v>0</v>
      </c>
      <c r="Q90" s="221">
        <v>0</v>
      </c>
      <c r="R90" s="221">
        <v>0</v>
      </c>
      <c r="S90" s="221">
        <v>0</v>
      </c>
      <c r="T90" s="221">
        <v>0</v>
      </c>
      <c r="U90" s="221">
        <v>0</v>
      </c>
      <c r="V90" s="221">
        <v>0</v>
      </c>
      <c r="W90" s="221">
        <v>-158.08000000000001</v>
      </c>
      <c r="X90" s="221">
        <v>-158.08000000000001</v>
      </c>
    </row>
    <row r="91" spans="1:24" hidden="1" outlineLevel="2" x14ac:dyDescent="0.25">
      <c r="A91" s="88" t="s">
        <v>170</v>
      </c>
      <c r="B91" s="88" t="s">
        <v>212</v>
      </c>
      <c r="C91" s="88" t="s">
        <v>125</v>
      </c>
      <c r="D91" s="88" t="s">
        <v>213</v>
      </c>
      <c r="E91" s="88" t="s">
        <v>214</v>
      </c>
      <c r="F91" s="88" t="s">
        <v>215</v>
      </c>
      <c r="G91" s="88" t="s">
        <v>216</v>
      </c>
      <c r="H91" s="88" t="s">
        <v>234</v>
      </c>
      <c r="I91" s="88" t="s">
        <v>235</v>
      </c>
      <c r="J91" s="88" t="s">
        <v>140</v>
      </c>
      <c r="K91" s="221">
        <v>0</v>
      </c>
      <c r="L91" s="221">
        <v>0</v>
      </c>
      <c r="M91" s="221">
        <v>-10</v>
      </c>
      <c r="N91" s="221">
        <v>0</v>
      </c>
      <c r="O91" s="221">
        <v>0</v>
      </c>
      <c r="P91" s="221">
        <v>0</v>
      </c>
      <c r="Q91" s="221">
        <v>0</v>
      </c>
      <c r="R91" s="221">
        <v>0</v>
      </c>
      <c r="S91" s="221">
        <v>0</v>
      </c>
      <c r="T91" s="221">
        <v>0</v>
      </c>
      <c r="U91" s="221">
        <v>0</v>
      </c>
      <c r="V91" s="221">
        <v>0</v>
      </c>
      <c r="W91" s="221">
        <v>-10</v>
      </c>
      <c r="X91" s="221">
        <v>-10</v>
      </c>
    </row>
    <row r="92" spans="1:24" hidden="1" outlineLevel="2" x14ac:dyDescent="0.25">
      <c r="A92" s="88" t="s">
        <v>170</v>
      </c>
      <c r="B92" s="88" t="s">
        <v>212</v>
      </c>
      <c r="C92" s="88" t="s">
        <v>125</v>
      </c>
      <c r="D92" s="88" t="s">
        <v>213</v>
      </c>
      <c r="E92" s="88" t="s">
        <v>214</v>
      </c>
      <c r="F92" s="88" t="s">
        <v>215</v>
      </c>
      <c r="G92" s="88" t="s">
        <v>216</v>
      </c>
      <c r="H92" s="88" t="s">
        <v>234</v>
      </c>
      <c r="I92" s="88" t="s">
        <v>235</v>
      </c>
      <c r="J92" s="88" t="s">
        <v>140</v>
      </c>
      <c r="K92" s="221">
        <v>0</v>
      </c>
      <c r="L92" s="221">
        <v>0</v>
      </c>
      <c r="M92" s="221">
        <v>0</v>
      </c>
      <c r="N92" s="221">
        <v>-6.08</v>
      </c>
      <c r="O92" s="221">
        <v>0</v>
      </c>
      <c r="P92" s="221">
        <v>0</v>
      </c>
      <c r="Q92" s="221">
        <v>0</v>
      </c>
      <c r="R92" s="221">
        <v>0</v>
      </c>
      <c r="S92" s="221">
        <v>0</v>
      </c>
      <c r="T92" s="221">
        <v>0</v>
      </c>
      <c r="U92" s="221">
        <v>0</v>
      </c>
      <c r="V92" s="221">
        <v>0</v>
      </c>
      <c r="W92" s="221">
        <v>-6.08</v>
      </c>
      <c r="X92" s="221">
        <v>-6.08</v>
      </c>
    </row>
    <row r="93" spans="1:24" hidden="1" outlineLevel="2" x14ac:dyDescent="0.25">
      <c r="A93" s="88" t="s">
        <v>170</v>
      </c>
      <c r="B93" s="88" t="s">
        <v>212</v>
      </c>
      <c r="C93" s="88" t="s">
        <v>125</v>
      </c>
      <c r="D93" s="88" t="s">
        <v>213</v>
      </c>
      <c r="E93" s="88" t="s">
        <v>214</v>
      </c>
      <c r="F93" s="88" t="s">
        <v>215</v>
      </c>
      <c r="G93" s="88" t="s">
        <v>216</v>
      </c>
      <c r="H93" s="88" t="s">
        <v>234</v>
      </c>
      <c r="I93" s="88" t="s">
        <v>235</v>
      </c>
      <c r="J93" s="88" t="s">
        <v>140</v>
      </c>
      <c r="K93" s="221">
        <v>0</v>
      </c>
      <c r="L93" s="221">
        <v>2.6</v>
      </c>
      <c r="M93" s="221">
        <v>0</v>
      </c>
      <c r="N93" s="221">
        <v>0</v>
      </c>
      <c r="O93" s="221">
        <v>0</v>
      </c>
      <c r="P93" s="221">
        <v>0</v>
      </c>
      <c r="Q93" s="221">
        <v>0</v>
      </c>
      <c r="R93" s="221">
        <v>0</v>
      </c>
      <c r="S93" s="221">
        <v>0</v>
      </c>
      <c r="T93" s="221">
        <v>0</v>
      </c>
      <c r="U93" s="221">
        <v>0</v>
      </c>
      <c r="V93" s="221">
        <v>0</v>
      </c>
      <c r="W93" s="221">
        <v>2.6</v>
      </c>
      <c r="X93" s="221">
        <v>2.6</v>
      </c>
    </row>
    <row r="94" spans="1:24" hidden="1" outlineLevel="2" x14ac:dyDescent="0.25">
      <c r="A94" s="88" t="s">
        <v>170</v>
      </c>
      <c r="B94" s="88" t="s">
        <v>212</v>
      </c>
      <c r="C94" s="88" t="s">
        <v>125</v>
      </c>
      <c r="D94" s="88" t="s">
        <v>213</v>
      </c>
      <c r="E94" s="88" t="s">
        <v>214</v>
      </c>
      <c r="F94" s="88" t="s">
        <v>215</v>
      </c>
      <c r="G94" s="88" t="s">
        <v>216</v>
      </c>
      <c r="H94" s="88" t="s">
        <v>234</v>
      </c>
      <c r="I94" s="88" t="s">
        <v>235</v>
      </c>
      <c r="J94" s="88" t="s">
        <v>140</v>
      </c>
      <c r="K94" s="221">
        <v>8.61</v>
      </c>
      <c r="L94" s="221">
        <v>0</v>
      </c>
      <c r="M94" s="221">
        <v>0</v>
      </c>
      <c r="N94" s="221">
        <v>0</v>
      </c>
      <c r="O94" s="221">
        <v>0</v>
      </c>
      <c r="P94" s="221">
        <v>0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8.61</v>
      </c>
      <c r="X94" s="221">
        <v>8.61</v>
      </c>
    </row>
    <row r="95" spans="1:24" hidden="1" outlineLevel="2" x14ac:dyDescent="0.25">
      <c r="A95" s="88" t="s">
        <v>170</v>
      </c>
      <c r="B95" s="88" t="s">
        <v>212</v>
      </c>
      <c r="C95" s="88" t="s">
        <v>125</v>
      </c>
      <c r="D95" s="88" t="s">
        <v>213</v>
      </c>
      <c r="E95" s="88" t="s">
        <v>214</v>
      </c>
      <c r="F95" s="88" t="s">
        <v>215</v>
      </c>
      <c r="G95" s="88" t="s">
        <v>216</v>
      </c>
      <c r="H95" s="88" t="s">
        <v>234</v>
      </c>
      <c r="I95" s="88" t="s">
        <v>235</v>
      </c>
      <c r="J95" s="88" t="s">
        <v>140</v>
      </c>
      <c r="K95" s="221">
        <v>5.74</v>
      </c>
      <c r="L95" s="221">
        <v>0</v>
      </c>
      <c r="M95" s="221">
        <v>0</v>
      </c>
      <c r="N95" s="221">
        <v>0</v>
      </c>
      <c r="O95" s="221">
        <v>0</v>
      </c>
      <c r="P95" s="221">
        <v>0</v>
      </c>
      <c r="Q95" s="221">
        <v>0</v>
      </c>
      <c r="R95" s="221">
        <v>0</v>
      </c>
      <c r="S95" s="221">
        <v>0</v>
      </c>
      <c r="T95" s="221">
        <v>0</v>
      </c>
      <c r="U95" s="221">
        <v>0</v>
      </c>
      <c r="V95" s="221">
        <v>0</v>
      </c>
      <c r="W95" s="221">
        <v>5.74</v>
      </c>
      <c r="X95" s="221">
        <v>5.74</v>
      </c>
    </row>
    <row r="96" spans="1:24" hidden="1" outlineLevel="2" x14ac:dyDescent="0.25">
      <c r="A96" s="88" t="s">
        <v>170</v>
      </c>
      <c r="B96" s="88" t="s">
        <v>212</v>
      </c>
      <c r="C96" s="88" t="s">
        <v>125</v>
      </c>
      <c r="D96" s="88" t="s">
        <v>213</v>
      </c>
      <c r="E96" s="88" t="s">
        <v>214</v>
      </c>
      <c r="F96" s="88" t="s">
        <v>215</v>
      </c>
      <c r="G96" s="88" t="s">
        <v>216</v>
      </c>
      <c r="H96" s="88" t="s">
        <v>234</v>
      </c>
      <c r="I96" s="88" t="s">
        <v>235</v>
      </c>
      <c r="J96" s="88" t="s">
        <v>140</v>
      </c>
      <c r="K96" s="221">
        <v>0</v>
      </c>
      <c r="L96" s="221">
        <v>10</v>
      </c>
      <c r="M96" s="221">
        <v>0</v>
      </c>
      <c r="N96" s="221">
        <v>0</v>
      </c>
      <c r="O96" s="221">
        <v>0</v>
      </c>
      <c r="P96" s="221">
        <v>0</v>
      </c>
      <c r="Q96" s="221">
        <v>0</v>
      </c>
      <c r="R96" s="221">
        <v>0</v>
      </c>
      <c r="S96" s="221">
        <v>0</v>
      </c>
      <c r="T96" s="221">
        <v>0</v>
      </c>
      <c r="U96" s="221">
        <v>0</v>
      </c>
      <c r="V96" s="221">
        <v>0</v>
      </c>
      <c r="W96" s="221">
        <v>10</v>
      </c>
      <c r="X96" s="221">
        <v>10</v>
      </c>
    </row>
    <row r="97" spans="1:24" outlineLevel="2" x14ac:dyDescent="0.25">
      <c r="A97" s="248" t="s">
        <v>170</v>
      </c>
      <c r="B97" s="248" t="s">
        <v>212</v>
      </c>
      <c r="C97" s="248" t="s">
        <v>125</v>
      </c>
      <c r="D97" s="248" t="s">
        <v>213</v>
      </c>
      <c r="E97" s="248" t="s">
        <v>214</v>
      </c>
      <c r="F97" s="248" t="s">
        <v>215</v>
      </c>
      <c r="G97" s="248" t="s">
        <v>216</v>
      </c>
      <c r="H97" s="248" t="s">
        <v>228</v>
      </c>
      <c r="I97" s="248" t="s">
        <v>229</v>
      </c>
      <c r="J97" s="248" t="s">
        <v>140</v>
      </c>
      <c r="K97" s="250">
        <v>0</v>
      </c>
      <c r="L97" s="250">
        <v>0</v>
      </c>
      <c r="M97" s="250">
        <v>0</v>
      </c>
      <c r="N97" s="250">
        <v>0</v>
      </c>
      <c r="O97" s="250">
        <v>0</v>
      </c>
      <c r="P97" s="250">
        <v>0</v>
      </c>
      <c r="Q97" s="250">
        <v>46.74</v>
      </c>
      <c r="R97" s="250">
        <v>0</v>
      </c>
      <c r="S97" s="250">
        <v>0</v>
      </c>
      <c r="T97" s="250">
        <v>0</v>
      </c>
      <c r="U97" s="250">
        <v>0</v>
      </c>
      <c r="V97" s="250">
        <v>0</v>
      </c>
      <c r="W97" s="250">
        <v>46.74</v>
      </c>
      <c r="X97" s="250">
        <v>46.74</v>
      </c>
    </row>
    <row r="98" spans="1:24" outlineLevel="2" x14ac:dyDescent="0.25">
      <c r="A98" s="248" t="s">
        <v>170</v>
      </c>
      <c r="B98" s="248" t="s">
        <v>212</v>
      </c>
      <c r="C98" s="248" t="s">
        <v>125</v>
      </c>
      <c r="D98" s="248" t="s">
        <v>213</v>
      </c>
      <c r="E98" s="248" t="s">
        <v>214</v>
      </c>
      <c r="F98" s="248" t="s">
        <v>215</v>
      </c>
      <c r="G98" s="248" t="s">
        <v>216</v>
      </c>
      <c r="H98" s="248" t="s">
        <v>226</v>
      </c>
      <c r="I98" s="248" t="s">
        <v>227</v>
      </c>
      <c r="J98" s="248" t="s">
        <v>140</v>
      </c>
      <c r="K98" s="250">
        <v>0</v>
      </c>
      <c r="L98" s="250">
        <v>0</v>
      </c>
      <c r="M98" s="250">
        <v>0</v>
      </c>
      <c r="N98" s="250">
        <v>0</v>
      </c>
      <c r="O98" s="250">
        <v>0</v>
      </c>
      <c r="P98" s="250">
        <v>0</v>
      </c>
      <c r="Q98" s="250">
        <v>99.16</v>
      </c>
      <c r="R98" s="250">
        <v>0</v>
      </c>
      <c r="S98" s="250">
        <v>0</v>
      </c>
      <c r="T98" s="250">
        <v>0</v>
      </c>
      <c r="U98" s="250">
        <v>0</v>
      </c>
      <c r="V98" s="250">
        <v>0</v>
      </c>
      <c r="W98" s="250">
        <v>99.16</v>
      </c>
      <c r="X98" s="250">
        <v>99.16</v>
      </c>
    </row>
    <row r="99" spans="1:24" outlineLevel="2" x14ac:dyDescent="0.25">
      <c r="A99" s="248" t="s">
        <v>170</v>
      </c>
      <c r="B99" s="248" t="s">
        <v>212</v>
      </c>
      <c r="C99" s="248" t="s">
        <v>125</v>
      </c>
      <c r="D99" s="248" t="s">
        <v>213</v>
      </c>
      <c r="E99" s="248" t="s">
        <v>214</v>
      </c>
      <c r="F99" s="248" t="s">
        <v>215</v>
      </c>
      <c r="G99" s="248" t="s">
        <v>216</v>
      </c>
      <c r="H99" s="248" t="s">
        <v>226</v>
      </c>
      <c r="I99" s="248" t="s">
        <v>227</v>
      </c>
      <c r="J99" s="248" t="s">
        <v>140</v>
      </c>
      <c r="K99" s="250">
        <v>0</v>
      </c>
      <c r="L99" s="250">
        <v>0</v>
      </c>
      <c r="M99" s="250">
        <v>0</v>
      </c>
      <c r="N99" s="250">
        <v>0</v>
      </c>
      <c r="O99" s="250">
        <v>0</v>
      </c>
      <c r="P99" s="250">
        <v>0</v>
      </c>
      <c r="Q99" s="250">
        <v>116.68</v>
      </c>
      <c r="R99" s="250">
        <v>0</v>
      </c>
      <c r="S99" s="250">
        <v>0</v>
      </c>
      <c r="T99" s="250">
        <v>0</v>
      </c>
      <c r="U99" s="250">
        <v>0</v>
      </c>
      <c r="V99" s="250">
        <v>0</v>
      </c>
      <c r="W99" s="250">
        <v>116.68</v>
      </c>
      <c r="X99" s="250">
        <v>116.68</v>
      </c>
    </row>
    <row r="100" spans="1:24" outlineLevel="2" x14ac:dyDescent="0.25">
      <c r="A100" s="248" t="s">
        <v>170</v>
      </c>
      <c r="B100" s="248" t="s">
        <v>212</v>
      </c>
      <c r="C100" s="248" t="s">
        <v>125</v>
      </c>
      <c r="D100" s="248" t="s">
        <v>213</v>
      </c>
      <c r="E100" s="248" t="s">
        <v>214</v>
      </c>
      <c r="F100" s="248" t="s">
        <v>215</v>
      </c>
      <c r="G100" s="248" t="s">
        <v>216</v>
      </c>
      <c r="H100" s="248" t="s">
        <v>226</v>
      </c>
      <c r="I100" s="248" t="s">
        <v>227</v>
      </c>
      <c r="J100" s="248" t="s">
        <v>140</v>
      </c>
      <c r="K100" s="250">
        <v>0</v>
      </c>
      <c r="L100" s="250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220.33</v>
      </c>
      <c r="R100" s="250">
        <v>0</v>
      </c>
      <c r="S100" s="250">
        <v>0</v>
      </c>
      <c r="T100" s="250">
        <v>0</v>
      </c>
      <c r="U100" s="250">
        <v>0</v>
      </c>
      <c r="V100" s="250">
        <v>0</v>
      </c>
      <c r="W100" s="250">
        <v>220.33</v>
      </c>
      <c r="X100" s="250">
        <v>220.33</v>
      </c>
    </row>
    <row r="101" spans="1:24" outlineLevel="1" x14ac:dyDescent="0.25">
      <c r="A101" s="253" t="s">
        <v>290</v>
      </c>
      <c r="B101" s="248"/>
      <c r="C101" s="248"/>
      <c r="D101" s="248"/>
      <c r="E101" s="248"/>
      <c r="F101" s="248"/>
      <c r="G101" s="248"/>
      <c r="H101" s="248"/>
      <c r="I101" s="248"/>
      <c r="J101" s="248"/>
      <c r="K101" s="250"/>
      <c r="L101" s="250"/>
      <c r="M101" s="250"/>
      <c r="N101" s="250"/>
      <c r="O101" s="250"/>
      <c r="P101" s="250"/>
      <c r="Q101" s="250">
        <f>SUBTOTAL(9,Q14:Q100)</f>
        <v>482.91000000000008</v>
      </c>
      <c r="R101" s="250"/>
      <c r="S101" s="250"/>
      <c r="T101" s="250"/>
      <c r="U101" s="250"/>
      <c r="V101" s="250"/>
      <c r="W101" s="250"/>
      <c r="X101" s="250">
        <f>SUBTOTAL(9,X14:X100)</f>
        <v>15025.790000000003</v>
      </c>
    </row>
    <row r="102" spans="1:24" hidden="1" outlineLevel="2" x14ac:dyDescent="0.25">
      <c r="A102" s="88" t="s">
        <v>208</v>
      </c>
      <c r="B102" s="88" t="s">
        <v>212</v>
      </c>
      <c r="C102" s="88" t="s">
        <v>125</v>
      </c>
      <c r="D102" s="88" t="s">
        <v>213</v>
      </c>
      <c r="E102" s="88" t="s">
        <v>214</v>
      </c>
      <c r="F102" s="88" t="s">
        <v>215</v>
      </c>
      <c r="G102" s="88" t="s">
        <v>216</v>
      </c>
      <c r="H102" s="88" t="s">
        <v>236</v>
      </c>
      <c r="I102" s="88" t="s">
        <v>237</v>
      </c>
      <c r="J102" s="88" t="s">
        <v>238</v>
      </c>
      <c r="K102" s="221">
        <v>0</v>
      </c>
      <c r="L102" s="221">
        <v>5.0599999999999996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0</v>
      </c>
      <c r="S102" s="221">
        <v>0</v>
      </c>
      <c r="T102" s="221">
        <v>0</v>
      </c>
      <c r="U102" s="221">
        <v>0</v>
      </c>
      <c r="V102" s="221">
        <v>0</v>
      </c>
      <c r="W102" s="221">
        <v>5.0599999999999996</v>
      </c>
      <c r="X102" s="221">
        <v>5.0599999999999996</v>
      </c>
    </row>
    <row r="103" spans="1:24" hidden="1" outlineLevel="2" x14ac:dyDescent="0.25">
      <c r="A103" s="88" t="s">
        <v>208</v>
      </c>
      <c r="B103" s="88" t="s">
        <v>212</v>
      </c>
      <c r="C103" s="88" t="s">
        <v>125</v>
      </c>
      <c r="D103" s="88" t="s">
        <v>213</v>
      </c>
      <c r="E103" s="88" t="s">
        <v>214</v>
      </c>
      <c r="F103" s="88" t="s">
        <v>215</v>
      </c>
      <c r="G103" s="88" t="s">
        <v>216</v>
      </c>
      <c r="H103" s="88" t="s">
        <v>236</v>
      </c>
      <c r="I103" s="88" t="s">
        <v>237</v>
      </c>
      <c r="J103" s="88" t="s">
        <v>239</v>
      </c>
      <c r="K103" s="221">
        <v>0</v>
      </c>
      <c r="L103" s="221">
        <v>0</v>
      </c>
      <c r="M103" s="221">
        <v>0</v>
      </c>
      <c r="N103" s="221">
        <v>100</v>
      </c>
      <c r="O103" s="221">
        <v>0</v>
      </c>
      <c r="P103" s="221">
        <v>0</v>
      </c>
      <c r="Q103" s="221">
        <v>0</v>
      </c>
      <c r="R103" s="221">
        <v>0</v>
      </c>
      <c r="S103" s="221">
        <v>0</v>
      </c>
      <c r="T103" s="221">
        <v>0</v>
      </c>
      <c r="U103" s="221">
        <v>0</v>
      </c>
      <c r="V103" s="221">
        <v>0</v>
      </c>
      <c r="W103" s="221">
        <v>100</v>
      </c>
      <c r="X103" s="221">
        <v>100</v>
      </c>
    </row>
    <row r="104" spans="1:24" hidden="1" outlineLevel="2" x14ac:dyDescent="0.25">
      <c r="A104" s="88" t="s">
        <v>208</v>
      </c>
      <c r="B104" s="88" t="s">
        <v>212</v>
      </c>
      <c r="C104" s="88" t="s">
        <v>125</v>
      </c>
      <c r="D104" s="88" t="s">
        <v>213</v>
      </c>
      <c r="E104" s="88" t="s">
        <v>214</v>
      </c>
      <c r="F104" s="88" t="s">
        <v>215</v>
      </c>
      <c r="G104" s="88" t="s">
        <v>216</v>
      </c>
      <c r="H104" s="88" t="s">
        <v>236</v>
      </c>
      <c r="I104" s="88" t="s">
        <v>237</v>
      </c>
      <c r="J104" s="88" t="s">
        <v>140</v>
      </c>
      <c r="K104" s="221">
        <v>0</v>
      </c>
      <c r="L104" s="221">
        <v>-204.95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0</v>
      </c>
      <c r="S104" s="221">
        <v>0</v>
      </c>
      <c r="T104" s="221">
        <v>0</v>
      </c>
      <c r="U104" s="221">
        <v>0</v>
      </c>
      <c r="V104" s="221">
        <v>0</v>
      </c>
      <c r="W104" s="221">
        <v>-204.95</v>
      </c>
      <c r="X104" s="221">
        <v>-204.95</v>
      </c>
    </row>
    <row r="105" spans="1:24" hidden="1" outlineLevel="2" x14ac:dyDescent="0.25">
      <c r="A105" s="88" t="s">
        <v>208</v>
      </c>
      <c r="B105" s="88" t="s">
        <v>212</v>
      </c>
      <c r="C105" s="88" t="s">
        <v>125</v>
      </c>
      <c r="D105" s="88" t="s">
        <v>213</v>
      </c>
      <c r="E105" s="88" t="s">
        <v>214</v>
      </c>
      <c r="F105" s="88" t="s">
        <v>215</v>
      </c>
      <c r="G105" s="88" t="s">
        <v>216</v>
      </c>
      <c r="H105" s="88" t="s">
        <v>236</v>
      </c>
      <c r="I105" s="88" t="s">
        <v>237</v>
      </c>
      <c r="J105" s="88" t="s">
        <v>239</v>
      </c>
      <c r="K105" s="221">
        <v>0</v>
      </c>
      <c r="L105" s="221">
        <v>0.63</v>
      </c>
      <c r="M105" s="221">
        <v>0</v>
      </c>
      <c r="N105" s="221">
        <v>0</v>
      </c>
      <c r="O105" s="221">
        <v>0</v>
      </c>
      <c r="P105" s="221">
        <v>0</v>
      </c>
      <c r="Q105" s="221">
        <v>0</v>
      </c>
      <c r="R105" s="221">
        <v>0</v>
      </c>
      <c r="S105" s="221">
        <v>0</v>
      </c>
      <c r="T105" s="221">
        <v>0</v>
      </c>
      <c r="U105" s="221">
        <v>0</v>
      </c>
      <c r="V105" s="221">
        <v>0</v>
      </c>
      <c r="W105" s="221">
        <v>0.63</v>
      </c>
      <c r="X105" s="221">
        <v>0.63</v>
      </c>
    </row>
    <row r="106" spans="1:24" hidden="1" outlineLevel="2" x14ac:dyDescent="0.25">
      <c r="A106" s="88" t="s">
        <v>208</v>
      </c>
      <c r="B106" s="88" t="s">
        <v>212</v>
      </c>
      <c r="C106" s="88" t="s">
        <v>125</v>
      </c>
      <c r="D106" s="88" t="s">
        <v>213</v>
      </c>
      <c r="E106" s="88" t="s">
        <v>214</v>
      </c>
      <c r="F106" s="88" t="s">
        <v>215</v>
      </c>
      <c r="G106" s="88" t="s">
        <v>216</v>
      </c>
      <c r="H106" s="88" t="s">
        <v>236</v>
      </c>
      <c r="I106" s="88" t="s">
        <v>237</v>
      </c>
      <c r="J106" s="88" t="s">
        <v>240</v>
      </c>
      <c r="K106" s="221">
        <v>0</v>
      </c>
      <c r="L106" s="221">
        <v>0</v>
      </c>
      <c r="M106" s="221">
        <v>0</v>
      </c>
      <c r="N106" s="221">
        <v>11.72</v>
      </c>
      <c r="O106" s="221">
        <v>0</v>
      </c>
      <c r="P106" s="221">
        <v>0</v>
      </c>
      <c r="Q106" s="221">
        <v>0</v>
      </c>
      <c r="R106" s="221">
        <v>0</v>
      </c>
      <c r="S106" s="221">
        <v>0</v>
      </c>
      <c r="T106" s="221">
        <v>0</v>
      </c>
      <c r="U106" s="221">
        <v>0</v>
      </c>
      <c r="V106" s="221">
        <v>0</v>
      </c>
      <c r="W106" s="221">
        <v>11.72</v>
      </c>
      <c r="X106" s="221">
        <v>11.72</v>
      </c>
    </row>
    <row r="107" spans="1:24" hidden="1" outlineLevel="2" x14ac:dyDescent="0.25">
      <c r="A107" s="88" t="s">
        <v>208</v>
      </c>
      <c r="B107" s="88" t="s">
        <v>212</v>
      </c>
      <c r="C107" s="88" t="s">
        <v>125</v>
      </c>
      <c r="D107" s="88" t="s">
        <v>213</v>
      </c>
      <c r="E107" s="88" t="s">
        <v>214</v>
      </c>
      <c r="F107" s="88" t="s">
        <v>215</v>
      </c>
      <c r="G107" s="88" t="s">
        <v>216</v>
      </c>
      <c r="H107" s="88" t="s">
        <v>236</v>
      </c>
      <c r="I107" s="88" t="s">
        <v>237</v>
      </c>
      <c r="J107" s="88" t="s">
        <v>239</v>
      </c>
      <c r="K107" s="221">
        <v>0</v>
      </c>
      <c r="L107" s="221">
        <v>0</v>
      </c>
      <c r="M107" s="221">
        <v>0</v>
      </c>
      <c r="N107" s="221">
        <v>1.6</v>
      </c>
      <c r="O107" s="221">
        <v>0</v>
      </c>
      <c r="P107" s="221">
        <v>0</v>
      </c>
      <c r="Q107" s="221">
        <v>0</v>
      </c>
      <c r="R107" s="221">
        <v>0</v>
      </c>
      <c r="S107" s="221">
        <v>0</v>
      </c>
      <c r="T107" s="221">
        <v>0</v>
      </c>
      <c r="U107" s="221">
        <v>0</v>
      </c>
      <c r="V107" s="221">
        <v>0</v>
      </c>
      <c r="W107" s="221">
        <v>1.6</v>
      </c>
      <c r="X107" s="221">
        <v>1.6</v>
      </c>
    </row>
    <row r="108" spans="1:24" hidden="1" outlineLevel="2" x14ac:dyDescent="0.25">
      <c r="A108" s="88" t="s">
        <v>208</v>
      </c>
      <c r="B108" s="88" t="s">
        <v>212</v>
      </c>
      <c r="C108" s="88" t="s">
        <v>125</v>
      </c>
      <c r="D108" s="88" t="s">
        <v>213</v>
      </c>
      <c r="E108" s="88" t="s">
        <v>214</v>
      </c>
      <c r="F108" s="88" t="s">
        <v>215</v>
      </c>
      <c r="G108" s="88" t="s">
        <v>216</v>
      </c>
      <c r="H108" s="88" t="s">
        <v>236</v>
      </c>
      <c r="I108" s="88" t="s">
        <v>237</v>
      </c>
      <c r="J108" s="88" t="s">
        <v>240</v>
      </c>
      <c r="K108" s="221">
        <v>0</v>
      </c>
      <c r="L108" s="221">
        <v>0</v>
      </c>
      <c r="M108" s="221">
        <v>0</v>
      </c>
      <c r="N108" s="221">
        <v>0</v>
      </c>
      <c r="O108" s="221">
        <v>6.61</v>
      </c>
      <c r="P108" s="221">
        <v>0</v>
      </c>
      <c r="Q108" s="221">
        <v>0</v>
      </c>
      <c r="R108" s="221">
        <v>0</v>
      </c>
      <c r="S108" s="221">
        <v>0</v>
      </c>
      <c r="T108" s="221">
        <v>0</v>
      </c>
      <c r="U108" s="221">
        <v>0</v>
      </c>
      <c r="V108" s="221">
        <v>0</v>
      </c>
      <c r="W108" s="221">
        <v>6.61</v>
      </c>
      <c r="X108" s="221">
        <v>6.61</v>
      </c>
    </row>
    <row r="109" spans="1:24" hidden="1" outlineLevel="2" x14ac:dyDescent="0.25">
      <c r="A109" s="88" t="s">
        <v>208</v>
      </c>
      <c r="B109" s="88" t="s">
        <v>212</v>
      </c>
      <c r="C109" s="88" t="s">
        <v>125</v>
      </c>
      <c r="D109" s="88" t="s">
        <v>213</v>
      </c>
      <c r="E109" s="88" t="s">
        <v>214</v>
      </c>
      <c r="F109" s="88" t="s">
        <v>215</v>
      </c>
      <c r="G109" s="88" t="s">
        <v>216</v>
      </c>
      <c r="H109" s="88" t="s">
        <v>236</v>
      </c>
      <c r="I109" s="88" t="s">
        <v>237</v>
      </c>
      <c r="J109" s="88" t="s">
        <v>241</v>
      </c>
      <c r="K109" s="221">
        <v>0</v>
      </c>
      <c r="L109" s="221">
        <v>0</v>
      </c>
      <c r="M109" s="221">
        <v>0</v>
      </c>
      <c r="N109" s="221">
        <v>533.4</v>
      </c>
      <c r="O109" s="221">
        <v>0</v>
      </c>
      <c r="P109" s="221">
        <v>0</v>
      </c>
      <c r="Q109" s="221">
        <v>0</v>
      </c>
      <c r="R109" s="221">
        <v>0</v>
      </c>
      <c r="S109" s="221">
        <v>0</v>
      </c>
      <c r="T109" s="221">
        <v>0</v>
      </c>
      <c r="U109" s="221">
        <v>0</v>
      </c>
      <c r="V109" s="221">
        <v>0</v>
      </c>
      <c r="W109" s="221">
        <v>533.4</v>
      </c>
      <c r="X109" s="221">
        <v>533.4</v>
      </c>
    </row>
    <row r="110" spans="1:24" hidden="1" outlineLevel="2" x14ac:dyDescent="0.25">
      <c r="A110" s="88" t="s">
        <v>208</v>
      </c>
      <c r="B110" s="88" t="s">
        <v>212</v>
      </c>
      <c r="C110" s="88" t="s">
        <v>125</v>
      </c>
      <c r="D110" s="88" t="s">
        <v>213</v>
      </c>
      <c r="E110" s="88" t="s">
        <v>214</v>
      </c>
      <c r="F110" s="88" t="s">
        <v>215</v>
      </c>
      <c r="G110" s="88" t="s">
        <v>216</v>
      </c>
      <c r="H110" s="88" t="s">
        <v>236</v>
      </c>
      <c r="I110" s="88" t="s">
        <v>237</v>
      </c>
      <c r="J110" s="88" t="s">
        <v>239</v>
      </c>
      <c r="K110" s="221">
        <v>0</v>
      </c>
      <c r="L110" s="221">
        <v>0</v>
      </c>
      <c r="M110" s="221">
        <v>0</v>
      </c>
      <c r="N110" s="221">
        <v>0</v>
      </c>
      <c r="O110" s="221">
        <v>0</v>
      </c>
      <c r="P110" s="221">
        <v>2.39</v>
      </c>
      <c r="Q110" s="221">
        <v>0</v>
      </c>
      <c r="R110" s="221">
        <v>0</v>
      </c>
      <c r="S110" s="221">
        <v>0</v>
      </c>
      <c r="T110" s="221">
        <v>0</v>
      </c>
      <c r="U110" s="221">
        <v>0</v>
      </c>
      <c r="V110" s="221">
        <v>0</v>
      </c>
      <c r="W110" s="221">
        <v>2.39</v>
      </c>
      <c r="X110" s="221">
        <v>2.39</v>
      </c>
    </row>
    <row r="111" spans="1:24" hidden="1" outlineLevel="2" x14ac:dyDescent="0.25">
      <c r="A111" s="88" t="s">
        <v>208</v>
      </c>
      <c r="B111" s="88" t="s">
        <v>212</v>
      </c>
      <c r="C111" s="88" t="s">
        <v>125</v>
      </c>
      <c r="D111" s="88" t="s">
        <v>213</v>
      </c>
      <c r="E111" s="88" t="s">
        <v>214</v>
      </c>
      <c r="F111" s="88" t="s">
        <v>215</v>
      </c>
      <c r="G111" s="88" t="s">
        <v>216</v>
      </c>
      <c r="H111" s="88" t="s">
        <v>236</v>
      </c>
      <c r="I111" s="88" t="s">
        <v>237</v>
      </c>
      <c r="J111" s="88" t="s">
        <v>239</v>
      </c>
      <c r="K111" s="221">
        <v>0</v>
      </c>
      <c r="L111" s="221">
        <v>0</v>
      </c>
      <c r="M111" s="221">
        <v>0</v>
      </c>
      <c r="N111" s="221">
        <v>0</v>
      </c>
      <c r="O111" s="221">
        <v>0.97</v>
      </c>
      <c r="P111" s="221">
        <v>0</v>
      </c>
      <c r="Q111" s="221">
        <v>0</v>
      </c>
      <c r="R111" s="221">
        <v>0</v>
      </c>
      <c r="S111" s="221">
        <v>0</v>
      </c>
      <c r="T111" s="221">
        <v>0</v>
      </c>
      <c r="U111" s="221">
        <v>0</v>
      </c>
      <c r="V111" s="221">
        <v>0</v>
      </c>
      <c r="W111" s="221">
        <v>0.97</v>
      </c>
      <c r="X111" s="221">
        <v>0.97</v>
      </c>
    </row>
    <row r="112" spans="1:24" hidden="1" outlineLevel="2" x14ac:dyDescent="0.25">
      <c r="A112" s="88" t="s">
        <v>208</v>
      </c>
      <c r="B112" s="88" t="s">
        <v>212</v>
      </c>
      <c r="C112" s="88" t="s">
        <v>125</v>
      </c>
      <c r="D112" s="88" t="s">
        <v>213</v>
      </c>
      <c r="E112" s="88" t="s">
        <v>214</v>
      </c>
      <c r="F112" s="88" t="s">
        <v>215</v>
      </c>
      <c r="G112" s="88" t="s">
        <v>216</v>
      </c>
      <c r="H112" s="88" t="s">
        <v>236</v>
      </c>
      <c r="I112" s="88" t="s">
        <v>237</v>
      </c>
      <c r="J112" s="88" t="s">
        <v>241</v>
      </c>
      <c r="K112" s="221">
        <v>0</v>
      </c>
      <c r="L112" s="221">
        <v>0</v>
      </c>
      <c r="M112" s="221">
        <v>0</v>
      </c>
      <c r="N112" s="221">
        <v>0</v>
      </c>
      <c r="O112" s="221">
        <v>533.4</v>
      </c>
      <c r="P112" s="221">
        <v>0</v>
      </c>
      <c r="Q112" s="221">
        <v>0</v>
      </c>
      <c r="R112" s="221">
        <v>0</v>
      </c>
      <c r="S112" s="221">
        <v>0</v>
      </c>
      <c r="T112" s="221">
        <v>0</v>
      </c>
      <c r="U112" s="221">
        <v>0</v>
      </c>
      <c r="V112" s="221">
        <v>0</v>
      </c>
      <c r="W112" s="221">
        <v>533.4</v>
      </c>
      <c r="X112" s="221">
        <v>533.4</v>
      </c>
    </row>
    <row r="113" spans="1:24" hidden="1" outlineLevel="2" x14ac:dyDescent="0.25">
      <c r="A113" s="88" t="s">
        <v>208</v>
      </c>
      <c r="B113" s="88" t="s">
        <v>212</v>
      </c>
      <c r="C113" s="88" t="s">
        <v>125</v>
      </c>
      <c r="D113" s="88" t="s">
        <v>213</v>
      </c>
      <c r="E113" s="88" t="s">
        <v>214</v>
      </c>
      <c r="F113" s="88" t="s">
        <v>215</v>
      </c>
      <c r="G113" s="88" t="s">
        <v>216</v>
      </c>
      <c r="H113" s="88" t="s">
        <v>236</v>
      </c>
      <c r="I113" s="88" t="s">
        <v>237</v>
      </c>
      <c r="J113" s="88" t="s">
        <v>140</v>
      </c>
      <c r="K113" s="221">
        <v>0</v>
      </c>
      <c r="L113" s="221">
        <v>0</v>
      </c>
      <c r="M113" s="221">
        <v>0</v>
      </c>
      <c r="N113" s="221">
        <v>204.95</v>
      </c>
      <c r="O113" s="221">
        <v>0</v>
      </c>
      <c r="P113" s="221">
        <v>0</v>
      </c>
      <c r="Q113" s="221">
        <v>0</v>
      </c>
      <c r="R113" s="221">
        <v>0</v>
      </c>
      <c r="S113" s="221">
        <v>0</v>
      </c>
      <c r="T113" s="221">
        <v>0</v>
      </c>
      <c r="U113" s="221">
        <v>0</v>
      </c>
      <c r="V113" s="221">
        <v>0</v>
      </c>
      <c r="W113" s="221">
        <v>204.95</v>
      </c>
      <c r="X113" s="221">
        <v>204.95</v>
      </c>
    </row>
    <row r="114" spans="1:24" hidden="1" outlineLevel="2" x14ac:dyDescent="0.25">
      <c r="A114" s="88" t="s">
        <v>208</v>
      </c>
      <c r="B114" s="88" t="s">
        <v>212</v>
      </c>
      <c r="C114" s="88" t="s">
        <v>125</v>
      </c>
      <c r="D114" s="88" t="s">
        <v>213</v>
      </c>
      <c r="E114" s="88" t="s">
        <v>214</v>
      </c>
      <c r="F114" s="88" t="s">
        <v>215</v>
      </c>
      <c r="G114" s="88" t="s">
        <v>216</v>
      </c>
      <c r="H114" s="88" t="s">
        <v>236</v>
      </c>
      <c r="I114" s="88" t="s">
        <v>237</v>
      </c>
      <c r="J114" s="88" t="s">
        <v>239</v>
      </c>
      <c r="K114" s="221">
        <v>0</v>
      </c>
      <c r="L114" s="221">
        <v>0</v>
      </c>
      <c r="M114" s="221">
        <v>0.94</v>
      </c>
      <c r="N114" s="221">
        <v>0</v>
      </c>
      <c r="O114" s="221">
        <v>0</v>
      </c>
      <c r="P114" s="221">
        <v>0</v>
      </c>
      <c r="Q114" s="221">
        <v>0</v>
      </c>
      <c r="R114" s="221">
        <v>0</v>
      </c>
      <c r="S114" s="221">
        <v>0</v>
      </c>
      <c r="T114" s="221">
        <v>0</v>
      </c>
      <c r="U114" s="221">
        <v>0</v>
      </c>
      <c r="V114" s="221">
        <v>0</v>
      </c>
      <c r="W114" s="221">
        <v>0.94</v>
      </c>
      <c r="X114" s="221">
        <v>0.94</v>
      </c>
    </row>
    <row r="115" spans="1:24" hidden="1" outlineLevel="2" x14ac:dyDescent="0.25">
      <c r="A115" s="88" t="s">
        <v>208</v>
      </c>
      <c r="B115" s="88" t="s">
        <v>212</v>
      </c>
      <c r="C115" s="88" t="s">
        <v>125</v>
      </c>
      <c r="D115" s="88" t="s">
        <v>213</v>
      </c>
      <c r="E115" s="88" t="s">
        <v>214</v>
      </c>
      <c r="F115" s="88" t="s">
        <v>215</v>
      </c>
      <c r="G115" s="88" t="s">
        <v>216</v>
      </c>
      <c r="H115" s="88" t="s">
        <v>236</v>
      </c>
      <c r="I115" s="88" t="s">
        <v>237</v>
      </c>
      <c r="J115" s="88" t="s">
        <v>240</v>
      </c>
      <c r="K115" s="221">
        <v>0</v>
      </c>
      <c r="L115" s="221">
        <v>0</v>
      </c>
      <c r="M115" s="221">
        <v>0</v>
      </c>
      <c r="N115" s="221">
        <v>0</v>
      </c>
      <c r="O115" s="221">
        <v>0</v>
      </c>
      <c r="P115" s="221">
        <v>33.700000000000003</v>
      </c>
      <c r="Q115" s="221">
        <v>0</v>
      </c>
      <c r="R115" s="221">
        <v>0</v>
      </c>
      <c r="S115" s="221">
        <v>0</v>
      </c>
      <c r="T115" s="221">
        <v>0</v>
      </c>
      <c r="U115" s="221">
        <v>0</v>
      </c>
      <c r="V115" s="221">
        <v>0</v>
      </c>
      <c r="W115" s="221">
        <v>33.700000000000003</v>
      </c>
      <c r="X115" s="221">
        <v>33.700000000000003</v>
      </c>
    </row>
    <row r="116" spans="1:24" hidden="1" outlineLevel="2" x14ac:dyDescent="0.25">
      <c r="A116" s="88" t="s">
        <v>208</v>
      </c>
      <c r="B116" s="88" t="s">
        <v>212</v>
      </c>
      <c r="C116" s="88" t="s">
        <v>125</v>
      </c>
      <c r="D116" s="88" t="s">
        <v>213</v>
      </c>
      <c r="E116" s="88" t="s">
        <v>214</v>
      </c>
      <c r="F116" s="88" t="s">
        <v>215</v>
      </c>
      <c r="G116" s="88" t="s">
        <v>216</v>
      </c>
      <c r="H116" s="88" t="s">
        <v>236</v>
      </c>
      <c r="I116" s="88" t="s">
        <v>237</v>
      </c>
      <c r="J116" s="88" t="s">
        <v>242</v>
      </c>
      <c r="K116" s="221">
        <v>0</v>
      </c>
      <c r="L116" s="221">
        <v>0</v>
      </c>
      <c r="M116" s="221">
        <v>0</v>
      </c>
      <c r="N116" s="221">
        <v>-100</v>
      </c>
      <c r="O116" s="221">
        <v>0</v>
      </c>
      <c r="P116" s="221">
        <v>0</v>
      </c>
      <c r="Q116" s="221">
        <v>0</v>
      </c>
      <c r="R116" s="221">
        <v>0</v>
      </c>
      <c r="S116" s="221">
        <v>0</v>
      </c>
      <c r="T116" s="221">
        <v>0</v>
      </c>
      <c r="U116" s="221">
        <v>0</v>
      </c>
      <c r="V116" s="221">
        <v>0</v>
      </c>
      <c r="W116" s="221">
        <v>-100</v>
      </c>
      <c r="X116" s="221">
        <v>-100</v>
      </c>
    </row>
    <row r="117" spans="1:24" hidden="1" outlineLevel="2" x14ac:dyDescent="0.25">
      <c r="A117" s="88" t="s">
        <v>208</v>
      </c>
      <c r="B117" s="88" t="s">
        <v>212</v>
      </c>
      <c r="C117" s="88" t="s">
        <v>125</v>
      </c>
      <c r="D117" s="88" t="s">
        <v>213</v>
      </c>
      <c r="E117" s="88" t="s">
        <v>214</v>
      </c>
      <c r="F117" s="88" t="s">
        <v>215</v>
      </c>
      <c r="G117" s="88" t="s">
        <v>216</v>
      </c>
      <c r="H117" s="88" t="s">
        <v>236</v>
      </c>
      <c r="I117" s="88" t="s">
        <v>237</v>
      </c>
      <c r="J117" s="88" t="s">
        <v>240</v>
      </c>
      <c r="K117" s="221">
        <v>0</v>
      </c>
      <c r="L117" s="221">
        <v>0</v>
      </c>
      <c r="M117" s="221">
        <v>3.81</v>
      </c>
      <c r="N117" s="221">
        <v>0</v>
      </c>
      <c r="O117" s="221">
        <v>0</v>
      </c>
      <c r="P117" s="221">
        <v>0</v>
      </c>
      <c r="Q117" s="221">
        <v>0</v>
      </c>
      <c r="R117" s="221">
        <v>0</v>
      </c>
      <c r="S117" s="221">
        <v>0</v>
      </c>
      <c r="T117" s="221">
        <v>0</v>
      </c>
      <c r="U117" s="221">
        <v>0</v>
      </c>
      <c r="V117" s="221">
        <v>0</v>
      </c>
      <c r="W117" s="221">
        <v>3.81</v>
      </c>
      <c r="X117" s="221">
        <v>3.81</v>
      </c>
    </row>
    <row r="118" spans="1:24" outlineLevel="2" x14ac:dyDescent="0.25">
      <c r="A118" s="88" t="s">
        <v>208</v>
      </c>
      <c r="B118" s="88" t="s">
        <v>212</v>
      </c>
      <c r="C118" s="88" t="s">
        <v>125</v>
      </c>
      <c r="D118" s="88" t="s">
        <v>213</v>
      </c>
      <c r="E118" s="88" t="s">
        <v>214</v>
      </c>
      <c r="F118" s="88" t="s">
        <v>215</v>
      </c>
      <c r="G118" s="88" t="s">
        <v>216</v>
      </c>
      <c r="H118" s="88" t="s">
        <v>236</v>
      </c>
      <c r="I118" s="88" t="s">
        <v>237</v>
      </c>
      <c r="J118" s="88" t="s">
        <v>239</v>
      </c>
      <c r="K118" s="221">
        <v>0</v>
      </c>
      <c r="L118" s="221">
        <v>0</v>
      </c>
      <c r="M118" s="221">
        <v>0</v>
      </c>
      <c r="N118" s="221">
        <v>0</v>
      </c>
      <c r="O118" s="221">
        <v>0</v>
      </c>
      <c r="P118" s="221">
        <v>0</v>
      </c>
      <c r="Q118" s="221">
        <v>9.56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9.56</v>
      </c>
      <c r="X118" s="221">
        <v>9.56</v>
      </c>
    </row>
    <row r="119" spans="1:24" outlineLevel="2" x14ac:dyDescent="0.25">
      <c r="A119" s="88" t="s">
        <v>208</v>
      </c>
      <c r="B119" s="88" t="s">
        <v>212</v>
      </c>
      <c r="C119" s="88" t="s">
        <v>125</v>
      </c>
      <c r="D119" s="88" t="s">
        <v>213</v>
      </c>
      <c r="E119" s="88" t="s">
        <v>214</v>
      </c>
      <c r="F119" s="88" t="s">
        <v>215</v>
      </c>
      <c r="G119" s="88" t="s">
        <v>216</v>
      </c>
      <c r="H119" s="88" t="s">
        <v>236</v>
      </c>
      <c r="I119" s="88" t="s">
        <v>237</v>
      </c>
      <c r="J119" s="88" t="s">
        <v>240</v>
      </c>
      <c r="K119" s="221">
        <v>0</v>
      </c>
      <c r="L119" s="221">
        <v>0</v>
      </c>
      <c r="M119" s="221">
        <v>0</v>
      </c>
      <c r="N119" s="221">
        <v>0</v>
      </c>
      <c r="O119" s="221">
        <v>0</v>
      </c>
      <c r="P119" s="221">
        <v>0</v>
      </c>
      <c r="Q119" s="221">
        <v>78.58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78.58</v>
      </c>
      <c r="X119" s="221">
        <v>78.58</v>
      </c>
    </row>
    <row r="120" spans="1:24" outlineLevel="1" x14ac:dyDescent="0.25">
      <c r="A120" s="254" t="s">
        <v>291</v>
      </c>
      <c r="Q120" s="221">
        <f>SUBTOTAL(9,Q102:Q119)</f>
        <v>88.14</v>
      </c>
      <c r="X120" s="221">
        <f>SUBTOTAL(9,X102:X119)</f>
        <v>1222.3699999999999</v>
      </c>
    </row>
    <row r="121" spans="1:24" hidden="1" outlineLevel="2" x14ac:dyDescent="0.25">
      <c r="A121" s="88" t="s">
        <v>200</v>
      </c>
      <c r="B121" s="88" t="s">
        <v>212</v>
      </c>
      <c r="C121" s="88" t="s">
        <v>125</v>
      </c>
      <c r="D121" s="88" t="s">
        <v>213</v>
      </c>
      <c r="E121" s="88" t="s">
        <v>214</v>
      </c>
      <c r="F121" s="88" t="s">
        <v>215</v>
      </c>
      <c r="G121" s="88" t="s">
        <v>216</v>
      </c>
      <c r="H121" s="88" t="s">
        <v>243</v>
      </c>
      <c r="I121" s="88" t="s">
        <v>244</v>
      </c>
      <c r="J121" s="88" t="s">
        <v>140</v>
      </c>
      <c r="K121" s="221">
        <v>0</v>
      </c>
      <c r="L121" s="221">
        <v>0</v>
      </c>
      <c r="M121" s="221">
        <v>123.86</v>
      </c>
      <c r="N121" s="221">
        <v>0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123.86</v>
      </c>
      <c r="X121" s="221">
        <v>123.86</v>
      </c>
    </row>
    <row r="122" spans="1:24" hidden="1" outlineLevel="2" x14ac:dyDescent="0.25">
      <c r="A122" s="88" t="s">
        <v>200</v>
      </c>
      <c r="B122" s="88" t="s">
        <v>212</v>
      </c>
      <c r="C122" s="88" t="s">
        <v>125</v>
      </c>
      <c r="D122" s="88" t="s">
        <v>213</v>
      </c>
      <c r="E122" s="88" t="s">
        <v>214</v>
      </c>
      <c r="F122" s="88" t="s">
        <v>215</v>
      </c>
      <c r="G122" s="88" t="s">
        <v>216</v>
      </c>
      <c r="H122" s="88" t="s">
        <v>243</v>
      </c>
      <c r="I122" s="88" t="s">
        <v>244</v>
      </c>
      <c r="J122" s="88" t="s">
        <v>140</v>
      </c>
      <c r="K122" s="221">
        <v>0</v>
      </c>
      <c r="L122" s="221">
        <v>0</v>
      </c>
      <c r="M122" s="221">
        <v>0</v>
      </c>
      <c r="N122" s="221">
        <v>293.7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293.7</v>
      </c>
      <c r="X122" s="221">
        <v>293.7</v>
      </c>
    </row>
    <row r="123" spans="1:24" hidden="1" outlineLevel="2" x14ac:dyDescent="0.25">
      <c r="A123" s="88" t="s">
        <v>200</v>
      </c>
      <c r="B123" s="88" t="s">
        <v>212</v>
      </c>
      <c r="C123" s="88" t="s">
        <v>125</v>
      </c>
      <c r="D123" s="88" t="s">
        <v>213</v>
      </c>
      <c r="E123" s="88" t="s">
        <v>214</v>
      </c>
      <c r="F123" s="88" t="s">
        <v>215</v>
      </c>
      <c r="G123" s="88" t="s">
        <v>216</v>
      </c>
      <c r="H123" s="88" t="s">
        <v>243</v>
      </c>
      <c r="I123" s="88" t="s">
        <v>244</v>
      </c>
      <c r="J123" s="88" t="s">
        <v>140</v>
      </c>
      <c r="K123" s="221">
        <v>0</v>
      </c>
      <c r="L123" s="221">
        <v>0</v>
      </c>
      <c r="M123" s="221">
        <v>164.71</v>
      </c>
      <c r="N123" s="221">
        <v>0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164.71</v>
      </c>
      <c r="X123" s="221">
        <v>164.71</v>
      </c>
    </row>
    <row r="124" spans="1:24" hidden="1" outlineLevel="2" x14ac:dyDescent="0.25">
      <c r="A124" s="88" t="s">
        <v>200</v>
      </c>
      <c r="B124" s="88" t="s">
        <v>212</v>
      </c>
      <c r="C124" s="88" t="s">
        <v>125</v>
      </c>
      <c r="D124" s="88" t="s">
        <v>213</v>
      </c>
      <c r="E124" s="88" t="s">
        <v>214</v>
      </c>
      <c r="F124" s="88" t="s">
        <v>215</v>
      </c>
      <c r="G124" s="88" t="s">
        <v>216</v>
      </c>
      <c r="H124" s="88" t="s">
        <v>243</v>
      </c>
      <c r="I124" s="88" t="s">
        <v>244</v>
      </c>
      <c r="J124" s="88" t="s">
        <v>245</v>
      </c>
      <c r="K124" s="221">
        <v>0</v>
      </c>
      <c r="L124" s="221">
        <v>0</v>
      </c>
      <c r="M124" s="221">
        <v>0</v>
      </c>
      <c r="N124" s="221">
        <v>50.13</v>
      </c>
      <c r="O124" s="221">
        <v>0</v>
      </c>
      <c r="P124" s="221">
        <v>0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50.13</v>
      </c>
      <c r="X124" s="221">
        <v>50.13</v>
      </c>
    </row>
    <row r="125" spans="1:24" hidden="1" outlineLevel="2" x14ac:dyDescent="0.25">
      <c r="A125" s="88" t="s">
        <v>200</v>
      </c>
      <c r="B125" s="88" t="s">
        <v>212</v>
      </c>
      <c r="C125" s="88" t="s">
        <v>125</v>
      </c>
      <c r="D125" s="88" t="s">
        <v>213</v>
      </c>
      <c r="E125" s="88" t="s">
        <v>214</v>
      </c>
      <c r="F125" s="88" t="s">
        <v>215</v>
      </c>
      <c r="G125" s="88" t="s">
        <v>216</v>
      </c>
      <c r="H125" s="88" t="s">
        <v>243</v>
      </c>
      <c r="I125" s="88" t="s">
        <v>244</v>
      </c>
      <c r="J125" s="88" t="s">
        <v>246</v>
      </c>
      <c r="K125" s="221">
        <v>0</v>
      </c>
      <c r="L125" s="221">
        <v>0</v>
      </c>
      <c r="M125" s="221">
        <v>0</v>
      </c>
      <c r="N125" s="221">
        <v>0</v>
      </c>
      <c r="O125" s="221">
        <v>0</v>
      </c>
      <c r="P125" s="221">
        <v>59.3</v>
      </c>
      <c r="Q125" s="221">
        <v>0</v>
      </c>
      <c r="R125" s="221">
        <v>0</v>
      </c>
      <c r="S125" s="221">
        <v>0</v>
      </c>
      <c r="T125" s="221">
        <v>0</v>
      </c>
      <c r="U125" s="221">
        <v>0</v>
      </c>
      <c r="V125" s="221">
        <v>0</v>
      </c>
      <c r="W125" s="221">
        <v>59.3</v>
      </c>
      <c r="X125" s="221">
        <v>59.3</v>
      </c>
    </row>
    <row r="126" spans="1:24" hidden="1" outlineLevel="2" x14ac:dyDescent="0.25">
      <c r="A126" s="88" t="s">
        <v>200</v>
      </c>
      <c r="B126" s="88" t="s">
        <v>212</v>
      </c>
      <c r="C126" s="88" t="s">
        <v>125</v>
      </c>
      <c r="D126" s="88" t="s">
        <v>213</v>
      </c>
      <c r="E126" s="88" t="s">
        <v>214</v>
      </c>
      <c r="F126" s="88" t="s">
        <v>215</v>
      </c>
      <c r="G126" s="88" t="s">
        <v>216</v>
      </c>
      <c r="H126" s="88" t="s">
        <v>243</v>
      </c>
      <c r="I126" s="88" t="s">
        <v>244</v>
      </c>
      <c r="J126" s="88" t="s">
        <v>140</v>
      </c>
      <c r="K126" s="221">
        <v>0</v>
      </c>
      <c r="L126" s="221">
        <v>66.430000000000007</v>
      </c>
      <c r="M126" s="221">
        <v>0</v>
      </c>
      <c r="N126" s="221">
        <v>0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66.430000000000007</v>
      </c>
      <c r="X126" s="221">
        <v>66.430000000000007</v>
      </c>
    </row>
    <row r="127" spans="1:24" hidden="1" outlineLevel="2" x14ac:dyDescent="0.25">
      <c r="A127" s="88" t="s">
        <v>200</v>
      </c>
      <c r="B127" s="88" t="s">
        <v>212</v>
      </c>
      <c r="C127" s="88" t="s">
        <v>125</v>
      </c>
      <c r="D127" s="88" t="s">
        <v>213</v>
      </c>
      <c r="E127" s="88" t="s">
        <v>214</v>
      </c>
      <c r="F127" s="88" t="s">
        <v>215</v>
      </c>
      <c r="G127" s="88" t="s">
        <v>216</v>
      </c>
      <c r="H127" s="88" t="s">
        <v>243</v>
      </c>
      <c r="I127" s="88" t="s">
        <v>244</v>
      </c>
      <c r="J127" s="88" t="s">
        <v>140</v>
      </c>
      <c r="K127" s="221">
        <v>0</v>
      </c>
      <c r="L127" s="221">
        <v>69.819999999999993</v>
      </c>
      <c r="M127" s="221">
        <v>0</v>
      </c>
      <c r="N127" s="221">
        <v>0</v>
      </c>
      <c r="O127" s="221">
        <v>0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69.819999999999993</v>
      </c>
      <c r="X127" s="221">
        <v>69.819999999999993</v>
      </c>
    </row>
    <row r="128" spans="1:24" hidden="1" outlineLevel="2" x14ac:dyDescent="0.25">
      <c r="A128" s="88" t="s">
        <v>200</v>
      </c>
      <c r="B128" s="88" t="s">
        <v>212</v>
      </c>
      <c r="C128" s="88" t="s">
        <v>125</v>
      </c>
      <c r="D128" s="88" t="s">
        <v>213</v>
      </c>
      <c r="E128" s="88" t="s">
        <v>214</v>
      </c>
      <c r="F128" s="88" t="s">
        <v>215</v>
      </c>
      <c r="G128" s="88" t="s">
        <v>216</v>
      </c>
      <c r="H128" s="88" t="s">
        <v>243</v>
      </c>
      <c r="I128" s="88" t="s">
        <v>244</v>
      </c>
      <c r="J128" s="88" t="s">
        <v>247</v>
      </c>
      <c r="K128" s="221">
        <v>0</v>
      </c>
      <c r="L128" s="221">
        <v>37.97</v>
      </c>
      <c r="M128" s="221">
        <v>0</v>
      </c>
      <c r="N128" s="221">
        <v>0</v>
      </c>
      <c r="O128" s="221">
        <v>0</v>
      </c>
      <c r="P128" s="221">
        <v>0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37.97</v>
      </c>
      <c r="X128" s="221">
        <v>37.97</v>
      </c>
    </row>
    <row r="129" spans="1:24" hidden="1" outlineLevel="2" x14ac:dyDescent="0.25">
      <c r="A129" s="88" t="s">
        <v>200</v>
      </c>
      <c r="B129" s="88" t="s">
        <v>212</v>
      </c>
      <c r="C129" s="88" t="s">
        <v>125</v>
      </c>
      <c r="D129" s="88" t="s">
        <v>213</v>
      </c>
      <c r="E129" s="88" t="s">
        <v>214</v>
      </c>
      <c r="F129" s="88" t="s">
        <v>215</v>
      </c>
      <c r="G129" s="88" t="s">
        <v>216</v>
      </c>
      <c r="H129" s="88" t="s">
        <v>243</v>
      </c>
      <c r="I129" s="88" t="s">
        <v>244</v>
      </c>
      <c r="J129" s="88" t="s">
        <v>140</v>
      </c>
      <c r="K129" s="221">
        <v>0</v>
      </c>
      <c r="L129" s="221">
        <v>0</v>
      </c>
      <c r="M129" s="221">
        <v>0</v>
      </c>
      <c r="N129" s="221">
        <v>37.97</v>
      </c>
      <c r="O129" s="221">
        <v>0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37.97</v>
      </c>
      <c r="X129" s="221">
        <v>37.97</v>
      </c>
    </row>
    <row r="130" spans="1:24" hidden="1" outlineLevel="2" x14ac:dyDescent="0.25">
      <c r="A130" s="88" t="s">
        <v>200</v>
      </c>
      <c r="B130" s="88" t="s">
        <v>212</v>
      </c>
      <c r="C130" s="88" t="s">
        <v>125</v>
      </c>
      <c r="D130" s="88" t="s">
        <v>213</v>
      </c>
      <c r="E130" s="88" t="s">
        <v>214</v>
      </c>
      <c r="F130" s="88" t="s">
        <v>215</v>
      </c>
      <c r="G130" s="88" t="s">
        <v>216</v>
      </c>
      <c r="H130" s="88" t="s">
        <v>243</v>
      </c>
      <c r="I130" s="88" t="s">
        <v>244</v>
      </c>
      <c r="J130" s="88" t="s">
        <v>247</v>
      </c>
      <c r="K130" s="221">
        <v>1910.74</v>
      </c>
      <c r="L130" s="221">
        <v>0</v>
      </c>
      <c r="M130" s="221">
        <v>0</v>
      </c>
      <c r="N130" s="221">
        <v>0</v>
      </c>
      <c r="O130" s="221">
        <v>0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1910.74</v>
      </c>
      <c r="X130" s="221">
        <v>1910.74</v>
      </c>
    </row>
    <row r="131" spans="1:24" hidden="1" outlineLevel="2" x14ac:dyDescent="0.25">
      <c r="A131" s="88" t="s">
        <v>200</v>
      </c>
      <c r="B131" s="88" t="s">
        <v>212</v>
      </c>
      <c r="C131" s="88" t="s">
        <v>125</v>
      </c>
      <c r="D131" s="88" t="s">
        <v>213</v>
      </c>
      <c r="E131" s="88" t="s">
        <v>214</v>
      </c>
      <c r="F131" s="88" t="s">
        <v>215</v>
      </c>
      <c r="G131" s="88" t="s">
        <v>216</v>
      </c>
      <c r="H131" s="88" t="s">
        <v>243</v>
      </c>
      <c r="I131" s="88" t="s">
        <v>244</v>
      </c>
      <c r="J131" s="88" t="s">
        <v>247</v>
      </c>
      <c r="K131" s="221">
        <v>0</v>
      </c>
      <c r="L131" s="221">
        <v>0</v>
      </c>
      <c r="M131" s="221">
        <v>190.08</v>
      </c>
      <c r="N131" s="221">
        <v>0</v>
      </c>
      <c r="O131" s="221">
        <v>0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190.08</v>
      </c>
      <c r="X131" s="221">
        <v>190.08</v>
      </c>
    </row>
    <row r="132" spans="1:24" hidden="1" outlineLevel="1" x14ac:dyDescent="0.25">
      <c r="A132" s="254" t="s">
        <v>292</v>
      </c>
      <c r="Q132" s="221">
        <f>SUBTOTAL(9,Q121:Q131)</f>
        <v>0</v>
      </c>
      <c r="X132" s="221">
        <f>SUBTOTAL(9,X121:X131)</f>
        <v>3004.71</v>
      </c>
    </row>
    <row r="133" spans="1:24" outlineLevel="2" x14ac:dyDescent="0.25">
      <c r="A133" s="88" t="s">
        <v>169</v>
      </c>
      <c r="B133" s="88" t="s">
        <v>212</v>
      </c>
      <c r="C133" s="88" t="s">
        <v>125</v>
      </c>
      <c r="D133" s="88" t="s">
        <v>213</v>
      </c>
      <c r="E133" s="88" t="s">
        <v>214</v>
      </c>
      <c r="F133" s="88" t="s">
        <v>215</v>
      </c>
      <c r="G133" s="88" t="s">
        <v>216</v>
      </c>
      <c r="H133" s="88" t="s">
        <v>248</v>
      </c>
      <c r="I133" s="88" t="s">
        <v>249</v>
      </c>
      <c r="J133" s="88" t="s">
        <v>140</v>
      </c>
      <c r="K133" s="221">
        <v>0</v>
      </c>
      <c r="L133" s="221">
        <v>0</v>
      </c>
      <c r="M133" s="221">
        <v>0</v>
      </c>
      <c r="N133" s="221">
        <v>0</v>
      </c>
      <c r="O133" s="221">
        <v>0</v>
      </c>
      <c r="P133" s="221">
        <v>0</v>
      </c>
      <c r="Q133" s="221">
        <v>-1437.8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-1437.8</v>
      </c>
      <c r="X133" s="221">
        <v>-1437.8</v>
      </c>
    </row>
    <row r="134" spans="1:24" hidden="1" outlineLevel="2" x14ac:dyDescent="0.25">
      <c r="A134" s="88" t="s">
        <v>169</v>
      </c>
      <c r="B134" s="88" t="s">
        <v>212</v>
      </c>
      <c r="C134" s="88" t="s">
        <v>125</v>
      </c>
      <c r="D134" s="88" t="s">
        <v>213</v>
      </c>
      <c r="E134" s="88" t="s">
        <v>214</v>
      </c>
      <c r="F134" s="88" t="s">
        <v>215</v>
      </c>
      <c r="G134" s="88" t="s">
        <v>216</v>
      </c>
      <c r="H134" s="88" t="s">
        <v>248</v>
      </c>
      <c r="I134" s="88" t="s">
        <v>249</v>
      </c>
      <c r="J134" s="88" t="s">
        <v>140</v>
      </c>
      <c r="K134" s="221">
        <v>0</v>
      </c>
      <c r="L134" s="221">
        <v>2185</v>
      </c>
      <c r="M134" s="221">
        <v>0</v>
      </c>
      <c r="N134" s="221">
        <v>0</v>
      </c>
      <c r="O134" s="221">
        <v>0</v>
      </c>
      <c r="P134" s="221">
        <v>0</v>
      </c>
      <c r="Q134" s="221">
        <v>0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2185</v>
      </c>
      <c r="X134" s="221">
        <v>2185</v>
      </c>
    </row>
    <row r="135" spans="1:24" hidden="1" outlineLevel="2" x14ac:dyDescent="0.25">
      <c r="A135" s="88" t="s">
        <v>169</v>
      </c>
      <c r="B135" s="88" t="s">
        <v>212</v>
      </c>
      <c r="C135" s="88" t="s">
        <v>125</v>
      </c>
      <c r="D135" s="88" t="s">
        <v>213</v>
      </c>
      <c r="E135" s="88" t="s">
        <v>214</v>
      </c>
      <c r="F135" s="88" t="s">
        <v>215</v>
      </c>
      <c r="G135" s="88" t="s">
        <v>216</v>
      </c>
      <c r="H135" s="88" t="s">
        <v>248</v>
      </c>
      <c r="I135" s="88" t="s">
        <v>249</v>
      </c>
      <c r="J135" s="88" t="s">
        <v>140</v>
      </c>
      <c r="K135" s="221">
        <v>0</v>
      </c>
      <c r="L135" s="221">
        <v>0</v>
      </c>
      <c r="M135" s="221">
        <v>0</v>
      </c>
      <c r="N135" s="221">
        <v>0</v>
      </c>
      <c r="O135" s="221">
        <v>0</v>
      </c>
      <c r="P135" s="221">
        <v>3305.38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3305.38</v>
      </c>
      <c r="X135" s="221">
        <v>3305.38</v>
      </c>
    </row>
    <row r="136" spans="1:24" hidden="1" outlineLevel="2" x14ac:dyDescent="0.25">
      <c r="A136" s="88" t="s">
        <v>169</v>
      </c>
      <c r="B136" s="88" t="s">
        <v>212</v>
      </c>
      <c r="C136" s="88" t="s">
        <v>125</v>
      </c>
      <c r="D136" s="88" t="s">
        <v>213</v>
      </c>
      <c r="E136" s="88" t="s">
        <v>214</v>
      </c>
      <c r="F136" s="88" t="s">
        <v>215</v>
      </c>
      <c r="G136" s="88" t="s">
        <v>216</v>
      </c>
      <c r="H136" s="88" t="s">
        <v>248</v>
      </c>
      <c r="I136" s="88" t="s">
        <v>249</v>
      </c>
      <c r="J136" s="88" t="s">
        <v>140</v>
      </c>
      <c r="K136" s="221">
        <v>5380.4</v>
      </c>
      <c r="L136" s="221">
        <v>0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</v>
      </c>
      <c r="S136" s="221">
        <v>0</v>
      </c>
      <c r="T136" s="221">
        <v>0</v>
      </c>
      <c r="U136" s="221">
        <v>0</v>
      </c>
      <c r="V136" s="221">
        <v>0</v>
      </c>
      <c r="W136" s="221">
        <v>5380.4</v>
      </c>
      <c r="X136" s="221">
        <v>5380.4</v>
      </c>
    </row>
    <row r="137" spans="1:24" hidden="1" outlineLevel="2" x14ac:dyDescent="0.25">
      <c r="A137" s="88" t="s">
        <v>169</v>
      </c>
      <c r="B137" s="88" t="s">
        <v>212</v>
      </c>
      <c r="C137" s="88" t="s">
        <v>125</v>
      </c>
      <c r="D137" s="88" t="s">
        <v>213</v>
      </c>
      <c r="E137" s="88" t="s">
        <v>214</v>
      </c>
      <c r="F137" s="88" t="s">
        <v>215</v>
      </c>
      <c r="G137" s="88" t="s">
        <v>216</v>
      </c>
      <c r="H137" s="88" t="s">
        <v>248</v>
      </c>
      <c r="I137" s="88" t="s">
        <v>249</v>
      </c>
      <c r="J137" s="88" t="s">
        <v>140</v>
      </c>
      <c r="K137" s="221">
        <v>8088.74</v>
      </c>
      <c r="L137" s="221">
        <v>0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0</v>
      </c>
      <c r="S137" s="221">
        <v>0</v>
      </c>
      <c r="T137" s="221">
        <v>0</v>
      </c>
      <c r="U137" s="221">
        <v>0</v>
      </c>
      <c r="V137" s="221">
        <v>0</v>
      </c>
      <c r="W137" s="221">
        <v>8088.74</v>
      </c>
      <c r="X137" s="221">
        <v>8088.74</v>
      </c>
    </row>
    <row r="138" spans="1:24" hidden="1" outlineLevel="2" x14ac:dyDescent="0.25">
      <c r="A138" s="88" t="s">
        <v>169</v>
      </c>
      <c r="B138" s="88" t="s">
        <v>212</v>
      </c>
      <c r="C138" s="88" t="s">
        <v>125</v>
      </c>
      <c r="D138" s="88" t="s">
        <v>213</v>
      </c>
      <c r="E138" s="88" t="s">
        <v>214</v>
      </c>
      <c r="F138" s="88" t="s">
        <v>215</v>
      </c>
      <c r="G138" s="88" t="s">
        <v>216</v>
      </c>
      <c r="H138" s="88" t="s">
        <v>248</v>
      </c>
      <c r="I138" s="88" t="s">
        <v>249</v>
      </c>
      <c r="J138" s="88" t="s">
        <v>140</v>
      </c>
      <c r="K138" s="221">
        <v>0</v>
      </c>
      <c r="L138" s="221">
        <v>0</v>
      </c>
      <c r="M138" s="221">
        <v>0</v>
      </c>
      <c r="N138" s="221">
        <v>0</v>
      </c>
      <c r="O138" s="221">
        <v>224.08</v>
      </c>
      <c r="P138" s="221">
        <v>0</v>
      </c>
      <c r="Q138" s="221">
        <v>0</v>
      </c>
      <c r="R138" s="221">
        <v>0</v>
      </c>
      <c r="S138" s="221">
        <v>0</v>
      </c>
      <c r="T138" s="221">
        <v>0</v>
      </c>
      <c r="U138" s="221">
        <v>0</v>
      </c>
      <c r="V138" s="221">
        <v>0</v>
      </c>
      <c r="W138" s="221">
        <v>224.08</v>
      </c>
      <c r="X138" s="221">
        <v>224.08</v>
      </c>
    </row>
    <row r="139" spans="1:24" hidden="1" outlineLevel="2" x14ac:dyDescent="0.25">
      <c r="A139" s="88" t="s">
        <v>169</v>
      </c>
      <c r="B139" s="88" t="s">
        <v>212</v>
      </c>
      <c r="C139" s="88" t="s">
        <v>125</v>
      </c>
      <c r="D139" s="88" t="s">
        <v>213</v>
      </c>
      <c r="E139" s="88" t="s">
        <v>214</v>
      </c>
      <c r="F139" s="88" t="s">
        <v>215</v>
      </c>
      <c r="G139" s="88" t="s">
        <v>216</v>
      </c>
      <c r="H139" s="88" t="s">
        <v>248</v>
      </c>
      <c r="I139" s="88" t="s">
        <v>249</v>
      </c>
      <c r="J139" s="88" t="s">
        <v>140</v>
      </c>
      <c r="K139" s="221">
        <v>0</v>
      </c>
      <c r="L139" s="221">
        <v>0</v>
      </c>
      <c r="M139" s="221">
        <v>0</v>
      </c>
      <c r="N139" s="221">
        <v>0</v>
      </c>
      <c r="O139" s="221">
        <v>150.24</v>
      </c>
      <c r="P139" s="221">
        <v>0</v>
      </c>
      <c r="Q139" s="221">
        <v>0</v>
      </c>
      <c r="R139" s="221">
        <v>0</v>
      </c>
      <c r="S139" s="221">
        <v>0</v>
      </c>
      <c r="T139" s="221">
        <v>0</v>
      </c>
      <c r="U139" s="221">
        <v>0</v>
      </c>
      <c r="V139" s="221">
        <v>0</v>
      </c>
      <c r="W139" s="221">
        <v>150.24</v>
      </c>
      <c r="X139" s="221">
        <v>150.24</v>
      </c>
    </row>
    <row r="140" spans="1:24" hidden="1" outlineLevel="2" x14ac:dyDescent="0.25">
      <c r="A140" s="88" t="s">
        <v>169</v>
      </c>
      <c r="B140" s="88" t="s">
        <v>212</v>
      </c>
      <c r="C140" s="88" t="s">
        <v>125</v>
      </c>
      <c r="D140" s="88" t="s">
        <v>213</v>
      </c>
      <c r="E140" s="88" t="s">
        <v>214</v>
      </c>
      <c r="F140" s="88" t="s">
        <v>215</v>
      </c>
      <c r="G140" s="88" t="s">
        <v>216</v>
      </c>
      <c r="H140" s="88" t="s">
        <v>248</v>
      </c>
      <c r="I140" s="88" t="s">
        <v>249</v>
      </c>
      <c r="J140" s="88" t="s">
        <v>140</v>
      </c>
      <c r="K140" s="221">
        <v>0</v>
      </c>
      <c r="L140" s="221">
        <v>0</v>
      </c>
      <c r="M140" s="221">
        <v>751.22</v>
      </c>
      <c r="N140" s="221">
        <v>0</v>
      </c>
      <c r="O140" s="221">
        <v>0</v>
      </c>
      <c r="P140" s="221">
        <v>0</v>
      </c>
      <c r="Q140" s="221">
        <v>0</v>
      </c>
      <c r="R140" s="221">
        <v>0</v>
      </c>
      <c r="S140" s="221">
        <v>0</v>
      </c>
      <c r="T140" s="221">
        <v>0</v>
      </c>
      <c r="U140" s="221">
        <v>0</v>
      </c>
      <c r="V140" s="221">
        <v>0</v>
      </c>
      <c r="W140" s="221">
        <v>751.22</v>
      </c>
      <c r="X140" s="221">
        <v>751.22</v>
      </c>
    </row>
    <row r="141" spans="1:24" hidden="1" outlineLevel="2" x14ac:dyDescent="0.25">
      <c r="A141" s="88" t="s">
        <v>169</v>
      </c>
      <c r="B141" s="88" t="s">
        <v>212</v>
      </c>
      <c r="C141" s="88" t="s">
        <v>125</v>
      </c>
      <c r="D141" s="88" t="s">
        <v>213</v>
      </c>
      <c r="E141" s="88" t="s">
        <v>214</v>
      </c>
      <c r="F141" s="88" t="s">
        <v>215</v>
      </c>
      <c r="G141" s="88" t="s">
        <v>216</v>
      </c>
      <c r="H141" s="88" t="s">
        <v>248</v>
      </c>
      <c r="I141" s="88" t="s">
        <v>249</v>
      </c>
      <c r="J141" s="88" t="s">
        <v>140</v>
      </c>
      <c r="K141" s="221">
        <v>0</v>
      </c>
      <c r="L141" s="221">
        <v>0</v>
      </c>
      <c r="M141" s="221">
        <v>287.88</v>
      </c>
      <c r="N141" s="221">
        <v>0</v>
      </c>
      <c r="O141" s="221">
        <v>0</v>
      </c>
      <c r="P141" s="221">
        <v>0</v>
      </c>
      <c r="Q141" s="221">
        <v>0</v>
      </c>
      <c r="R141" s="221">
        <v>0</v>
      </c>
      <c r="S141" s="221">
        <v>0</v>
      </c>
      <c r="T141" s="221">
        <v>0</v>
      </c>
      <c r="U141" s="221">
        <v>0</v>
      </c>
      <c r="V141" s="221">
        <v>0</v>
      </c>
      <c r="W141" s="221">
        <v>287.88</v>
      </c>
      <c r="X141" s="221">
        <v>287.88</v>
      </c>
    </row>
    <row r="142" spans="1:24" hidden="1" outlineLevel="2" x14ac:dyDescent="0.25">
      <c r="A142" s="88" t="s">
        <v>169</v>
      </c>
      <c r="B142" s="88" t="s">
        <v>212</v>
      </c>
      <c r="C142" s="88" t="s">
        <v>125</v>
      </c>
      <c r="D142" s="88" t="s">
        <v>213</v>
      </c>
      <c r="E142" s="88" t="s">
        <v>214</v>
      </c>
      <c r="F142" s="88" t="s">
        <v>215</v>
      </c>
      <c r="G142" s="88" t="s">
        <v>216</v>
      </c>
      <c r="H142" s="88" t="s">
        <v>248</v>
      </c>
      <c r="I142" s="88" t="s">
        <v>249</v>
      </c>
      <c r="J142" s="88" t="s">
        <v>140</v>
      </c>
      <c r="K142" s="221">
        <v>0</v>
      </c>
      <c r="L142" s="221">
        <v>287.88</v>
      </c>
      <c r="M142" s="221">
        <v>0</v>
      </c>
      <c r="N142" s="221">
        <v>0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287.88</v>
      </c>
      <c r="X142" s="221">
        <v>287.88</v>
      </c>
    </row>
    <row r="143" spans="1:24" hidden="1" outlineLevel="2" x14ac:dyDescent="0.25">
      <c r="A143" s="88" t="s">
        <v>169</v>
      </c>
      <c r="B143" s="88" t="s">
        <v>212</v>
      </c>
      <c r="C143" s="88" t="s">
        <v>125</v>
      </c>
      <c r="D143" s="88" t="s">
        <v>213</v>
      </c>
      <c r="E143" s="88" t="s">
        <v>214</v>
      </c>
      <c r="F143" s="88" t="s">
        <v>215</v>
      </c>
      <c r="G143" s="88" t="s">
        <v>216</v>
      </c>
      <c r="H143" s="88" t="s">
        <v>248</v>
      </c>
      <c r="I143" s="88" t="s">
        <v>249</v>
      </c>
      <c r="J143" s="88" t="s">
        <v>140</v>
      </c>
      <c r="K143" s="221">
        <v>0</v>
      </c>
      <c r="L143" s="221">
        <v>-10416.69</v>
      </c>
      <c r="M143" s="221">
        <v>0</v>
      </c>
      <c r="N143" s="221">
        <v>0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-10416.69</v>
      </c>
      <c r="X143" s="221">
        <v>-10416.69</v>
      </c>
    </row>
    <row r="144" spans="1:24" hidden="1" outlineLevel="2" x14ac:dyDescent="0.25">
      <c r="A144" s="88" t="s">
        <v>169</v>
      </c>
      <c r="B144" s="88" t="s">
        <v>212</v>
      </c>
      <c r="C144" s="88" t="s">
        <v>125</v>
      </c>
      <c r="D144" s="88" t="s">
        <v>213</v>
      </c>
      <c r="E144" s="88" t="s">
        <v>214</v>
      </c>
      <c r="F144" s="88" t="s">
        <v>215</v>
      </c>
      <c r="G144" s="88" t="s">
        <v>216</v>
      </c>
      <c r="H144" s="88" t="s">
        <v>248</v>
      </c>
      <c r="I144" s="88" t="s">
        <v>249</v>
      </c>
      <c r="J144" s="88" t="s">
        <v>140</v>
      </c>
      <c r="K144" s="221">
        <v>0</v>
      </c>
      <c r="L144" s="221">
        <v>431.82</v>
      </c>
      <c r="M144" s="221">
        <v>0</v>
      </c>
      <c r="N144" s="221">
        <v>0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431.82</v>
      </c>
      <c r="X144" s="221">
        <v>431.82</v>
      </c>
    </row>
    <row r="145" spans="1:24" hidden="1" outlineLevel="2" x14ac:dyDescent="0.25">
      <c r="A145" s="88" t="s">
        <v>169</v>
      </c>
      <c r="B145" s="88" t="s">
        <v>212</v>
      </c>
      <c r="C145" s="88" t="s">
        <v>125</v>
      </c>
      <c r="D145" s="88" t="s">
        <v>213</v>
      </c>
      <c r="E145" s="88" t="s">
        <v>214</v>
      </c>
      <c r="F145" s="88" t="s">
        <v>215</v>
      </c>
      <c r="G145" s="88" t="s">
        <v>216</v>
      </c>
      <c r="H145" s="88" t="s">
        <v>248</v>
      </c>
      <c r="I145" s="88" t="s">
        <v>249</v>
      </c>
      <c r="J145" s="88" t="s">
        <v>140</v>
      </c>
      <c r="K145" s="221">
        <v>0</v>
      </c>
      <c r="L145" s="221">
        <v>-225.7</v>
      </c>
      <c r="M145" s="221">
        <v>0</v>
      </c>
      <c r="N145" s="221">
        <v>0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-225.7</v>
      </c>
      <c r="X145" s="221">
        <v>-225.7</v>
      </c>
    </row>
    <row r="146" spans="1:24" hidden="1" outlineLevel="2" x14ac:dyDescent="0.25">
      <c r="A146" s="88" t="s">
        <v>169</v>
      </c>
      <c r="B146" s="88" t="s">
        <v>212</v>
      </c>
      <c r="C146" s="88" t="s">
        <v>125</v>
      </c>
      <c r="D146" s="88" t="s">
        <v>213</v>
      </c>
      <c r="E146" s="88" t="s">
        <v>214</v>
      </c>
      <c r="F146" s="88" t="s">
        <v>215</v>
      </c>
      <c r="G146" s="88" t="s">
        <v>216</v>
      </c>
      <c r="H146" s="88" t="s">
        <v>248</v>
      </c>
      <c r="I146" s="88" t="s">
        <v>249</v>
      </c>
      <c r="J146" s="88" t="s">
        <v>140</v>
      </c>
      <c r="K146" s="221">
        <v>0</v>
      </c>
      <c r="L146" s="221">
        <v>0</v>
      </c>
      <c r="M146" s="221">
        <v>367.26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367.26</v>
      </c>
      <c r="X146" s="221">
        <v>367.26</v>
      </c>
    </row>
    <row r="147" spans="1:24" hidden="1" outlineLevel="2" x14ac:dyDescent="0.25">
      <c r="A147" s="88" t="s">
        <v>169</v>
      </c>
      <c r="B147" s="88" t="s">
        <v>212</v>
      </c>
      <c r="C147" s="88" t="s">
        <v>125</v>
      </c>
      <c r="D147" s="88" t="s">
        <v>213</v>
      </c>
      <c r="E147" s="88" t="s">
        <v>214</v>
      </c>
      <c r="F147" s="88" t="s">
        <v>215</v>
      </c>
      <c r="G147" s="88" t="s">
        <v>216</v>
      </c>
      <c r="H147" s="88" t="s">
        <v>248</v>
      </c>
      <c r="I147" s="88" t="s">
        <v>249</v>
      </c>
      <c r="J147" s="88" t="s">
        <v>140</v>
      </c>
      <c r="K147" s="221">
        <v>0</v>
      </c>
      <c r="L147" s="221">
        <v>-719.7</v>
      </c>
      <c r="M147" s="221">
        <v>0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-719.7</v>
      </c>
      <c r="X147" s="221">
        <v>-719.7</v>
      </c>
    </row>
    <row r="148" spans="1:24" hidden="1" outlineLevel="2" x14ac:dyDescent="0.25">
      <c r="A148" s="88" t="s">
        <v>169</v>
      </c>
      <c r="B148" s="88" t="s">
        <v>212</v>
      </c>
      <c r="C148" s="88" t="s">
        <v>125</v>
      </c>
      <c r="D148" s="88" t="s">
        <v>213</v>
      </c>
      <c r="E148" s="88" t="s">
        <v>214</v>
      </c>
      <c r="F148" s="88" t="s">
        <v>215</v>
      </c>
      <c r="G148" s="88" t="s">
        <v>216</v>
      </c>
      <c r="H148" s="88" t="s">
        <v>248</v>
      </c>
      <c r="I148" s="88" t="s">
        <v>249</v>
      </c>
      <c r="J148" s="88" t="s">
        <v>140</v>
      </c>
      <c r="K148" s="221">
        <v>0</v>
      </c>
      <c r="L148" s="221">
        <v>0</v>
      </c>
      <c r="M148" s="221">
        <v>0</v>
      </c>
      <c r="N148" s="221">
        <v>0</v>
      </c>
      <c r="O148" s="221">
        <v>5770.21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5770.21</v>
      </c>
      <c r="X148" s="221">
        <v>5770.21</v>
      </c>
    </row>
    <row r="149" spans="1:24" hidden="1" outlineLevel="2" x14ac:dyDescent="0.25">
      <c r="A149" s="88" t="s">
        <v>169</v>
      </c>
      <c r="B149" s="88" t="s">
        <v>212</v>
      </c>
      <c r="C149" s="88" t="s">
        <v>125</v>
      </c>
      <c r="D149" s="88" t="s">
        <v>213</v>
      </c>
      <c r="E149" s="88" t="s">
        <v>214</v>
      </c>
      <c r="F149" s="88" t="s">
        <v>215</v>
      </c>
      <c r="G149" s="88" t="s">
        <v>216</v>
      </c>
      <c r="H149" s="88" t="s">
        <v>248</v>
      </c>
      <c r="I149" s="88" t="s">
        <v>249</v>
      </c>
      <c r="J149" s="88" t="s">
        <v>140</v>
      </c>
      <c r="K149" s="221">
        <v>0</v>
      </c>
      <c r="L149" s="221">
        <v>0</v>
      </c>
      <c r="M149" s="221">
        <v>0</v>
      </c>
      <c r="N149" s="221">
        <v>-287.88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-287.88</v>
      </c>
      <c r="X149" s="221">
        <v>-287.88</v>
      </c>
    </row>
    <row r="150" spans="1:24" hidden="1" outlineLevel="2" x14ac:dyDescent="0.25">
      <c r="A150" s="88" t="s">
        <v>169</v>
      </c>
      <c r="B150" s="88" t="s">
        <v>212</v>
      </c>
      <c r="C150" s="88" t="s">
        <v>125</v>
      </c>
      <c r="D150" s="88" t="s">
        <v>213</v>
      </c>
      <c r="E150" s="88" t="s">
        <v>214</v>
      </c>
      <c r="F150" s="88" t="s">
        <v>215</v>
      </c>
      <c r="G150" s="88" t="s">
        <v>216</v>
      </c>
      <c r="H150" s="88" t="s">
        <v>248</v>
      </c>
      <c r="I150" s="88" t="s">
        <v>249</v>
      </c>
      <c r="J150" s="88" t="s">
        <v>140</v>
      </c>
      <c r="K150" s="221">
        <v>0</v>
      </c>
      <c r="L150" s="221">
        <v>6472.05</v>
      </c>
      <c r="M150" s="221">
        <v>0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6472.05</v>
      </c>
      <c r="X150" s="221">
        <v>6472.05</v>
      </c>
    </row>
    <row r="151" spans="1:24" hidden="1" outlineLevel="2" x14ac:dyDescent="0.25">
      <c r="A151" s="88" t="s">
        <v>169</v>
      </c>
      <c r="B151" s="88" t="s">
        <v>212</v>
      </c>
      <c r="C151" s="88" t="s">
        <v>125</v>
      </c>
      <c r="D151" s="88" t="s">
        <v>213</v>
      </c>
      <c r="E151" s="88" t="s">
        <v>214</v>
      </c>
      <c r="F151" s="88" t="s">
        <v>215</v>
      </c>
      <c r="G151" s="88" t="s">
        <v>216</v>
      </c>
      <c r="H151" s="88" t="s">
        <v>248</v>
      </c>
      <c r="I151" s="88" t="s">
        <v>249</v>
      </c>
      <c r="J151" s="88" t="s">
        <v>140</v>
      </c>
      <c r="K151" s="221">
        <v>0</v>
      </c>
      <c r="L151" s="221">
        <v>0</v>
      </c>
      <c r="M151" s="221">
        <v>0</v>
      </c>
      <c r="N151" s="221">
        <v>498.02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498.02</v>
      </c>
      <c r="X151" s="221">
        <v>498.02</v>
      </c>
    </row>
    <row r="152" spans="1:24" hidden="1" outlineLevel="2" x14ac:dyDescent="0.25">
      <c r="A152" s="88" t="s">
        <v>169</v>
      </c>
      <c r="B152" s="88" t="s">
        <v>212</v>
      </c>
      <c r="C152" s="88" t="s">
        <v>125</v>
      </c>
      <c r="D152" s="88" t="s">
        <v>213</v>
      </c>
      <c r="E152" s="88" t="s">
        <v>214</v>
      </c>
      <c r="F152" s="88" t="s">
        <v>215</v>
      </c>
      <c r="G152" s="88" t="s">
        <v>216</v>
      </c>
      <c r="H152" s="88" t="s">
        <v>248</v>
      </c>
      <c r="I152" s="88" t="s">
        <v>249</v>
      </c>
      <c r="J152" s="88" t="s">
        <v>140</v>
      </c>
      <c r="K152" s="221">
        <v>0</v>
      </c>
      <c r="L152" s="221">
        <v>0</v>
      </c>
      <c r="M152" s="221">
        <v>0</v>
      </c>
      <c r="N152" s="221">
        <v>0</v>
      </c>
      <c r="O152" s="221">
        <v>150.24</v>
      </c>
      <c r="P152" s="221">
        <v>0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150.24</v>
      </c>
      <c r="X152" s="221">
        <v>150.24</v>
      </c>
    </row>
    <row r="153" spans="1:24" hidden="1" outlineLevel="2" x14ac:dyDescent="0.25">
      <c r="A153" s="88" t="s">
        <v>169</v>
      </c>
      <c r="B153" s="88" t="s">
        <v>212</v>
      </c>
      <c r="C153" s="88" t="s">
        <v>125</v>
      </c>
      <c r="D153" s="88" t="s">
        <v>213</v>
      </c>
      <c r="E153" s="88" t="s">
        <v>214</v>
      </c>
      <c r="F153" s="88" t="s">
        <v>215</v>
      </c>
      <c r="G153" s="88" t="s">
        <v>216</v>
      </c>
      <c r="H153" s="88" t="s">
        <v>248</v>
      </c>
      <c r="I153" s="88" t="s">
        <v>249</v>
      </c>
      <c r="J153" s="88" t="s">
        <v>140</v>
      </c>
      <c r="K153" s="221">
        <v>0</v>
      </c>
      <c r="L153" s="221">
        <v>0</v>
      </c>
      <c r="M153" s="221">
        <v>0</v>
      </c>
      <c r="N153" s="221">
        <v>0</v>
      </c>
      <c r="O153" s="221">
        <v>5770.21</v>
      </c>
      <c r="P153" s="221">
        <v>0</v>
      </c>
      <c r="Q153" s="221">
        <v>0</v>
      </c>
      <c r="R153" s="221">
        <v>0</v>
      </c>
      <c r="S153" s="221">
        <v>0</v>
      </c>
      <c r="T153" s="221">
        <v>0</v>
      </c>
      <c r="U153" s="221">
        <v>0</v>
      </c>
      <c r="V153" s="221">
        <v>0</v>
      </c>
      <c r="W153" s="221">
        <v>5770.21</v>
      </c>
      <c r="X153" s="221">
        <v>5770.21</v>
      </c>
    </row>
    <row r="154" spans="1:24" hidden="1" outlineLevel="2" x14ac:dyDescent="0.25">
      <c r="A154" s="88" t="s">
        <v>169</v>
      </c>
      <c r="B154" s="88" t="s">
        <v>212</v>
      </c>
      <c r="C154" s="88" t="s">
        <v>125</v>
      </c>
      <c r="D154" s="88" t="s">
        <v>213</v>
      </c>
      <c r="E154" s="88" t="s">
        <v>214</v>
      </c>
      <c r="F154" s="88" t="s">
        <v>215</v>
      </c>
      <c r="G154" s="88" t="s">
        <v>216</v>
      </c>
      <c r="H154" s="88" t="s">
        <v>248</v>
      </c>
      <c r="I154" s="88" t="s">
        <v>249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0</v>
      </c>
      <c r="O154" s="221">
        <v>-374.32</v>
      </c>
      <c r="P154" s="221">
        <v>0</v>
      </c>
      <c r="Q154" s="221">
        <v>0</v>
      </c>
      <c r="R154" s="221">
        <v>0</v>
      </c>
      <c r="S154" s="221">
        <v>0</v>
      </c>
      <c r="T154" s="221">
        <v>0</v>
      </c>
      <c r="U154" s="221">
        <v>0</v>
      </c>
      <c r="V154" s="221">
        <v>0</v>
      </c>
      <c r="W154" s="221">
        <v>-374.32</v>
      </c>
      <c r="X154" s="221">
        <v>-374.32</v>
      </c>
    </row>
    <row r="155" spans="1:24" hidden="1" outlineLevel="2" x14ac:dyDescent="0.25">
      <c r="A155" s="88" t="s">
        <v>169</v>
      </c>
      <c r="B155" s="88" t="s">
        <v>212</v>
      </c>
      <c r="C155" s="88" t="s">
        <v>125</v>
      </c>
      <c r="D155" s="88" t="s">
        <v>213</v>
      </c>
      <c r="E155" s="88" t="s">
        <v>214</v>
      </c>
      <c r="F155" s="88" t="s">
        <v>215</v>
      </c>
      <c r="G155" s="88" t="s">
        <v>216</v>
      </c>
      <c r="H155" s="88" t="s">
        <v>248</v>
      </c>
      <c r="I155" s="88" t="s">
        <v>249</v>
      </c>
      <c r="J155" s="88" t="s">
        <v>140</v>
      </c>
      <c r="K155" s="221">
        <v>0</v>
      </c>
      <c r="L155" s="221">
        <v>0</v>
      </c>
      <c r="M155" s="221">
        <v>0</v>
      </c>
      <c r="N155" s="221">
        <v>0</v>
      </c>
      <c r="O155" s="221">
        <v>-150.24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-150.24</v>
      </c>
      <c r="X155" s="221">
        <v>-150.24</v>
      </c>
    </row>
    <row r="156" spans="1:24" hidden="1" outlineLevel="2" x14ac:dyDescent="0.25">
      <c r="A156" s="88" t="s">
        <v>169</v>
      </c>
      <c r="B156" s="88" t="s">
        <v>212</v>
      </c>
      <c r="C156" s="88" t="s">
        <v>125</v>
      </c>
      <c r="D156" s="88" t="s">
        <v>213</v>
      </c>
      <c r="E156" s="88" t="s">
        <v>214</v>
      </c>
      <c r="F156" s="88" t="s">
        <v>215</v>
      </c>
      <c r="G156" s="88" t="s">
        <v>216</v>
      </c>
      <c r="H156" s="88" t="s">
        <v>248</v>
      </c>
      <c r="I156" s="88" t="s">
        <v>249</v>
      </c>
      <c r="J156" s="88" t="s">
        <v>140</v>
      </c>
      <c r="K156" s="221">
        <v>0</v>
      </c>
      <c r="L156" s="221">
        <v>0</v>
      </c>
      <c r="M156" s="221">
        <v>6472.05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6472.05</v>
      </c>
      <c r="X156" s="221">
        <v>6472.05</v>
      </c>
    </row>
    <row r="157" spans="1:24" hidden="1" outlineLevel="2" x14ac:dyDescent="0.25">
      <c r="A157" s="88" t="s">
        <v>169</v>
      </c>
      <c r="B157" s="88" t="s">
        <v>212</v>
      </c>
      <c r="C157" s="88" t="s">
        <v>125</v>
      </c>
      <c r="D157" s="88" t="s">
        <v>213</v>
      </c>
      <c r="E157" s="88" t="s">
        <v>214</v>
      </c>
      <c r="F157" s="88" t="s">
        <v>215</v>
      </c>
      <c r="G157" s="88" t="s">
        <v>216</v>
      </c>
      <c r="H157" s="88" t="s">
        <v>248</v>
      </c>
      <c r="I157" s="88" t="s">
        <v>249</v>
      </c>
      <c r="J157" s="88" t="s">
        <v>140</v>
      </c>
      <c r="K157" s="221">
        <v>0</v>
      </c>
      <c r="L157" s="221">
        <v>0</v>
      </c>
      <c r="M157" s="221">
        <v>-367.26</v>
      </c>
      <c r="N157" s="221">
        <v>0</v>
      </c>
      <c r="O157" s="221">
        <v>0</v>
      </c>
      <c r="P157" s="221">
        <v>0</v>
      </c>
      <c r="Q157" s="221">
        <v>0</v>
      </c>
      <c r="R157" s="221">
        <v>0</v>
      </c>
      <c r="S157" s="221">
        <v>0</v>
      </c>
      <c r="T157" s="221">
        <v>0</v>
      </c>
      <c r="U157" s="221">
        <v>0</v>
      </c>
      <c r="V157" s="221">
        <v>0</v>
      </c>
      <c r="W157" s="221">
        <v>-367.26</v>
      </c>
      <c r="X157" s="221">
        <v>-367.26</v>
      </c>
    </row>
    <row r="158" spans="1:24" hidden="1" outlineLevel="2" x14ac:dyDescent="0.25">
      <c r="A158" s="88" t="s">
        <v>169</v>
      </c>
      <c r="B158" s="88" t="s">
        <v>212</v>
      </c>
      <c r="C158" s="88" t="s">
        <v>125</v>
      </c>
      <c r="D158" s="88" t="s">
        <v>213</v>
      </c>
      <c r="E158" s="88" t="s">
        <v>214</v>
      </c>
      <c r="F158" s="88" t="s">
        <v>215</v>
      </c>
      <c r="G158" s="88" t="s">
        <v>216</v>
      </c>
      <c r="H158" s="88" t="s">
        <v>248</v>
      </c>
      <c r="I158" s="88" t="s">
        <v>249</v>
      </c>
      <c r="J158" s="88" t="s">
        <v>140</v>
      </c>
      <c r="K158" s="221">
        <v>0</v>
      </c>
      <c r="L158" s="221">
        <v>0</v>
      </c>
      <c r="M158" s="221">
        <v>0</v>
      </c>
      <c r="N158" s="221">
        <v>-246.48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-246.48</v>
      </c>
      <c r="X158" s="221">
        <v>-246.48</v>
      </c>
    </row>
    <row r="159" spans="1:24" hidden="1" outlineLevel="2" x14ac:dyDescent="0.25">
      <c r="A159" s="88" t="s">
        <v>169</v>
      </c>
      <c r="B159" s="88" t="s">
        <v>212</v>
      </c>
      <c r="C159" s="88" t="s">
        <v>125</v>
      </c>
      <c r="D159" s="88" t="s">
        <v>213</v>
      </c>
      <c r="E159" s="88" t="s">
        <v>214</v>
      </c>
      <c r="F159" s="88" t="s">
        <v>215</v>
      </c>
      <c r="G159" s="88" t="s">
        <v>216</v>
      </c>
      <c r="H159" s="88" t="s">
        <v>248</v>
      </c>
      <c r="I159" s="88" t="s">
        <v>249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0</v>
      </c>
      <c r="O159" s="221">
        <v>0</v>
      </c>
      <c r="P159" s="221">
        <v>20000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20000</v>
      </c>
      <c r="X159" s="221">
        <v>20000</v>
      </c>
    </row>
    <row r="160" spans="1:24" hidden="1" outlineLevel="2" x14ac:dyDescent="0.25">
      <c r="A160" s="88" t="s">
        <v>169</v>
      </c>
      <c r="B160" s="88" t="s">
        <v>212</v>
      </c>
      <c r="C160" s="88" t="s">
        <v>125</v>
      </c>
      <c r="D160" s="88" t="s">
        <v>213</v>
      </c>
      <c r="E160" s="88" t="s">
        <v>214</v>
      </c>
      <c r="F160" s="88" t="s">
        <v>215</v>
      </c>
      <c r="G160" s="88" t="s">
        <v>216</v>
      </c>
      <c r="H160" s="88" t="s">
        <v>248</v>
      </c>
      <c r="I160" s="88" t="s">
        <v>249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-287.88</v>
      </c>
      <c r="O160" s="221">
        <v>0</v>
      </c>
      <c r="P160" s="221">
        <v>0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-287.88</v>
      </c>
      <c r="X160" s="221">
        <v>-287.88</v>
      </c>
    </row>
    <row r="161" spans="1:24" hidden="1" outlineLevel="2" x14ac:dyDescent="0.25">
      <c r="A161" s="88" t="s">
        <v>169</v>
      </c>
      <c r="B161" s="88" t="s">
        <v>212</v>
      </c>
      <c r="C161" s="88" t="s">
        <v>125</v>
      </c>
      <c r="D161" s="88" t="s">
        <v>213</v>
      </c>
      <c r="E161" s="88" t="s">
        <v>214</v>
      </c>
      <c r="F161" s="88" t="s">
        <v>215</v>
      </c>
      <c r="G161" s="88" t="s">
        <v>216</v>
      </c>
      <c r="H161" s="88" t="s">
        <v>248</v>
      </c>
      <c r="I161" s="88" t="s">
        <v>249</v>
      </c>
      <c r="J161" s="88" t="s">
        <v>140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2958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2958</v>
      </c>
      <c r="X161" s="221">
        <v>2958</v>
      </c>
    </row>
    <row r="162" spans="1:24" hidden="1" outlineLevel="2" x14ac:dyDescent="0.25">
      <c r="A162" s="88" t="s">
        <v>169</v>
      </c>
      <c r="B162" s="88" t="s">
        <v>212</v>
      </c>
      <c r="C162" s="88" t="s">
        <v>125</v>
      </c>
      <c r="D162" s="88" t="s">
        <v>213</v>
      </c>
      <c r="E162" s="88" t="s">
        <v>214</v>
      </c>
      <c r="F162" s="88" t="s">
        <v>215</v>
      </c>
      <c r="G162" s="88" t="s">
        <v>216</v>
      </c>
      <c r="H162" s="88" t="s">
        <v>248</v>
      </c>
      <c r="I162" s="88" t="s">
        <v>249</v>
      </c>
      <c r="J162" s="88" t="s">
        <v>140</v>
      </c>
      <c r="K162" s="221">
        <v>0</v>
      </c>
      <c r="L162" s="221">
        <v>8936.8799999999992</v>
      </c>
      <c r="M162" s="221">
        <v>0</v>
      </c>
      <c r="N162" s="221">
        <v>0</v>
      </c>
      <c r="O162" s="221">
        <v>0</v>
      </c>
      <c r="P162" s="221">
        <v>0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8936.8799999999992</v>
      </c>
      <c r="X162" s="221">
        <v>8936.8799999999992</v>
      </c>
    </row>
    <row r="163" spans="1:24" hidden="1" outlineLevel="2" x14ac:dyDescent="0.25">
      <c r="A163" s="88" t="s">
        <v>169</v>
      </c>
      <c r="B163" s="88" t="s">
        <v>212</v>
      </c>
      <c r="C163" s="88" t="s">
        <v>125</v>
      </c>
      <c r="D163" s="88" t="s">
        <v>213</v>
      </c>
      <c r="E163" s="88" t="s">
        <v>214</v>
      </c>
      <c r="F163" s="88" t="s">
        <v>215</v>
      </c>
      <c r="G163" s="88" t="s">
        <v>216</v>
      </c>
      <c r="H163" s="88" t="s">
        <v>248</v>
      </c>
      <c r="I163" s="88" t="s">
        <v>249</v>
      </c>
      <c r="J163" s="88" t="s">
        <v>140</v>
      </c>
      <c r="K163" s="221">
        <v>0</v>
      </c>
      <c r="L163" s="221">
        <v>0</v>
      </c>
      <c r="M163" s="221">
        <v>0</v>
      </c>
      <c r="N163" s="221">
        <v>0</v>
      </c>
      <c r="O163" s="221">
        <v>0</v>
      </c>
      <c r="P163" s="221">
        <v>3305.38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3305.38</v>
      </c>
      <c r="X163" s="221">
        <v>3305.38</v>
      </c>
    </row>
    <row r="164" spans="1:24" hidden="1" outlineLevel="2" x14ac:dyDescent="0.25">
      <c r="A164" s="88" t="s">
        <v>169</v>
      </c>
      <c r="B164" s="88" t="s">
        <v>212</v>
      </c>
      <c r="C164" s="88" t="s">
        <v>125</v>
      </c>
      <c r="D164" s="88" t="s">
        <v>213</v>
      </c>
      <c r="E164" s="88" t="s">
        <v>214</v>
      </c>
      <c r="F164" s="88" t="s">
        <v>215</v>
      </c>
      <c r="G164" s="88" t="s">
        <v>216</v>
      </c>
      <c r="H164" s="88" t="s">
        <v>248</v>
      </c>
      <c r="I164" s="88" t="s">
        <v>249</v>
      </c>
      <c r="J164" s="88" t="s">
        <v>140</v>
      </c>
      <c r="K164" s="221">
        <v>0</v>
      </c>
      <c r="L164" s="221">
        <v>0</v>
      </c>
      <c r="M164" s="221">
        <v>-1039.0999999999999</v>
      </c>
      <c r="N164" s="221">
        <v>0</v>
      </c>
      <c r="O164" s="221">
        <v>0</v>
      </c>
      <c r="P164" s="221">
        <v>0</v>
      </c>
      <c r="Q164" s="221">
        <v>0</v>
      </c>
      <c r="R164" s="221">
        <v>0</v>
      </c>
      <c r="S164" s="221">
        <v>0</v>
      </c>
      <c r="T164" s="221">
        <v>0</v>
      </c>
      <c r="U164" s="221">
        <v>0</v>
      </c>
      <c r="V164" s="221">
        <v>0</v>
      </c>
      <c r="W164" s="221">
        <v>-1039.0999999999999</v>
      </c>
      <c r="X164" s="221">
        <v>-1039.0999999999999</v>
      </c>
    </row>
    <row r="165" spans="1:24" hidden="1" outlineLevel="2" x14ac:dyDescent="0.25">
      <c r="A165" s="88" t="s">
        <v>169</v>
      </c>
      <c r="B165" s="88" t="s">
        <v>212</v>
      </c>
      <c r="C165" s="88" t="s">
        <v>125</v>
      </c>
      <c r="D165" s="88" t="s">
        <v>213</v>
      </c>
      <c r="E165" s="88" t="s">
        <v>214</v>
      </c>
      <c r="F165" s="88" t="s">
        <v>215</v>
      </c>
      <c r="G165" s="88" t="s">
        <v>216</v>
      </c>
      <c r="H165" s="88" t="s">
        <v>248</v>
      </c>
      <c r="I165" s="88" t="s">
        <v>249</v>
      </c>
      <c r="J165" s="88" t="s">
        <v>140</v>
      </c>
      <c r="K165" s="221">
        <v>0</v>
      </c>
      <c r="L165" s="221">
        <v>0</v>
      </c>
      <c r="M165" s="221">
        <v>6472.05</v>
      </c>
      <c r="N165" s="221">
        <v>0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6472.05</v>
      </c>
      <c r="X165" s="221">
        <v>6472.05</v>
      </c>
    </row>
    <row r="166" spans="1:24" hidden="1" outlineLevel="2" x14ac:dyDescent="0.25">
      <c r="A166" s="88" t="s">
        <v>169</v>
      </c>
      <c r="B166" s="88" t="s">
        <v>212</v>
      </c>
      <c r="C166" s="88" t="s">
        <v>125</v>
      </c>
      <c r="D166" s="88" t="s">
        <v>213</v>
      </c>
      <c r="E166" s="88" t="s">
        <v>214</v>
      </c>
      <c r="F166" s="88" t="s">
        <v>215</v>
      </c>
      <c r="G166" s="88" t="s">
        <v>216</v>
      </c>
      <c r="H166" s="88" t="s">
        <v>248</v>
      </c>
      <c r="I166" s="88" t="s">
        <v>249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-431.82</v>
      </c>
      <c r="O166" s="221">
        <v>0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-431.82</v>
      </c>
      <c r="X166" s="221">
        <v>-431.82</v>
      </c>
    </row>
    <row r="167" spans="1:24" hidden="1" outlineLevel="2" x14ac:dyDescent="0.25">
      <c r="A167" s="88" t="s">
        <v>169</v>
      </c>
      <c r="B167" s="88" t="s">
        <v>212</v>
      </c>
      <c r="C167" s="88" t="s">
        <v>125</v>
      </c>
      <c r="D167" s="88" t="s">
        <v>213</v>
      </c>
      <c r="E167" s="88" t="s">
        <v>214</v>
      </c>
      <c r="F167" s="88" t="s">
        <v>215</v>
      </c>
      <c r="G167" s="88" t="s">
        <v>216</v>
      </c>
      <c r="H167" s="88" t="s">
        <v>248</v>
      </c>
      <c r="I167" s="88" t="s">
        <v>249</v>
      </c>
      <c r="J167" s="88" t="s">
        <v>140</v>
      </c>
      <c r="K167" s="221">
        <v>0</v>
      </c>
      <c r="L167" s="221">
        <v>0</v>
      </c>
      <c r="M167" s="221">
        <v>0</v>
      </c>
      <c r="N167" s="221">
        <v>10629.12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10629.12</v>
      </c>
      <c r="X167" s="221">
        <v>10629.12</v>
      </c>
    </row>
    <row r="168" spans="1:24" hidden="1" outlineLevel="2" x14ac:dyDescent="0.25">
      <c r="A168" s="88" t="s">
        <v>169</v>
      </c>
      <c r="B168" s="88" t="s">
        <v>212</v>
      </c>
      <c r="C168" s="88" t="s">
        <v>125</v>
      </c>
      <c r="D168" s="88" t="s">
        <v>213</v>
      </c>
      <c r="E168" s="88" t="s">
        <v>214</v>
      </c>
      <c r="F168" s="88" t="s">
        <v>215</v>
      </c>
      <c r="G168" s="88" t="s">
        <v>216</v>
      </c>
      <c r="H168" s="88" t="s">
        <v>248</v>
      </c>
      <c r="I168" s="88" t="s">
        <v>249</v>
      </c>
      <c r="J168" s="88" t="s">
        <v>140</v>
      </c>
      <c r="K168" s="221">
        <v>0</v>
      </c>
      <c r="L168" s="221">
        <v>225.7</v>
      </c>
      <c r="M168" s="221">
        <v>0</v>
      </c>
      <c r="N168" s="221">
        <v>0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225.7</v>
      </c>
      <c r="X168" s="221">
        <v>225.7</v>
      </c>
    </row>
    <row r="169" spans="1:24" hidden="1" outlineLevel="2" x14ac:dyDescent="0.25">
      <c r="A169" s="88" t="s">
        <v>169</v>
      </c>
      <c r="B169" s="88" t="s">
        <v>212</v>
      </c>
      <c r="C169" s="88" t="s">
        <v>125</v>
      </c>
      <c r="D169" s="88" t="s">
        <v>213</v>
      </c>
      <c r="E169" s="88" t="s">
        <v>214</v>
      </c>
      <c r="F169" s="88" t="s">
        <v>215</v>
      </c>
      <c r="G169" s="88" t="s">
        <v>216</v>
      </c>
      <c r="H169" s="88" t="s">
        <v>248</v>
      </c>
      <c r="I169" s="88" t="s">
        <v>249</v>
      </c>
      <c r="J169" s="88" t="s">
        <v>140</v>
      </c>
      <c r="K169" s="221">
        <v>0</v>
      </c>
      <c r="L169" s="221">
        <v>0</v>
      </c>
      <c r="M169" s="221">
        <v>0</v>
      </c>
      <c r="N169" s="221">
        <v>5770.21</v>
      </c>
      <c r="O169" s="221">
        <v>0</v>
      </c>
      <c r="P169" s="221">
        <v>0</v>
      </c>
      <c r="Q169" s="221">
        <v>0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5770.21</v>
      </c>
      <c r="X169" s="221">
        <v>5770.21</v>
      </c>
    </row>
    <row r="170" spans="1:24" hidden="1" outlineLevel="2" x14ac:dyDescent="0.25">
      <c r="A170" s="88" t="s">
        <v>169</v>
      </c>
      <c r="B170" s="88" t="s">
        <v>212</v>
      </c>
      <c r="C170" s="88" t="s">
        <v>125</v>
      </c>
      <c r="D170" s="88" t="s">
        <v>213</v>
      </c>
      <c r="E170" s="88" t="s">
        <v>214</v>
      </c>
      <c r="F170" s="88" t="s">
        <v>215</v>
      </c>
      <c r="G170" s="88" t="s">
        <v>216</v>
      </c>
      <c r="H170" s="88" t="s">
        <v>248</v>
      </c>
      <c r="I170" s="88" t="s">
        <v>249</v>
      </c>
      <c r="J170" s="88" t="s">
        <v>140</v>
      </c>
      <c r="K170" s="221">
        <v>0</v>
      </c>
      <c r="L170" s="221">
        <v>0</v>
      </c>
      <c r="M170" s="221">
        <v>0</v>
      </c>
      <c r="N170" s="221">
        <v>246.48</v>
      </c>
      <c r="O170" s="221">
        <v>0</v>
      </c>
      <c r="P170" s="221">
        <v>0</v>
      </c>
      <c r="Q170" s="221">
        <v>0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246.48</v>
      </c>
      <c r="X170" s="221">
        <v>246.48</v>
      </c>
    </row>
    <row r="171" spans="1:24" hidden="1" outlineLevel="2" x14ac:dyDescent="0.25">
      <c r="A171" s="88" t="s">
        <v>169</v>
      </c>
      <c r="B171" s="88" t="s">
        <v>212</v>
      </c>
      <c r="C171" s="88" t="s">
        <v>125</v>
      </c>
      <c r="D171" s="88" t="s">
        <v>213</v>
      </c>
      <c r="E171" s="88" t="s">
        <v>214</v>
      </c>
      <c r="F171" s="88" t="s">
        <v>215</v>
      </c>
      <c r="G171" s="88" t="s">
        <v>216</v>
      </c>
      <c r="H171" s="88" t="s">
        <v>248</v>
      </c>
      <c r="I171" s="88" t="s">
        <v>249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1007.58</v>
      </c>
      <c r="O171" s="221">
        <v>0</v>
      </c>
      <c r="P171" s="221">
        <v>0</v>
      </c>
      <c r="Q171" s="221">
        <v>0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1007.58</v>
      </c>
      <c r="X171" s="221">
        <v>1007.58</v>
      </c>
    </row>
    <row r="172" spans="1:24" outlineLevel="2" x14ac:dyDescent="0.25">
      <c r="A172" s="88" t="s">
        <v>169</v>
      </c>
      <c r="B172" s="88" t="s">
        <v>212</v>
      </c>
      <c r="C172" s="88" t="s">
        <v>125</v>
      </c>
      <c r="D172" s="88" t="s">
        <v>213</v>
      </c>
      <c r="E172" s="88" t="s">
        <v>214</v>
      </c>
      <c r="F172" s="88" t="s">
        <v>215</v>
      </c>
      <c r="G172" s="88" t="s">
        <v>216</v>
      </c>
      <c r="H172" s="88" t="s">
        <v>248</v>
      </c>
      <c r="I172" s="88" t="s">
        <v>249</v>
      </c>
      <c r="J172" s="88" t="s">
        <v>140</v>
      </c>
      <c r="K172" s="221">
        <v>0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1437.8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1437.8</v>
      </c>
      <c r="X172" s="221">
        <v>1437.8</v>
      </c>
    </row>
    <row r="173" spans="1:24" outlineLevel="2" x14ac:dyDescent="0.25">
      <c r="A173" s="88" t="s">
        <v>169</v>
      </c>
      <c r="B173" s="88" t="s">
        <v>212</v>
      </c>
      <c r="C173" s="88" t="s">
        <v>125</v>
      </c>
      <c r="D173" s="88" t="s">
        <v>213</v>
      </c>
      <c r="E173" s="88" t="s">
        <v>214</v>
      </c>
      <c r="F173" s="88" t="s">
        <v>215</v>
      </c>
      <c r="G173" s="88" t="s">
        <v>216</v>
      </c>
      <c r="H173" s="88" t="s">
        <v>248</v>
      </c>
      <c r="I173" s="88" t="s">
        <v>249</v>
      </c>
      <c r="J173" s="88" t="s">
        <v>140</v>
      </c>
      <c r="K173" s="221">
        <v>0</v>
      </c>
      <c r="L173" s="221">
        <v>0</v>
      </c>
      <c r="M173" s="221">
        <v>0</v>
      </c>
      <c r="N173" s="221">
        <v>0</v>
      </c>
      <c r="O173" s="221">
        <v>0</v>
      </c>
      <c r="P173" s="221">
        <v>0</v>
      </c>
      <c r="Q173" s="221">
        <v>3305.38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3305.38</v>
      </c>
      <c r="X173" s="221">
        <v>3305.38</v>
      </c>
    </row>
    <row r="174" spans="1:24" outlineLevel="1" x14ac:dyDescent="0.25">
      <c r="A174" s="254" t="s">
        <v>293</v>
      </c>
      <c r="Q174" s="221">
        <f>SUBTOTAL(9,Q133:Q173)</f>
        <v>3305.38</v>
      </c>
      <c r="X174" s="221">
        <f>SUBTOTAL(9,X133:X173)</f>
        <v>94902.39</v>
      </c>
    </row>
    <row r="175" spans="1:24" hidden="1" outlineLevel="2" x14ac:dyDescent="0.25">
      <c r="A175" s="88" t="s">
        <v>171</v>
      </c>
      <c r="B175" s="88" t="s">
        <v>212</v>
      </c>
      <c r="C175" s="88" t="s">
        <v>125</v>
      </c>
      <c r="D175" s="88" t="s">
        <v>213</v>
      </c>
      <c r="E175" s="88" t="s">
        <v>214</v>
      </c>
      <c r="F175" s="88" t="s">
        <v>215</v>
      </c>
      <c r="G175" s="88" t="s">
        <v>216</v>
      </c>
      <c r="H175" s="88" t="s">
        <v>250</v>
      </c>
      <c r="I175" s="88" t="s">
        <v>251</v>
      </c>
      <c r="J175" s="88" t="s">
        <v>140</v>
      </c>
      <c r="K175" s="221">
        <v>0</v>
      </c>
      <c r="L175" s="221">
        <v>-50</v>
      </c>
      <c r="M175" s="221">
        <v>0</v>
      </c>
      <c r="N175" s="221">
        <v>0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-50</v>
      </c>
      <c r="X175" s="221">
        <v>-50</v>
      </c>
    </row>
    <row r="176" spans="1:24" hidden="1" outlineLevel="2" x14ac:dyDescent="0.25">
      <c r="A176" s="88" t="s">
        <v>171</v>
      </c>
      <c r="B176" s="88" t="s">
        <v>212</v>
      </c>
      <c r="C176" s="88" t="s">
        <v>125</v>
      </c>
      <c r="D176" s="88" t="s">
        <v>213</v>
      </c>
      <c r="E176" s="88" t="s">
        <v>214</v>
      </c>
      <c r="F176" s="88" t="s">
        <v>215</v>
      </c>
      <c r="G176" s="88" t="s">
        <v>216</v>
      </c>
      <c r="H176" s="88" t="s">
        <v>250</v>
      </c>
      <c r="I176" s="88" t="s">
        <v>251</v>
      </c>
      <c r="J176" s="88" t="s">
        <v>140</v>
      </c>
      <c r="K176" s="221">
        <v>0</v>
      </c>
      <c r="L176" s="221">
        <v>0</v>
      </c>
      <c r="M176" s="221">
        <v>0</v>
      </c>
      <c r="N176" s="221">
        <v>50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50</v>
      </c>
      <c r="X176" s="221">
        <v>50</v>
      </c>
    </row>
    <row r="177" spans="1:24" hidden="1" outlineLevel="2" x14ac:dyDescent="0.25">
      <c r="A177" s="88" t="s">
        <v>171</v>
      </c>
      <c r="B177" s="88" t="s">
        <v>212</v>
      </c>
      <c r="C177" s="88" t="s">
        <v>125</v>
      </c>
      <c r="D177" s="88" t="s">
        <v>213</v>
      </c>
      <c r="E177" s="88" t="s">
        <v>214</v>
      </c>
      <c r="F177" s="88" t="s">
        <v>215</v>
      </c>
      <c r="G177" s="88" t="s">
        <v>216</v>
      </c>
      <c r="H177" s="88" t="s">
        <v>252</v>
      </c>
      <c r="I177" s="88" t="s">
        <v>253</v>
      </c>
      <c r="J177" s="88" t="s">
        <v>254</v>
      </c>
      <c r="K177" s="221">
        <v>0</v>
      </c>
      <c r="L177" s="221">
        <v>0</v>
      </c>
      <c r="M177" s="221">
        <v>0</v>
      </c>
      <c r="N177" s="221">
        <v>250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250</v>
      </c>
      <c r="X177" s="221">
        <v>250</v>
      </c>
    </row>
    <row r="178" spans="1:24" hidden="1" outlineLevel="2" x14ac:dyDescent="0.25">
      <c r="A178" s="88" t="s">
        <v>171</v>
      </c>
      <c r="B178" s="88" t="s">
        <v>212</v>
      </c>
      <c r="C178" s="88" t="s">
        <v>125</v>
      </c>
      <c r="D178" s="88" t="s">
        <v>213</v>
      </c>
      <c r="E178" s="88" t="s">
        <v>214</v>
      </c>
      <c r="F178" s="88" t="s">
        <v>215</v>
      </c>
      <c r="G178" s="88" t="s">
        <v>216</v>
      </c>
      <c r="H178" s="88" t="s">
        <v>255</v>
      </c>
      <c r="I178" s="88" t="s">
        <v>256</v>
      </c>
      <c r="J178" s="88" t="s">
        <v>247</v>
      </c>
      <c r="K178" s="221">
        <v>145.72999999999999</v>
      </c>
      <c r="L178" s="221">
        <v>0</v>
      </c>
      <c r="M178" s="221">
        <v>0</v>
      </c>
      <c r="N178" s="221">
        <v>0</v>
      </c>
      <c r="O178" s="221">
        <v>0</v>
      </c>
      <c r="P178" s="221">
        <v>0</v>
      </c>
      <c r="Q178" s="221">
        <v>0</v>
      </c>
      <c r="R178" s="221">
        <v>0</v>
      </c>
      <c r="S178" s="221">
        <v>0</v>
      </c>
      <c r="T178" s="221">
        <v>0</v>
      </c>
      <c r="U178" s="221">
        <v>0</v>
      </c>
      <c r="V178" s="221">
        <v>0</v>
      </c>
      <c r="W178" s="221">
        <v>145.72999999999999</v>
      </c>
      <c r="X178" s="221">
        <v>145.72999999999999</v>
      </c>
    </row>
    <row r="179" spans="1:24" hidden="1" outlineLevel="2" x14ac:dyDescent="0.25">
      <c r="A179" s="88" t="s">
        <v>171</v>
      </c>
      <c r="B179" s="88" t="s">
        <v>212</v>
      </c>
      <c r="C179" s="88" t="s">
        <v>125</v>
      </c>
      <c r="D179" s="88" t="s">
        <v>213</v>
      </c>
      <c r="E179" s="88" t="s">
        <v>214</v>
      </c>
      <c r="F179" s="88" t="s">
        <v>215</v>
      </c>
      <c r="G179" s="88" t="s">
        <v>216</v>
      </c>
      <c r="H179" s="88" t="s">
        <v>257</v>
      </c>
      <c r="I179" s="88" t="s">
        <v>258</v>
      </c>
      <c r="J179" s="88" t="s">
        <v>140</v>
      </c>
      <c r="K179" s="221">
        <v>0</v>
      </c>
      <c r="L179" s="221">
        <v>0</v>
      </c>
      <c r="M179" s="221">
        <v>0</v>
      </c>
      <c r="N179" s="221">
        <v>193.35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193.35</v>
      </c>
      <c r="X179" s="221">
        <v>193.35</v>
      </c>
    </row>
    <row r="180" spans="1:24" hidden="1" outlineLevel="2" x14ac:dyDescent="0.25">
      <c r="A180" s="88" t="s">
        <v>171</v>
      </c>
      <c r="B180" s="88" t="s">
        <v>212</v>
      </c>
      <c r="C180" s="88" t="s">
        <v>125</v>
      </c>
      <c r="D180" s="88" t="s">
        <v>213</v>
      </c>
      <c r="E180" s="88" t="s">
        <v>214</v>
      </c>
      <c r="F180" s="88" t="s">
        <v>215</v>
      </c>
      <c r="G180" s="88" t="s">
        <v>216</v>
      </c>
      <c r="H180" s="88" t="s">
        <v>257</v>
      </c>
      <c r="I180" s="88" t="s">
        <v>258</v>
      </c>
      <c r="J180" s="88" t="s">
        <v>247</v>
      </c>
      <c r="K180" s="221">
        <v>1332.61</v>
      </c>
      <c r="L180" s="221">
        <v>0</v>
      </c>
      <c r="M180" s="221">
        <v>0</v>
      </c>
      <c r="N180" s="221">
        <v>0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1332.61</v>
      </c>
      <c r="X180" s="221">
        <v>1332.61</v>
      </c>
    </row>
    <row r="181" spans="1:24" hidden="1" outlineLevel="2" x14ac:dyDescent="0.25">
      <c r="A181" s="88" t="s">
        <v>171</v>
      </c>
      <c r="B181" s="88" t="s">
        <v>212</v>
      </c>
      <c r="C181" s="88" t="s">
        <v>125</v>
      </c>
      <c r="D181" s="88" t="s">
        <v>213</v>
      </c>
      <c r="E181" s="88" t="s">
        <v>214</v>
      </c>
      <c r="F181" s="88" t="s">
        <v>215</v>
      </c>
      <c r="G181" s="88" t="s">
        <v>216</v>
      </c>
      <c r="H181" s="88" t="s">
        <v>257</v>
      </c>
      <c r="I181" s="88" t="s">
        <v>258</v>
      </c>
      <c r="J181" s="88" t="s">
        <v>140</v>
      </c>
      <c r="K181" s="221">
        <v>0</v>
      </c>
      <c r="L181" s="221">
        <v>-193.35</v>
      </c>
      <c r="M181" s="221">
        <v>0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-193.35</v>
      </c>
      <c r="X181" s="221">
        <v>-193.35</v>
      </c>
    </row>
    <row r="182" spans="1:24" hidden="1" outlineLevel="2" x14ac:dyDescent="0.25">
      <c r="A182" s="88" t="s">
        <v>171</v>
      </c>
      <c r="B182" s="88" t="s">
        <v>212</v>
      </c>
      <c r="C182" s="88" t="s">
        <v>125</v>
      </c>
      <c r="D182" s="88" t="s">
        <v>213</v>
      </c>
      <c r="E182" s="88" t="s">
        <v>214</v>
      </c>
      <c r="F182" s="88" t="s">
        <v>215</v>
      </c>
      <c r="G182" s="88" t="s">
        <v>216</v>
      </c>
      <c r="H182" s="88" t="s">
        <v>259</v>
      </c>
      <c r="I182" s="88" t="s">
        <v>260</v>
      </c>
      <c r="J182" s="88" t="s">
        <v>247</v>
      </c>
      <c r="K182" s="221">
        <v>225</v>
      </c>
      <c r="L182" s="221">
        <v>0</v>
      </c>
      <c r="M182" s="221">
        <v>0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225</v>
      </c>
      <c r="X182" s="221">
        <v>225</v>
      </c>
    </row>
    <row r="183" spans="1:24" hidden="1" outlineLevel="2" x14ac:dyDescent="0.25">
      <c r="A183" s="88" t="s">
        <v>171</v>
      </c>
      <c r="B183" s="88" t="s">
        <v>212</v>
      </c>
      <c r="C183" s="88" t="s">
        <v>125</v>
      </c>
      <c r="D183" s="88" t="s">
        <v>213</v>
      </c>
      <c r="E183" s="88" t="s">
        <v>214</v>
      </c>
      <c r="F183" s="88" t="s">
        <v>215</v>
      </c>
      <c r="G183" s="88" t="s">
        <v>216</v>
      </c>
      <c r="H183" s="88" t="s">
        <v>259</v>
      </c>
      <c r="I183" s="88" t="s">
        <v>260</v>
      </c>
      <c r="J183" s="88" t="s">
        <v>140</v>
      </c>
      <c r="K183" s="221">
        <v>0</v>
      </c>
      <c r="L183" s="221">
        <v>75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75</v>
      </c>
      <c r="X183" s="221">
        <v>75</v>
      </c>
    </row>
    <row r="184" spans="1:24" hidden="1" outlineLevel="2" x14ac:dyDescent="0.25">
      <c r="A184" s="88" t="s">
        <v>171</v>
      </c>
      <c r="B184" s="88" t="s">
        <v>212</v>
      </c>
      <c r="C184" s="88" t="s">
        <v>125</v>
      </c>
      <c r="D184" s="88" t="s">
        <v>213</v>
      </c>
      <c r="E184" s="88" t="s">
        <v>214</v>
      </c>
      <c r="F184" s="88" t="s">
        <v>215</v>
      </c>
      <c r="G184" s="88" t="s">
        <v>216</v>
      </c>
      <c r="H184" s="88" t="s">
        <v>259</v>
      </c>
      <c r="I184" s="88" t="s">
        <v>260</v>
      </c>
      <c r="J184" s="88" t="s">
        <v>261</v>
      </c>
      <c r="K184" s="221">
        <v>0</v>
      </c>
      <c r="L184" s="221">
        <v>0</v>
      </c>
      <c r="M184" s="221">
        <v>0</v>
      </c>
      <c r="N184" s="221">
        <v>200</v>
      </c>
      <c r="O184" s="221">
        <v>0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200</v>
      </c>
      <c r="X184" s="221">
        <v>200</v>
      </c>
    </row>
    <row r="185" spans="1:24" hidden="1" outlineLevel="2" x14ac:dyDescent="0.25">
      <c r="A185" s="88" t="s">
        <v>171</v>
      </c>
      <c r="B185" s="88" t="s">
        <v>212</v>
      </c>
      <c r="C185" s="88" t="s">
        <v>125</v>
      </c>
      <c r="D185" s="88" t="s">
        <v>213</v>
      </c>
      <c r="E185" s="88" t="s">
        <v>214</v>
      </c>
      <c r="F185" s="88" t="s">
        <v>215</v>
      </c>
      <c r="G185" s="88" t="s">
        <v>216</v>
      </c>
      <c r="H185" s="88" t="s">
        <v>262</v>
      </c>
      <c r="I185" s="88" t="s">
        <v>263</v>
      </c>
      <c r="J185" s="88" t="s">
        <v>140</v>
      </c>
      <c r="K185" s="221">
        <v>0</v>
      </c>
      <c r="L185" s="221">
        <v>0</v>
      </c>
      <c r="M185" s="221">
        <v>0</v>
      </c>
      <c r="N185" s="221">
        <v>430.12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430.12</v>
      </c>
      <c r="X185" s="221">
        <v>430.12</v>
      </c>
    </row>
    <row r="186" spans="1:24" hidden="1" outlineLevel="2" x14ac:dyDescent="0.25">
      <c r="A186" s="88" t="s">
        <v>171</v>
      </c>
      <c r="B186" s="88" t="s">
        <v>212</v>
      </c>
      <c r="C186" s="88" t="s">
        <v>125</v>
      </c>
      <c r="D186" s="88" t="s">
        <v>213</v>
      </c>
      <c r="E186" s="88" t="s">
        <v>214</v>
      </c>
      <c r="F186" s="88" t="s">
        <v>215</v>
      </c>
      <c r="G186" s="88" t="s">
        <v>216</v>
      </c>
      <c r="H186" s="88" t="s">
        <v>262</v>
      </c>
      <c r="I186" s="88" t="s">
        <v>263</v>
      </c>
      <c r="J186" s="88" t="s">
        <v>264</v>
      </c>
      <c r="K186" s="221">
        <v>177.74</v>
      </c>
      <c r="L186" s="221">
        <v>0</v>
      </c>
      <c r="M186" s="221">
        <v>0</v>
      </c>
      <c r="N186" s="221">
        <v>0</v>
      </c>
      <c r="O186" s="221">
        <v>0</v>
      </c>
      <c r="P186" s="221">
        <v>0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177.74</v>
      </c>
      <c r="X186" s="221">
        <v>177.74</v>
      </c>
    </row>
    <row r="187" spans="1:24" hidden="1" outlineLevel="2" x14ac:dyDescent="0.25">
      <c r="A187" s="88" t="s">
        <v>171</v>
      </c>
      <c r="B187" s="88" t="s">
        <v>212</v>
      </c>
      <c r="C187" s="88" t="s">
        <v>125</v>
      </c>
      <c r="D187" s="88" t="s">
        <v>213</v>
      </c>
      <c r="E187" s="88" t="s">
        <v>214</v>
      </c>
      <c r="F187" s="88" t="s">
        <v>215</v>
      </c>
      <c r="G187" s="88" t="s">
        <v>216</v>
      </c>
      <c r="H187" s="88" t="s">
        <v>262</v>
      </c>
      <c r="I187" s="88" t="s">
        <v>263</v>
      </c>
      <c r="J187" s="88" t="s">
        <v>140</v>
      </c>
      <c r="K187" s="221">
        <v>0</v>
      </c>
      <c r="L187" s="221">
        <v>-430.12</v>
      </c>
      <c r="M187" s="221">
        <v>0</v>
      </c>
      <c r="N187" s="221">
        <v>0</v>
      </c>
      <c r="O187" s="221">
        <v>0</v>
      </c>
      <c r="P187" s="221">
        <v>0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-430.12</v>
      </c>
      <c r="X187" s="221">
        <v>-430.12</v>
      </c>
    </row>
    <row r="188" spans="1:24" hidden="1" outlineLevel="1" x14ac:dyDescent="0.25">
      <c r="A188" s="254" t="s">
        <v>294</v>
      </c>
      <c r="Q188" s="221">
        <f>SUBTOTAL(9,Q175:Q187)</f>
        <v>0</v>
      </c>
      <c r="X188" s="221">
        <f>SUBTOTAL(9,X175:X187)</f>
        <v>2406.08</v>
      </c>
    </row>
    <row r="189" spans="1:24" hidden="1" outlineLevel="2" x14ac:dyDescent="0.25">
      <c r="A189" s="88" t="s">
        <v>206</v>
      </c>
      <c r="B189" s="88" t="s">
        <v>212</v>
      </c>
      <c r="C189" s="88" t="s">
        <v>125</v>
      </c>
      <c r="D189" s="88" t="s">
        <v>213</v>
      </c>
      <c r="E189" s="88" t="s">
        <v>214</v>
      </c>
      <c r="F189" s="88" t="s">
        <v>215</v>
      </c>
      <c r="G189" s="88" t="s">
        <v>216</v>
      </c>
      <c r="H189" s="88" t="s">
        <v>265</v>
      </c>
      <c r="I189" s="88" t="s">
        <v>266</v>
      </c>
      <c r="J189" s="88" t="s">
        <v>267</v>
      </c>
      <c r="K189" s="221">
        <v>0</v>
      </c>
      <c r="L189" s="221">
        <v>0</v>
      </c>
      <c r="M189" s="221">
        <v>0</v>
      </c>
      <c r="N189" s="221">
        <v>0</v>
      </c>
      <c r="O189" s="221">
        <v>0</v>
      </c>
      <c r="P189" s="221">
        <v>1299.28</v>
      </c>
      <c r="Q189" s="221">
        <v>0</v>
      </c>
      <c r="R189" s="221">
        <v>0</v>
      </c>
      <c r="S189" s="221">
        <v>0</v>
      </c>
      <c r="T189" s="221">
        <v>0</v>
      </c>
      <c r="U189" s="221">
        <v>0</v>
      </c>
      <c r="V189" s="221">
        <v>0</v>
      </c>
      <c r="W189" s="221">
        <v>1299.28</v>
      </c>
      <c r="X189" s="221">
        <v>1299.28</v>
      </c>
    </row>
    <row r="190" spans="1:24" hidden="1" outlineLevel="2" x14ac:dyDescent="0.25">
      <c r="A190" s="88" t="s">
        <v>206</v>
      </c>
      <c r="B190" s="88" t="s">
        <v>212</v>
      </c>
      <c r="C190" s="88" t="s">
        <v>125</v>
      </c>
      <c r="D190" s="88" t="s">
        <v>213</v>
      </c>
      <c r="E190" s="88" t="s">
        <v>214</v>
      </c>
      <c r="F190" s="88" t="s">
        <v>215</v>
      </c>
      <c r="G190" s="88" t="s">
        <v>216</v>
      </c>
      <c r="H190" s="88" t="s">
        <v>265</v>
      </c>
      <c r="I190" s="88" t="s">
        <v>266</v>
      </c>
      <c r="J190" s="88" t="s">
        <v>267</v>
      </c>
      <c r="K190" s="221">
        <v>0</v>
      </c>
      <c r="L190" s="221">
        <v>0</v>
      </c>
      <c r="M190" s="221">
        <v>386.83</v>
      </c>
      <c r="N190" s="221">
        <v>0</v>
      </c>
      <c r="O190" s="221">
        <v>0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386.83</v>
      </c>
      <c r="X190" s="221">
        <v>386.83</v>
      </c>
    </row>
    <row r="191" spans="1:24" hidden="1" outlineLevel="2" x14ac:dyDescent="0.25">
      <c r="A191" s="88" t="s">
        <v>206</v>
      </c>
      <c r="B191" s="88" t="s">
        <v>212</v>
      </c>
      <c r="C191" s="88" t="s">
        <v>125</v>
      </c>
      <c r="D191" s="88" t="s">
        <v>213</v>
      </c>
      <c r="E191" s="88" t="s">
        <v>214</v>
      </c>
      <c r="F191" s="88" t="s">
        <v>215</v>
      </c>
      <c r="G191" s="88" t="s">
        <v>216</v>
      </c>
      <c r="H191" s="88" t="s">
        <v>265</v>
      </c>
      <c r="I191" s="88" t="s">
        <v>266</v>
      </c>
      <c r="J191" s="88" t="s">
        <v>140</v>
      </c>
      <c r="K191" s="221">
        <v>0</v>
      </c>
      <c r="L191" s="221">
        <v>-724.89</v>
      </c>
      <c r="M191" s="221">
        <v>0</v>
      </c>
      <c r="N191" s="221">
        <v>0</v>
      </c>
      <c r="O191" s="221">
        <v>0</v>
      </c>
      <c r="P191" s="221">
        <v>0</v>
      </c>
      <c r="Q191" s="221">
        <v>0</v>
      </c>
      <c r="R191" s="221">
        <v>0</v>
      </c>
      <c r="S191" s="221">
        <v>0</v>
      </c>
      <c r="T191" s="221">
        <v>0</v>
      </c>
      <c r="U191" s="221">
        <v>0</v>
      </c>
      <c r="V191" s="221">
        <v>0</v>
      </c>
      <c r="W191" s="221">
        <v>-724.89</v>
      </c>
      <c r="X191" s="221">
        <v>-724.89</v>
      </c>
    </row>
    <row r="192" spans="1:24" hidden="1" outlineLevel="2" x14ac:dyDescent="0.25">
      <c r="A192" s="88" t="s">
        <v>206</v>
      </c>
      <c r="B192" s="88" t="s">
        <v>212</v>
      </c>
      <c r="C192" s="88" t="s">
        <v>125</v>
      </c>
      <c r="D192" s="88" t="s">
        <v>213</v>
      </c>
      <c r="E192" s="88" t="s">
        <v>214</v>
      </c>
      <c r="F192" s="88" t="s">
        <v>215</v>
      </c>
      <c r="G192" s="88" t="s">
        <v>216</v>
      </c>
      <c r="H192" s="88" t="s">
        <v>265</v>
      </c>
      <c r="I192" s="88" t="s">
        <v>266</v>
      </c>
      <c r="J192" s="88" t="s">
        <v>268</v>
      </c>
      <c r="K192" s="221">
        <v>0</v>
      </c>
      <c r="L192" s="221">
        <v>171.04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171.04</v>
      </c>
      <c r="X192" s="221">
        <v>171.04</v>
      </c>
    </row>
    <row r="193" spans="1:24" hidden="1" outlineLevel="2" x14ac:dyDescent="0.25">
      <c r="A193" s="88" t="s">
        <v>206</v>
      </c>
      <c r="B193" s="88" t="s">
        <v>212</v>
      </c>
      <c r="C193" s="88" t="s">
        <v>125</v>
      </c>
      <c r="D193" s="88" t="s">
        <v>213</v>
      </c>
      <c r="E193" s="88" t="s">
        <v>214</v>
      </c>
      <c r="F193" s="88" t="s">
        <v>215</v>
      </c>
      <c r="G193" s="88" t="s">
        <v>216</v>
      </c>
      <c r="H193" s="88" t="s">
        <v>265</v>
      </c>
      <c r="I193" s="88" t="s">
        <v>266</v>
      </c>
      <c r="J193" s="88" t="s">
        <v>247</v>
      </c>
      <c r="K193" s="221">
        <v>170.49</v>
      </c>
      <c r="L193" s="221">
        <v>0</v>
      </c>
      <c r="M193" s="221">
        <v>0</v>
      </c>
      <c r="N193" s="221">
        <v>0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170.49</v>
      </c>
      <c r="X193" s="221">
        <v>170.49</v>
      </c>
    </row>
    <row r="194" spans="1:24" hidden="1" outlineLevel="2" x14ac:dyDescent="0.25">
      <c r="A194" s="88" t="s">
        <v>206</v>
      </c>
      <c r="B194" s="88" t="s">
        <v>212</v>
      </c>
      <c r="C194" s="88" t="s">
        <v>125</v>
      </c>
      <c r="D194" s="88" t="s">
        <v>213</v>
      </c>
      <c r="E194" s="88" t="s">
        <v>214</v>
      </c>
      <c r="F194" s="88" t="s">
        <v>215</v>
      </c>
      <c r="G194" s="88" t="s">
        <v>216</v>
      </c>
      <c r="H194" s="88" t="s">
        <v>265</v>
      </c>
      <c r="I194" s="88" t="s">
        <v>266</v>
      </c>
      <c r="J194" s="88" t="s">
        <v>267</v>
      </c>
      <c r="K194" s="221">
        <v>40.299999999999997</v>
      </c>
      <c r="L194" s="221">
        <v>0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40.299999999999997</v>
      </c>
      <c r="X194" s="221">
        <v>40.299999999999997</v>
      </c>
    </row>
    <row r="195" spans="1:24" hidden="1" outlineLevel="2" x14ac:dyDescent="0.25">
      <c r="A195" s="88" t="s">
        <v>206</v>
      </c>
      <c r="B195" s="88" t="s">
        <v>212</v>
      </c>
      <c r="C195" s="88" t="s">
        <v>125</v>
      </c>
      <c r="D195" s="88" t="s">
        <v>213</v>
      </c>
      <c r="E195" s="88" t="s">
        <v>214</v>
      </c>
      <c r="F195" s="88" t="s">
        <v>215</v>
      </c>
      <c r="G195" s="88" t="s">
        <v>216</v>
      </c>
      <c r="H195" s="88" t="s">
        <v>265</v>
      </c>
      <c r="I195" s="88" t="s">
        <v>266</v>
      </c>
      <c r="J195" s="88" t="s">
        <v>267</v>
      </c>
      <c r="K195" s="221">
        <v>0</v>
      </c>
      <c r="L195" s="221">
        <v>0</v>
      </c>
      <c r="M195" s="221">
        <v>0</v>
      </c>
      <c r="N195" s="221">
        <v>0</v>
      </c>
      <c r="O195" s="221">
        <v>1630.36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1630.36</v>
      </c>
      <c r="X195" s="221">
        <v>1630.36</v>
      </c>
    </row>
    <row r="196" spans="1:24" hidden="1" outlineLevel="2" x14ac:dyDescent="0.25">
      <c r="A196" s="88" t="s">
        <v>206</v>
      </c>
      <c r="B196" s="88" t="s">
        <v>212</v>
      </c>
      <c r="C196" s="88" t="s">
        <v>125</v>
      </c>
      <c r="D196" s="88" t="s">
        <v>213</v>
      </c>
      <c r="E196" s="88" t="s">
        <v>214</v>
      </c>
      <c r="F196" s="88" t="s">
        <v>215</v>
      </c>
      <c r="G196" s="88" t="s">
        <v>216</v>
      </c>
      <c r="H196" s="88" t="s">
        <v>265</v>
      </c>
      <c r="I196" s="88" t="s">
        <v>266</v>
      </c>
      <c r="J196" s="88" t="s">
        <v>140</v>
      </c>
      <c r="K196" s="221">
        <v>0</v>
      </c>
      <c r="L196" s="221">
        <v>0</v>
      </c>
      <c r="M196" s="221">
        <v>0</v>
      </c>
      <c r="N196" s="221">
        <v>724.89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724.89</v>
      </c>
      <c r="X196" s="221">
        <v>724.89</v>
      </c>
    </row>
    <row r="197" spans="1:24" hidden="1" outlineLevel="2" x14ac:dyDescent="0.25">
      <c r="A197" s="88" t="s">
        <v>206</v>
      </c>
      <c r="B197" s="88" t="s">
        <v>212</v>
      </c>
      <c r="C197" s="88" t="s">
        <v>125</v>
      </c>
      <c r="D197" s="88" t="s">
        <v>213</v>
      </c>
      <c r="E197" s="88" t="s">
        <v>214</v>
      </c>
      <c r="F197" s="88" t="s">
        <v>215</v>
      </c>
      <c r="G197" s="88" t="s">
        <v>216</v>
      </c>
      <c r="H197" s="88" t="s">
        <v>265</v>
      </c>
      <c r="I197" s="88" t="s">
        <v>266</v>
      </c>
      <c r="J197" s="88" t="s">
        <v>267</v>
      </c>
      <c r="K197" s="221">
        <v>0</v>
      </c>
      <c r="L197" s="221">
        <v>0</v>
      </c>
      <c r="M197" s="221">
        <v>0</v>
      </c>
      <c r="N197" s="221">
        <v>833.54</v>
      </c>
      <c r="O197" s="221">
        <v>0</v>
      </c>
      <c r="P197" s="221">
        <v>0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833.54</v>
      </c>
      <c r="X197" s="221">
        <v>833.54</v>
      </c>
    </row>
    <row r="198" spans="1:24" hidden="1" outlineLevel="2" x14ac:dyDescent="0.25">
      <c r="A198" s="88" t="s">
        <v>206</v>
      </c>
      <c r="B198" s="88" t="s">
        <v>212</v>
      </c>
      <c r="C198" s="88" t="s">
        <v>125</v>
      </c>
      <c r="D198" s="88" t="s">
        <v>213</v>
      </c>
      <c r="E198" s="88" t="s">
        <v>214</v>
      </c>
      <c r="F198" s="88" t="s">
        <v>215</v>
      </c>
      <c r="G198" s="88" t="s">
        <v>216</v>
      </c>
      <c r="H198" s="88" t="s">
        <v>265</v>
      </c>
      <c r="I198" s="88" t="s">
        <v>266</v>
      </c>
      <c r="J198" s="88" t="s">
        <v>267</v>
      </c>
      <c r="K198" s="221">
        <v>0</v>
      </c>
      <c r="L198" s="221">
        <v>130</v>
      </c>
      <c r="M198" s="221">
        <v>0</v>
      </c>
      <c r="N198" s="221">
        <v>0</v>
      </c>
      <c r="O198" s="221">
        <v>0</v>
      </c>
      <c r="P198" s="221">
        <v>0</v>
      </c>
      <c r="Q198" s="221">
        <v>0</v>
      </c>
      <c r="R198" s="221">
        <v>0</v>
      </c>
      <c r="S198" s="221">
        <v>0</v>
      </c>
      <c r="T198" s="221">
        <v>0</v>
      </c>
      <c r="U198" s="221">
        <v>0</v>
      </c>
      <c r="V198" s="221">
        <v>0</v>
      </c>
      <c r="W198" s="221">
        <v>130</v>
      </c>
      <c r="X198" s="221">
        <v>130</v>
      </c>
    </row>
    <row r="199" spans="1:24" outlineLevel="2" x14ac:dyDescent="0.25">
      <c r="A199" s="88" t="s">
        <v>206</v>
      </c>
      <c r="B199" s="88" t="s">
        <v>212</v>
      </c>
      <c r="C199" s="88" t="s">
        <v>125</v>
      </c>
      <c r="D199" s="88" t="s">
        <v>213</v>
      </c>
      <c r="E199" s="88" t="s">
        <v>214</v>
      </c>
      <c r="F199" s="88" t="s">
        <v>215</v>
      </c>
      <c r="G199" s="88" t="s">
        <v>216</v>
      </c>
      <c r="H199" s="88" t="s">
        <v>265</v>
      </c>
      <c r="I199" s="88" t="s">
        <v>266</v>
      </c>
      <c r="J199" s="88" t="s">
        <v>267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1156.93</v>
      </c>
      <c r="R199" s="221">
        <v>0</v>
      </c>
      <c r="S199" s="221">
        <v>0</v>
      </c>
      <c r="T199" s="221">
        <v>0</v>
      </c>
      <c r="U199" s="221">
        <v>0</v>
      </c>
      <c r="V199" s="221">
        <v>0</v>
      </c>
      <c r="W199" s="221">
        <v>1156.93</v>
      </c>
      <c r="X199" s="221">
        <v>1156.93</v>
      </c>
    </row>
    <row r="200" spans="1:24" outlineLevel="1" x14ac:dyDescent="0.25">
      <c r="A200" s="254" t="s">
        <v>295</v>
      </c>
      <c r="Q200" s="221">
        <f>SUBTOTAL(9,Q189:Q199)</f>
        <v>1156.93</v>
      </c>
      <c r="X200" s="221">
        <f>SUBTOTAL(9,X189:X199)</f>
        <v>5818.77</v>
      </c>
    </row>
    <row r="201" spans="1:24" hidden="1" outlineLevel="2" x14ac:dyDescent="0.25">
      <c r="A201" s="88" t="s">
        <v>201</v>
      </c>
      <c r="B201" s="88" t="s">
        <v>212</v>
      </c>
      <c r="C201" s="88" t="s">
        <v>125</v>
      </c>
      <c r="D201" s="88" t="s">
        <v>213</v>
      </c>
      <c r="E201" s="88" t="s">
        <v>214</v>
      </c>
      <c r="F201" s="88" t="s">
        <v>215</v>
      </c>
      <c r="G201" s="88" t="s">
        <v>216</v>
      </c>
      <c r="H201" s="88" t="s">
        <v>269</v>
      </c>
      <c r="I201" s="88" t="s">
        <v>270</v>
      </c>
      <c r="J201" s="88" t="s">
        <v>140</v>
      </c>
      <c r="K201" s="221">
        <v>0</v>
      </c>
      <c r="L201" s="221">
        <v>5668</v>
      </c>
      <c r="M201" s="221">
        <v>0</v>
      </c>
      <c r="N201" s="221">
        <v>0</v>
      </c>
      <c r="O201" s="221">
        <v>0</v>
      </c>
      <c r="P201" s="221">
        <v>0</v>
      </c>
      <c r="Q201" s="221">
        <v>0</v>
      </c>
      <c r="R201" s="221">
        <v>0</v>
      </c>
      <c r="S201" s="221">
        <v>0</v>
      </c>
      <c r="T201" s="221">
        <v>0</v>
      </c>
      <c r="U201" s="221">
        <v>0</v>
      </c>
      <c r="V201" s="221">
        <v>0</v>
      </c>
      <c r="W201" s="221">
        <v>5668</v>
      </c>
      <c r="X201" s="221">
        <v>5668</v>
      </c>
    </row>
    <row r="202" spans="1:24" hidden="1" outlineLevel="1" x14ac:dyDescent="0.25">
      <c r="A202" s="254" t="s">
        <v>296</v>
      </c>
      <c r="Q202" s="221">
        <f>SUBTOTAL(9,Q201:Q201)</f>
        <v>0</v>
      </c>
      <c r="X202" s="221">
        <f>SUBTOTAL(9,X201:X201)</f>
        <v>5668</v>
      </c>
    </row>
    <row r="203" spans="1:24" hidden="1" outlineLevel="2" x14ac:dyDescent="0.25">
      <c r="A203" s="88" t="s">
        <v>173</v>
      </c>
      <c r="B203" s="88" t="s">
        <v>212</v>
      </c>
      <c r="C203" s="88" t="s">
        <v>125</v>
      </c>
      <c r="D203" s="88" t="s">
        <v>213</v>
      </c>
      <c r="E203" s="88" t="s">
        <v>214</v>
      </c>
      <c r="F203" s="88" t="s">
        <v>215</v>
      </c>
      <c r="G203" s="88" t="s">
        <v>216</v>
      </c>
      <c r="H203" s="88" t="s">
        <v>271</v>
      </c>
      <c r="I203" s="88" t="s">
        <v>272</v>
      </c>
      <c r="J203" s="88" t="s">
        <v>247</v>
      </c>
      <c r="K203" s="221">
        <v>37.840000000000003</v>
      </c>
      <c r="L203" s="221">
        <v>0</v>
      </c>
      <c r="M203" s="221">
        <v>0</v>
      </c>
      <c r="N203" s="221">
        <v>0</v>
      </c>
      <c r="O203" s="221">
        <v>0</v>
      </c>
      <c r="P203" s="221">
        <v>0</v>
      </c>
      <c r="Q203" s="221">
        <v>0</v>
      </c>
      <c r="R203" s="221">
        <v>0</v>
      </c>
      <c r="S203" s="221">
        <v>0</v>
      </c>
      <c r="T203" s="221">
        <v>0</v>
      </c>
      <c r="U203" s="221">
        <v>0</v>
      </c>
      <c r="V203" s="221">
        <v>0</v>
      </c>
      <c r="W203" s="221">
        <v>37.840000000000003</v>
      </c>
      <c r="X203" s="221">
        <v>37.840000000000003</v>
      </c>
    </row>
    <row r="204" spans="1:24" hidden="1" outlineLevel="2" x14ac:dyDescent="0.25">
      <c r="A204" s="88" t="s">
        <v>173</v>
      </c>
      <c r="B204" s="88" t="s">
        <v>212</v>
      </c>
      <c r="C204" s="88" t="s">
        <v>125</v>
      </c>
      <c r="D204" s="88" t="s">
        <v>213</v>
      </c>
      <c r="E204" s="88" t="s">
        <v>214</v>
      </c>
      <c r="F204" s="88" t="s">
        <v>215</v>
      </c>
      <c r="G204" s="88" t="s">
        <v>216</v>
      </c>
      <c r="H204" s="88" t="s">
        <v>273</v>
      </c>
      <c r="I204" s="88" t="s">
        <v>274</v>
      </c>
      <c r="J204" s="88" t="s">
        <v>247</v>
      </c>
      <c r="K204" s="221">
        <v>1.76</v>
      </c>
      <c r="L204" s="221">
        <v>0</v>
      </c>
      <c r="M204" s="221">
        <v>0</v>
      </c>
      <c r="N204" s="221">
        <v>0</v>
      </c>
      <c r="O204" s="221">
        <v>0</v>
      </c>
      <c r="P204" s="221">
        <v>0</v>
      </c>
      <c r="Q204" s="221">
        <v>0</v>
      </c>
      <c r="R204" s="221">
        <v>0</v>
      </c>
      <c r="S204" s="221">
        <v>0</v>
      </c>
      <c r="T204" s="221">
        <v>0</v>
      </c>
      <c r="U204" s="221">
        <v>0</v>
      </c>
      <c r="V204" s="221">
        <v>0</v>
      </c>
      <c r="W204" s="221">
        <v>1.76</v>
      </c>
      <c r="X204" s="221">
        <v>1.76</v>
      </c>
    </row>
    <row r="205" spans="1:24" hidden="1" outlineLevel="2" x14ac:dyDescent="0.25">
      <c r="A205" s="88" t="s">
        <v>173</v>
      </c>
      <c r="B205" s="88" t="s">
        <v>212</v>
      </c>
      <c r="C205" s="88" t="s">
        <v>125</v>
      </c>
      <c r="D205" s="88" t="s">
        <v>213</v>
      </c>
      <c r="E205" s="88" t="s">
        <v>214</v>
      </c>
      <c r="F205" s="88" t="s">
        <v>215</v>
      </c>
      <c r="G205" s="88" t="s">
        <v>216</v>
      </c>
      <c r="H205" s="88" t="s">
        <v>273</v>
      </c>
      <c r="I205" s="88" t="s">
        <v>274</v>
      </c>
      <c r="J205" s="88" t="s">
        <v>140</v>
      </c>
      <c r="K205" s="221">
        <v>0</v>
      </c>
      <c r="L205" s="221">
        <v>0</v>
      </c>
      <c r="M205" s="221">
        <v>23.87</v>
      </c>
      <c r="N205" s="221">
        <v>0</v>
      </c>
      <c r="O205" s="221">
        <v>0</v>
      </c>
      <c r="P205" s="221">
        <v>0</v>
      </c>
      <c r="Q205" s="221">
        <v>0</v>
      </c>
      <c r="R205" s="221">
        <v>0</v>
      </c>
      <c r="S205" s="221">
        <v>0</v>
      </c>
      <c r="T205" s="221">
        <v>0</v>
      </c>
      <c r="U205" s="221">
        <v>0</v>
      </c>
      <c r="V205" s="221">
        <v>0</v>
      </c>
      <c r="W205" s="221">
        <v>23.87</v>
      </c>
      <c r="X205" s="221">
        <v>23.87</v>
      </c>
    </row>
    <row r="206" spans="1:24" hidden="1" outlineLevel="2" x14ac:dyDescent="0.25">
      <c r="A206" s="88" t="s">
        <v>173</v>
      </c>
      <c r="B206" s="88" t="s">
        <v>212</v>
      </c>
      <c r="C206" s="88" t="s">
        <v>125</v>
      </c>
      <c r="D206" s="88" t="s">
        <v>213</v>
      </c>
      <c r="E206" s="88" t="s">
        <v>214</v>
      </c>
      <c r="F206" s="88" t="s">
        <v>215</v>
      </c>
      <c r="G206" s="88" t="s">
        <v>216</v>
      </c>
      <c r="H206" s="88" t="s">
        <v>273</v>
      </c>
      <c r="I206" s="88" t="s">
        <v>274</v>
      </c>
      <c r="J206" s="88" t="s">
        <v>245</v>
      </c>
      <c r="K206" s="221">
        <v>0</v>
      </c>
      <c r="L206" s="221">
        <v>0</v>
      </c>
      <c r="M206" s="221">
        <v>0</v>
      </c>
      <c r="N206" s="221">
        <v>8.2200000000000006</v>
      </c>
      <c r="O206" s="221">
        <v>0</v>
      </c>
      <c r="P206" s="221">
        <v>0</v>
      </c>
      <c r="Q206" s="221">
        <v>0</v>
      </c>
      <c r="R206" s="221">
        <v>0</v>
      </c>
      <c r="S206" s="221">
        <v>0</v>
      </c>
      <c r="T206" s="221">
        <v>0</v>
      </c>
      <c r="U206" s="221">
        <v>0</v>
      </c>
      <c r="V206" s="221">
        <v>0</v>
      </c>
      <c r="W206" s="221">
        <v>8.2200000000000006</v>
      </c>
      <c r="X206" s="221">
        <v>8.2200000000000006</v>
      </c>
    </row>
    <row r="207" spans="1:24" hidden="1" outlineLevel="2" x14ac:dyDescent="0.25">
      <c r="A207" s="88" t="s">
        <v>173</v>
      </c>
      <c r="B207" s="88" t="s">
        <v>212</v>
      </c>
      <c r="C207" s="88" t="s">
        <v>125</v>
      </c>
      <c r="D207" s="88" t="s">
        <v>213</v>
      </c>
      <c r="E207" s="88" t="s">
        <v>214</v>
      </c>
      <c r="F207" s="88" t="s">
        <v>215</v>
      </c>
      <c r="G207" s="88" t="s">
        <v>216</v>
      </c>
      <c r="H207" s="88" t="s">
        <v>273</v>
      </c>
      <c r="I207" s="88" t="s">
        <v>274</v>
      </c>
      <c r="J207" s="88" t="s">
        <v>140</v>
      </c>
      <c r="K207" s="221">
        <v>0</v>
      </c>
      <c r="L207" s="221">
        <v>0</v>
      </c>
      <c r="M207" s="221">
        <v>0</v>
      </c>
      <c r="N207" s="221">
        <v>23.87</v>
      </c>
      <c r="O207" s="221">
        <v>0</v>
      </c>
      <c r="P207" s="221">
        <v>0</v>
      </c>
      <c r="Q207" s="221">
        <v>0</v>
      </c>
      <c r="R207" s="221">
        <v>0</v>
      </c>
      <c r="S207" s="221">
        <v>0</v>
      </c>
      <c r="T207" s="221">
        <v>0</v>
      </c>
      <c r="U207" s="221">
        <v>0</v>
      </c>
      <c r="V207" s="221">
        <v>0</v>
      </c>
      <c r="W207" s="221">
        <v>23.87</v>
      </c>
      <c r="X207" s="221">
        <v>23.87</v>
      </c>
    </row>
    <row r="208" spans="1:24" hidden="1" outlineLevel="2" x14ac:dyDescent="0.25">
      <c r="A208" s="88" t="s">
        <v>173</v>
      </c>
      <c r="B208" s="88" t="s">
        <v>212</v>
      </c>
      <c r="C208" s="88" t="s">
        <v>125</v>
      </c>
      <c r="D208" s="88" t="s">
        <v>213</v>
      </c>
      <c r="E208" s="88" t="s">
        <v>214</v>
      </c>
      <c r="F208" s="88" t="s">
        <v>215</v>
      </c>
      <c r="G208" s="88" t="s">
        <v>216</v>
      </c>
      <c r="H208" s="88" t="s">
        <v>273</v>
      </c>
      <c r="I208" s="88" t="s">
        <v>274</v>
      </c>
      <c r="J208" s="88" t="s">
        <v>140</v>
      </c>
      <c r="K208" s="221">
        <v>0</v>
      </c>
      <c r="L208" s="221">
        <v>0</v>
      </c>
      <c r="M208" s="221">
        <v>0</v>
      </c>
      <c r="N208" s="221">
        <v>0</v>
      </c>
      <c r="O208" s="221">
        <v>0</v>
      </c>
      <c r="P208" s="221">
        <v>44.01</v>
      </c>
      <c r="Q208" s="221">
        <v>0</v>
      </c>
      <c r="R208" s="221">
        <v>0</v>
      </c>
      <c r="S208" s="221">
        <v>0</v>
      </c>
      <c r="T208" s="221">
        <v>0</v>
      </c>
      <c r="U208" s="221">
        <v>0</v>
      </c>
      <c r="V208" s="221">
        <v>0</v>
      </c>
      <c r="W208" s="221">
        <v>44.01</v>
      </c>
      <c r="X208" s="221">
        <v>44.01</v>
      </c>
    </row>
    <row r="209" spans="1:24" hidden="1" outlineLevel="1" x14ac:dyDescent="0.25">
      <c r="A209" s="254" t="s">
        <v>297</v>
      </c>
      <c r="Q209" s="221">
        <f>SUBTOTAL(9,Q203:Q208)</f>
        <v>0</v>
      </c>
      <c r="X209" s="221">
        <f>SUBTOTAL(9,X203:X208)</f>
        <v>139.57</v>
      </c>
    </row>
    <row r="210" spans="1:24" collapsed="1" x14ac:dyDescent="0.25">
      <c r="A210" s="254" t="s">
        <v>298</v>
      </c>
      <c r="Q210" s="221">
        <f>SUBTOTAL(9,Q2:Q208)</f>
        <v>-20356.639999999992</v>
      </c>
      <c r="X210" s="221">
        <f>SUBTOTAL(9,X2:X208)</f>
        <v>-20356.319999999898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3.2" x14ac:dyDescent="0.25"/>
  <cols>
    <col min="1" max="1" width="34.6640625" style="91" customWidth="1"/>
    <col min="2" max="2" width="11.88671875" style="91" customWidth="1"/>
    <col min="3" max="3" width="29.5546875" style="91" customWidth="1"/>
    <col min="4" max="16" width="14.44140625" style="230" customWidth="1"/>
    <col min="17" max="17" width="14.44140625" style="231" customWidth="1"/>
  </cols>
  <sheetData>
    <row r="1" spans="1:17" x14ac:dyDescent="0.25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5">
      <c r="A2" s="90" t="s">
        <v>169</v>
      </c>
      <c r="B2" s="90" t="s">
        <v>248</v>
      </c>
      <c r="C2" s="90" t="s">
        <v>249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120100</v>
      </c>
    </row>
    <row r="3" spans="1:17" x14ac:dyDescent="0.25">
      <c r="A3" s="90" t="s">
        <v>196</v>
      </c>
      <c r="B3" s="90" t="s">
        <v>217</v>
      </c>
      <c r="C3" s="90" t="s">
        <v>218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-177730</v>
      </c>
    </row>
    <row r="4" spans="1:17" x14ac:dyDescent="0.25">
      <c r="A4" s="90" t="s">
        <v>170</v>
      </c>
      <c r="B4" s="90" t="s">
        <v>226</v>
      </c>
      <c r="C4" s="90" t="s">
        <v>227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19629</v>
      </c>
    </row>
    <row r="5" spans="1:17" x14ac:dyDescent="0.25">
      <c r="A5" s="90" t="s">
        <v>170</v>
      </c>
      <c r="B5" s="90" t="s">
        <v>228</v>
      </c>
      <c r="C5" s="90" t="s">
        <v>229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10811</v>
      </c>
    </row>
    <row r="6" spans="1:17" x14ac:dyDescent="0.25">
      <c r="A6" s="90" t="s">
        <v>171</v>
      </c>
      <c r="B6" s="90" t="s">
        <v>275</v>
      </c>
      <c r="C6" s="90" t="s">
        <v>276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1887</v>
      </c>
    </row>
    <row r="7" spans="1:17" x14ac:dyDescent="0.25">
      <c r="A7" s="90" t="s">
        <v>171</v>
      </c>
      <c r="B7" s="90" t="s">
        <v>255</v>
      </c>
      <c r="C7" s="90" t="s">
        <v>256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5268</v>
      </c>
    </row>
    <row r="8" spans="1:17" x14ac:dyDescent="0.25">
      <c r="A8" s="90" t="s">
        <v>171</v>
      </c>
      <c r="B8" s="90" t="s">
        <v>259</v>
      </c>
      <c r="C8" s="90" t="s">
        <v>260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147</v>
      </c>
    </row>
    <row r="9" spans="1:17" x14ac:dyDescent="0.25">
      <c r="A9" s="90" t="s">
        <v>171</v>
      </c>
      <c r="B9" s="90" t="s">
        <v>262</v>
      </c>
      <c r="C9" s="90" t="s">
        <v>263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350</v>
      </c>
    </row>
    <row r="10" spans="1:17" x14ac:dyDescent="0.25">
      <c r="A10" s="90" t="s">
        <v>173</v>
      </c>
      <c r="B10" s="90" t="s">
        <v>273</v>
      </c>
      <c r="C10" s="90" t="s">
        <v>274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1932</v>
      </c>
    </row>
    <row r="11" spans="1:17" x14ac:dyDescent="0.25">
      <c r="A11" s="90" t="s">
        <v>200</v>
      </c>
      <c r="B11" s="90" t="s">
        <v>243</v>
      </c>
      <c r="C11" s="90" t="s">
        <v>244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756</v>
      </c>
    </row>
    <row r="12" spans="1:17" x14ac:dyDescent="0.25">
      <c r="A12" s="90" t="s">
        <v>208</v>
      </c>
      <c r="B12" s="90" t="s">
        <v>236</v>
      </c>
      <c r="C12" s="90" t="s">
        <v>237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6090</v>
      </c>
    </row>
    <row r="13" spans="1:17" x14ac:dyDescent="0.25">
      <c r="A13" s="90" t="s">
        <v>206</v>
      </c>
      <c r="B13" s="90" t="s">
        <v>265</v>
      </c>
      <c r="C13" s="90" t="s">
        <v>266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11550</v>
      </c>
    </row>
    <row r="14" spans="1:17" x14ac:dyDescent="0.25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5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5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5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5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ColWidth="9.109375" defaultRowHeight="13.2" x14ac:dyDescent="0.25"/>
  <cols>
    <col min="1" max="1" width="7.5546875" style="60" customWidth="1"/>
    <col min="2" max="2" width="35.109375" style="60" customWidth="1"/>
    <col min="3" max="3" width="13.109375" style="60" customWidth="1"/>
    <col min="4" max="10" width="13.33203125" style="60" customWidth="1"/>
    <col min="11" max="11" width="15.109375" style="60" customWidth="1"/>
    <col min="12" max="12" width="13.33203125" style="60" customWidth="1"/>
    <col min="13" max="13" width="15" style="60" customWidth="1"/>
    <col min="14" max="15" width="14.33203125" style="60" customWidth="1"/>
    <col min="16" max="16" width="6.44140625" style="59" customWidth="1"/>
    <col min="17" max="17" width="9.33203125" style="60" customWidth="1"/>
    <col min="18" max="18" width="12" style="60" customWidth="1"/>
    <col min="19" max="19" width="15.109375" style="60" customWidth="1"/>
    <col min="20" max="16384" width="9.109375" style="60"/>
  </cols>
  <sheetData>
    <row r="1" spans="1:18" ht="15.6" x14ac:dyDescent="0.3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6" x14ac:dyDescent="0.3">
      <c r="A2" s="61"/>
      <c r="B2" s="238" t="s">
        <v>166</v>
      </c>
    </row>
    <row r="3" spans="1:18" ht="15.6" x14ac:dyDescent="0.3">
      <c r="A3" s="62"/>
      <c r="B3" s="238">
        <f>'Monthly Expense Categories'!A5:L5</f>
        <v>0</v>
      </c>
    </row>
    <row r="4" spans="1:18" ht="15.6" x14ac:dyDescent="0.3">
      <c r="A4" s="63"/>
      <c r="O4" s="64">
        <v>2000</v>
      </c>
    </row>
    <row r="5" spans="1:18" ht="15.6" x14ac:dyDescent="0.3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6" x14ac:dyDescent="0.3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6" x14ac:dyDescent="0.3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5">
      <c r="O8" s="71"/>
      <c r="P8" s="72" t="s">
        <v>24</v>
      </c>
      <c r="Q8" s="72" t="s">
        <v>39</v>
      </c>
      <c r="R8" s="59" t="s">
        <v>2</v>
      </c>
    </row>
    <row r="9" spans="1:18" s="68" customFormat="1" ht="15.6" x14ac:dyDescent="0.3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5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5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5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6" x14ac:dyDescent="0.3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6" x14ac:dyDescent="0.3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5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5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6" x14ac:dyDescent="0.3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6" x14ac:dyDescent="0.3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6" x14ac:dyDescent="0.3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6" x14ac:dyDescent="0.3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6" x14ac:dyDescent="0.3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5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6" x14ac:dyDescent="0.3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5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5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6" x14ac:dyDescent="0.3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5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5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5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5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5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5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5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5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5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5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6" x14ac:dyDescent="0.3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5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5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6" x14ac:dyDescent="0.3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5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5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6" x14ac:dyDescent="0.3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5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5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5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5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5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5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6" x14ac:dyDescent="0.3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6" x14ac:dyDescent="0.3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5">
      <c r="P52" s="79"/>
      <c r="R52" s="78">
        <v>4417</v>
      </c>
    </row>
    <row r="53" spans="1:18" ht="16.2" thickBot="1" x14ac:dyDescent="0.35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8" thickTop="1" x14ac:dyDescent="0.25"/>
    <row r="55" spans="1:18" x14ac:dyDescent="0.25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6" x14ac:dyDescent="0.3">
      <c r="A58" s="82" t="s">
        <v>88</v>
      </c>
    </row>
    <row r="59" spans="1:18" x14ac:dyDescent="0.25">
      <c r="N59" s="81" t="s">
        <v>98</v>
      </c>
      <c r="O59" s="81" t="s">
        <v>97</v>
      </c>
    </row>
    <row r="60" spans="1:18" ht="15.6" x14ac:dyDescent="0.3">
      <c r="B60" s="83" t="s">
        <v>95</v>
      </c>
      <c r="N60" s="60">
        <f>+'Monthly Expense Categories'!H37</f>
        <v>159387.68000000002</v>
      </c>
      <c r="O60" s="85">
        <f>-'Monthly Expense Categories'!H58</f>
        <v>0</v>
      </c>
    </row>
    <row r="65" spans="1:16" s="84" customFormat="1" ht="15.6" x14ac:dyDescent="0.3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5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C8" workbookViewId="0">
      <selection activeCell="C24" sqref="C24"/>
    </sheetView>
  </sheetViews>
  <sheetFormatPr defaultRowHeight="13.2" outlineLevelRow="2" x14ac:dyDescent="0.25"/>
  <cols>
    <col min="1" max="2" width="0" hidden="1" customWidth="1"/>
    <col min="6" max="8" width="0" hidden="1" customWidth="1"/>
    <col min="9" max="9" width="11" bestFit="1" customWidth="1"/>
    <col min="10" max="10" width="0" hidden="1" customWidth="1"/>
    <col min="12" max="12" width="24.6640625" bestFit="1" customWidth="1"/>
  </cols>
  <sheetData>
    <row r="1" spans="1:34" hidden="1" x14ac:dyDescent="0.25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34" hidden="1" x14ac:dyDescent="0.25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idden="1" x14ac:dyDescent="0.25">
      <c r="A3" t="str">
        <f>"Current Info for " &amp; 'Monthly Detail'!C2</f>
        <v>Current Info for Jul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34" hidden="1" x14ac:dyDescent="0.25">
      <c r="A4" t="s">
        <v>6</v>
      </c>
      <c r="B4" t="s">
        <v>5</v>
      </c>
      <c r="C4" t="s">
        <v>22</v>
      </c>
    </row>
    <row r="5" spans="1:34" hidden="1" x14ac:dyDescent="0.25">
      <c r="A5">
        <f>SUMIF(B13:M13,Month,B15:M15)</f>
        <v>3</v>
      </c>
      <c r="B5">
        <f>SUMIF(B13:M13,Month,B14:M14)</f>
        <v>0</v>
      </c>
      <c r="C5">
        <v>0</v>
      </c>
    </row>
    <row r="6" spans="1:34" hidden="1" x14ac:dyDescent="0.25"/>
    <row r="7" spans="1:34" hidden="1" x14ac:dyDescent="0.25"/>
    <row r="8" spans="1:34" ht="15.6" x14ac:dyDescent="0.3">
      <c r="A8" s="270" t="str">
        <f>Graph!A1</f>
        <v>ENRON NET WORKS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</row>
    <row r="9" spans="1:34" s="243" customFormat="1" ht="15.6" x14ac:dyDescent="0.3">
      <c r="A9" s="270" t="s">
        <v>199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</row>
    <row r="10" spans="1:34" s="243" customFormat="1" ht="15.6" x14ac:dyDescent="0.3">
      <c r="A10" s="270" t="str">
        <f>Graph!A3</f>
        <v>July 2001YTD Actual vs Plan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</row>
    <row r="11" spans="1:34" s="243" customFormat="1" ht="15.6" hidden="1" x14ac:dyDescent="0.3">
      <c r="A11" s="270">
        <f>Graph!A4</f>
        <v>0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</row>
    <row r="12" spans="1:34" hidden="1" x14ac:dyDescent="0.25"/>
    <row r="13" spans="1:34" hidden="1" x14ac:dyDescent="0.25">
      <c r="A13" t="s">
        <v>133</v>
      </c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92">
        <v>7</v>
      </c>
      <c r="I13" s="92">
        <v>8</v>
      </c>
      <c r="J13" s="92">
        <v>9</v>
      </c>
      <c r="K13" s="92">
        <v>10</v>
      </c>
      <c r="L13" s="92">
        <v>11</v>
      </c>
      <c r="M13" s="92">
        <v>12</v>
      </c>
    </row>
    <row r="14" spans="1:34" hidden="1" x14ac:dyDescent="0.25">
      <c r="A14" t="s">
        <v>5</v>
      </c>
      <c r="B14" s="93">
        <f>IF(ISBLANK(W2),0,W2)</f>
        <v>0</v>
      </c>
      <c r="C14" s="93">
        <f t="shared" ref="C14:M15" si="0">IF(ISBLANK(X2),0,X2)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 t="shared" si="0"/>
        <v>0</v>
      </c>
      <c r="L14" s="93">
        <f t="shared" si="0"/>
        <v>0</v>
      </c>
      <c r="M14" s="93">
        <f t="shared" si="0"/>
        <v>0</v>
      </c>
    </row>
    <row r="15" spans="1:34" hidden="1" x14ac:dyDescent="0.25">
      <c r="A15" t="s">
        <v>6</v>
      </c>
      <c r="B15" s="93">
        <f>IF(ISBLANK(W3),0,W3)</f>
        <v>3</v>
      </c>
      <c r="C15" s="93">
        <f t="shared" si="0"/>
        <v>3</v>
      </c>
      <c r="D15" s="93">
        <f t="shared" si="0"/>
        <v>3</v>
      </c>
      <c r="E15" s="93">
        <f t="shared" si="0"/>
        <v>3</v>
      </c>
      <c r="F15" s="93">
        <f t="shared" si="0"/>
        <v>3</v>
      </c>
      <c r="G15" s="93">
        <f t="shared" si="0"/>
        <v>3</v>
      </c>
      <c r="H15" s="93">
        <f t="shared" si="0"/>
        <v>3</v>
      </c>
      <c r="I15" s="93">
        <f t="shared" si="0"/>
        <v>3</v>
      </c>
      <c r="J15" s="93">
        <f t="shared" si="0"/>
        <v>3</v>
      </c>
      <c r="K15" s="93">
        <f t="shared" si="0"/>
        <v>3</v>
      </c>
      <c r="L15" s="93">
        <f t="shared" si="0"/>
        <v>3</v>
      </c>
      <c r="M15" s="93">
        <f t="shared" si="0"/>
        <v>3</v>
      </c>
    </row>
    <row r="16" spans="1:34" hidden="1" x14ac:dyDescent="0.25"/>
    <row r="18" spans="1:12" s="247" customFormat="1" ht="10.8" thickBot="1" x14ac:dyDescent="0.25">
      <c r="A18" s="245" t="s">
        <v>277</v>
      </c>
      <c r="B18" s="245" t="s">
        <v>278</v>
      </c>
      <c r="C18" s="246" t="s">
        <v>279</v>
      </c>
      <c r="D18" s="246" t="s">
        <v>280</v>
      </c>
      <c r="E18" s="246" t="s">
        <v>281</v>
      </c>
      <c r="F18" s="246" t="s">
        <v>282</v>
      </c>
      <c r="G18" s="246" t="s">
        <v>283</v>
      </c>
      <c r="H18" s="245" t="s">
        <v>284</v>
      </c>
      <c r="I18" s="245" t="s">
        <v>285</v>
      </c>
      <c r="J18" s="245" t="s">
        <v>286</v>
      </c>
      <c r="K18" s="245" t="s">
        <v>287</v>
      </c>
      <c r="L18" s="245" t="s">
        <v>18</v>
      </c>
    </row>
    <row r="19" spans="1:12" s="32" customFormat="1" ht="10.8" outlineLevel="2" thickTop="1" x14ac:dyDescent="0.2">
      <c r="A19" s="32" t="s">
        <v>214</v>
      </c>
      <c r="B19" s="32" t="s">
        <v>299</v>
      </c>
      <c r="C19" s="255" t="s">
        <v>300</v>
      </c>
      <c r="D19" s="255" t="s">
        <v>301</v>
      </c>
      <c r="E19" s="255" t="s">
        <v>302</v>
      </c>
      <c r="F19" s="256" t="s">
        <v>303</v>
      </c>
      <c r="G19" s="255">
        <v>37088</v>
      </c>
      <c r="H19" s="32">
        <v>2660</v>
      </c>
      <c r="I19" s="32" t="s">
        <v>304</v>
      </c>
      <c r="J19" s="32" t="s">
        <v>305</v>
      </c>
      <c r="K19" s="32">
        <v>103832</v>
      </c>
      <c r="L19" s="32" t="s">
        <v>306</v>
      </c>
    </row>
    <row r="20" spans="1:12" s="32" customFormat="1" ht="10.199999999999999" outlineLevel="1" x14ac:dyDescent="0.2">
      <c r="C20" s="255"/>
      <c r="D20" s="255"/>
      <c r="E20" s="255"/>
      <c r="F20" s="256"/>
      <c r="G20" s="255"/>
      <c r="K20" s="242" t="s">
        <v>307</v>
      </c>
      <c r="L20" s="32">
        <f>SUBTOTAL(3,L19:L19)</f>
        <v>1</v>
      </c>
    </row>
  </sheetData>
  <mergeCells count="4">
    <mergeCell ref="A8:M8"/>
    <mergeCell ref="A9:M9"/>
    <mergeCell ref="A10:M10"/>
    <mergeCell ref="A11:M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55</vt:i4>
      </vt:variant>
    </vt:vector>
  </HeadingPairs>
  <TitlesOfParts>
    <vt:vector size="63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Headcount!Print_Area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Havlíček Jan</cp:lastModifiedBy>
  <cp:lastPrinted>2001-06-08T13:31:06Z</cp:lastPrinted>
  <dcterms:created xsi:type="dcterms:W3CDTF">2000-03-26T17:35:47Z</dcterms:created>
  <dcterms:modified xsi:type="dcterms:W3CDTF">2023-09-10T15:51:09Z</dcterms:modified>
</cp:coreProperties>
</file>