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<sst xmlns="http://schemas.openxmlformats.org/spreadsheetml/2006/main" count="74" uniqueCount="44">
  <si>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</si>
  <si>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</si>
  <si>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</si>
  <si>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</si>
  <si>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</si>
  <si>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</si>
  <si>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</si>
  <si>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</si>
  <si>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</si>
  <si>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</si>
  <si>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</si>
  <si>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</si>
  <si>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</si>
  <si>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</si>
  <si>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</si>
  <si>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</si>
  <si>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</si>
  <si>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</si>
  <si>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</si>
  <si>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</si>
  <si>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</si>
  <si>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</si>
  <si>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</si>
  <si>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</si>
  <si>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</si>
  <si>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</si>
  <si>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</si>
  <si>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</si>
  <si>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</si>
  <si>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</si>
  <si>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</si>
  <si>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</si>
  <si>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</si>
  <si>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</si>
  <si>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</si>
  <si>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</si>
  <si>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</si>
  <si>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</si>
  <si>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Projected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</si>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</sst>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64900662251661E-2"/>
          <c:y val="3.2608695652173912E-2"/>
          <c:w val="0.85430463576158933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972846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157353.60000000003</c:v>
                </c:pt>
                <c:pt idx="5">
                  <c:v>157353.60000000003</c:v>
                </c:pt>
                <c:pt idx="6">
                  <c:v>1130199.6000000001</c:v>
                </c:pt>
                <c:pt idx="7">
                  <c:v>0</c:v>
                </c:pt>
                <c:pt idx="8">
                  <c:v>0</c:v>
                </c:pt>
                <c:pt idx="9">
                  <c:v>185833</c:v>
                </c:pt>
                <c:pt idx="10">
                  <c:v>185833</c:v>
                </c:pt>
                <c:pt idx="12">
                  <c:v>800000</c:v>
                </c:pt>
                <c:pt idx="13">
                  <c:v>-65833</c:v>
                </c:pt>
                <c:pt idx="14">
                  <c:v>238679</c:v>
                </c:pt>
                <c:pt idx="16">
                  <c:v>972846</c:v>
                </c:pt>
                <c:pt idx="17">
                  <c:v>0</c:v>
                </c:pt>
                <c:pt idx="18">
                  <c:v>972846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F-4616-89E9-B5111BB7D4BF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760990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F-4616-89E9-B5111BB7D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65384"/>
        <c:axId val="1"/>
      </c:barChart>
      <c:catAx>
        <c:axId val="15446538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65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39288</v>
          </cell>
        </row>
        <row r="2460">
          <cell r="BK2460">
            <v>39338</v>
          </cell>
        </row>
        <row r="2461">
          <cell r="BK2461">
            <v>39338.400000000001</v>
          </cell>
        </row>
        <row r="2462">
          <cell r="BK2462">
            <v>39338.400000000001</v>
          </cell>
        </row>
        <row r="2463">
          <cell r="BK2463">
            <v>39338.400000000001</v>
          </cell>
        </row>
        <row r="2464">
          <cell r="BK2464">
            <v>39338.400000000009</v>
          </cell>
        </row>
        <row r="2465">
          <cell r="BK2465">
            <v>39338.400000000023</v>
          </cell>
        </row>
        <row r="2468">
          <cell r="BK2468">
            <v>1160257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1000000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-24553</v>
          </cell>
        </row>
        <row r="13">
          <cell r="BB13">
            <v>10727</v>
          </cell>
        </row>
        <row r="14">
          <cell r="BB14">
            <v>137700</v>
          </cell>
        </row>
        <row r="15">
          <cell r="BB15">
            <v>102305</v>
          </cell>
        </row>
        <row r="16">
          <cell r="BB16">
            <v>10595</v>
          </cell>
        </row>
        <row r="17">
          <cell r="BB17">
            <v>14423</v>
          </cell>
        </row>
        <row r="18">
          <cell r="BB18">
            <v>291733</v>
          </cell>
        </row>
        <row r="19">
          <cell r="BB19">
            <v>301413</v>
          </cell>
        </row>
        <row r="20">
          <cell r="BB20">
            <v>279893</v>
          </cell>
        </row>
        <row r="21">
          <cell r="BB21">
            <v>214476</v>
          </cell>
        </row>
        <row r="22">
          <cell r="BB22">
            <v>204766</v>
          </cell>
        </row>
        <row r="23">
          <cell r="BB23">
            <v>270346</v>
          </cell>
        </row>
        <row r="24">
          <cell r="BB24">
            <v>296072</v>
          </cell>
        </row>
        <row r="25">
          <cell r="BB25">
            <v>209332</v>
          </cell>
        </row>
        <row r="26">
          <cell r="BB26">
            <v>227452</v>
          </cell>
        </row>
        <row r="27">
          <cell r="BB27">
            <v>-789438</v>
          </cell>
        </row>
        <row r="28">
          <cell r="BB28">
            <v>120302</v>
          </cell>
        </row>
        <row r="29">
          <cell r="BB29">
            <v>170402</v>
          </cell>
        </row>
        <row r="30">
          <cell r="BB30">
            <v>148917</v>
          </cell>
        </row>
        <row r="31">
          <cell r="BB31">
            <v>-837303</v>
          </cell>
        </row>
        <row r="32">
          <cell r="BB32">
            <v>290337</v>
          </cell>
        </row>
        <row r="33">
          <cell r="BB33">
            <v>306037</v>
          </cell>
        </row>
        <row r="34">
          <cell r="BB34">
            <v>277567</v>
          </cell>
        </row>
        <row r="35">
          <cell r="BB35">
            <v>284412</v>
          </cell>
        </row>
        <row r="36">
          <cell r="BB36">
            <v>275662</v>
          </cell>
        </row>
        <row r="37">
          <cell r="BB37">
            <v>-766421</v>
          </cell>
        </row>
        <row r="38">
          <cell r="BB38">
            <v>243211.5</v>
          </cell>
        </row>
        <row r="39">
          <cell r="BB39">
            <v>243211.5</v>
          </cell>
        </row>
        <row r="40">
          <cell r="BB40">
            <v>243211.5</v>
          </cell>
        </row>
        <row r="41">
          <cell r="BB41">
            <v>243211.5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2" workbookViewId="0">
      <selection activeCell="U51" sqref="U51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+'[3]BAM-EGS'!$BB$9</f>
        <v>3000000</v>
      </c>
      <c r="F6" s="25"/>
      <c r="G6" s="25"/>
      <c r="H6" s="25">
        <f>+'[2]BAM-EGS'!$BB$9</f>
        <v>3000000</v>
      </c>
      <c r="I6" s="6">
        <f>'[1]BAM-3RD'!$BK$2468</f>
        <v>1160257</v>
      </c>
      <c r="J6" s="6"/>
      <c r="K6" s="6">
        <f>SUM(E6,H6,I6)</f>
        <v>7160257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6000000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+'[3]BAM-EGS'!$BB12</f>
        <v>-24553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15360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200000</v>
      </c>
      <c r="R8" s="64">
        <f t="shared" ref="R8:R33" si="0">IF(L8&gt;0,$L$5-L8,0)+($M$5-M8)+($N$5-N8)</f>
        <v>-5000</v>
      </c>
      <c r="S8" s="5">
        <f>E8-Q8-R8</f>
        <v>-219553</v>
      </c>
      <c r="T8" s="5"/>
      <c r="U8" s="5">
        <f>SUM(Q8:S8)</f>
        <v>-24553</v>
      </c>
      <c r="V8" s="19">
        <f>SUM(H8)</f>
        <v>0</v>
      </c>
      <c r="W8" s="19">
        <f>SUM(U8:V8)</f>
        <v>-24553</v>
      </c>
      <c r="X8" s="4">
        <f>IF(K8&gt;0,K8,0)</f>
        <v>15360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+'[3]BAM-EGS'!$BB13</f>
        <v>10727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50640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200000</v>
      </c>
      <c r="R9" s="64">
        <f t="shared" si="0"/>
        <v>-12500</v>
      </c>
      <c r="S9" s="5">
        <f t="shared" ref="S9:S36" si="6">E9-Q9-R9</f>
        <v>-176773</v>
      </c>
      <c r="T9" s="5"/>
      <c r="U9" s="5">
        <f t="shared" ref="U9:U36" si="7">SUM(Q9:S9)</f>
        <v>10727</v>
      </c>
      <c r="V9" s="19">
        <f t="shared" ref="V9:V36" si="8">SUM(H9)</f>
        <v>0</v>
      </c>
      <c r="W9" s="19">
        <f t="shared" ref="W9:W36" si="9">SUM(U9:V9)</f>
        <v>10727</v>
      </c>
      <c r="X9" s="4">
        <f t="shared" ref="X9:X36" si="10">IF(K9&gt;0,K9,0)</f>
        <v>50640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+'[3]BAM-EGS'!$BB14</f>
        <v>137700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176270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200000</v>
      </c>
      <c r="R10" s="64">
        <f t="shared" si="0"/>
        <v>30000</v>
      </c>
      <c r="S10" s="5">
        <f t="shared" si="6"/>
        <v>-92300</v>
      </c>
      <c r="T10" s="5"/>
      <c r="U10" s="5">
        <f t="shared" si="7"/>
        <v>137700</v>
      </c>
      <c r="V10" s="19">
        <f t="shared" si="8"/>
        <v>0</v>
      </c>
      <c r="W10" s="19">
        <f t="shared" si="9"/>
        <v>137700</v>
      </c>
      <c r="X10" s="4">
        <f t="shared" si="10"/>
        <v>176270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+'[3]BAM-EGS'!$BB15</f>
        <v>102305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140310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200000</v>
      </c>
      <c r="R11" s="64">
        <f t="shared" si="0"/>
        <v>10000</v>
      </c>
      <c r="S11" s="5">
        <f t="shared" si="6"/>
        <v>-107695</v>
      </c>
      <c r="T11" s="5"/>
      <c r="U11" s="5">
        <f t="shared" si="7"/>
        <v>102305</v>
      </c>
      <c r="V11" s="19">
        <f t="shared" si="8"/>
        <v>0</v>
      </c>
      <c r="W11" s="19">
        <f t="shared" si="9"/>
        <v>102305</v>
      </c>
      <c r="X11" s="4">
        <f t="shared" si="10"/>
        <v>140310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+'[3]BAM-EGS'!$BB16</f>
        <v>10595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48900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200000</v>
      </c>
      <c r="R12" s="64">
        <f t="shared" si="0"/>
        <v>5083</v>
      </c>
      <c r="S12" s="5">
        <f t="shared" si="6"/>
        <v>-194488</v>
      </c>
      <c r="T12" s="5"/>
      <c r="U12" s="5">
        <f t="shared" si="7"/>
        <v>10595</v>
      </c>
      <c r="V12" s="19">
        <f t="shared" si="8"/>
        <v>0</v>
      </c>
      <c r="W12" s="19">
        <f t="shared" si="9"/>
        <v>10595</v>
      </c>
      <c r="X12" s="4">
        <f t="shared" si="10"/>
        <v>48900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+'[3]BAM-EGS'!$BB17</f>
        <v>14423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52630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200000</v>
      </c>
      <c r="R13" s="64">
        <f t="shared" si="0"/>
        <v>-10000</v>
      </c>
      <c r="S13" s="5">
        <f t="shared" si="6"/>
        <v>-175577</v>
      </c>
      <c r="T13" s="5"/>
      <c r="U13" s="5">
        <f t="shared" si="7"/>
        <v>14423</v>
      </c>
      <c r="V13" s="19">
        <f t="shared" si="8"/>
        <v>0</v>
      </c>
      <c r="W13" s="19">
        <f t="shared" si="9"/>
        <v>14423</v>
      </c>
      <c r="X13" s="4">
        <f t="shared" si="10"/>
        <v>52630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+'[3]BAM-EGS'!$BB18</f>
        <v>291733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329940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200000</v>
      </c>
      <c r="R14" s="64">
        <f t="shared" si="0"/>
        <v>-10000</v>
      </c>
      <c r="S14" s="5">
        <f t="shared" si="6"/>
        <v>101733</v>
      </c>
      <c r="T14" s="5"/>
      <c r="U14" s="5">
        <f t="shared" si="7"/>
        <v>291733</v>
      </c>
      <c r="V14" s="19">
        <f t="shared" si="8"/>
        <v>0</v>
      </c>
      <c r="W14" s="19">
        <f t="shared" si="9"/>
        <v>291733</v>
      </c>
      <c r="X14" s="4">
        <f t="shared" si="10"/>
        <v>329940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+'[3]BAM-EGS'!$BB19</f>
        <v>301413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339620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200000</v>
      </c>
      <c r="R15" s="64">
        <f t="shared" si="0"/>
        <v>-1667</v>
      </c>
      <c r="S15" s="5">
        <f t="shared" si="6"/>
        <v>103080</v>
      </c>
      <c r="T15" s="5"/>
      <c r="U15" s="5">
        <f t="shared" si="7"/>
        <v>301413</v>
      </c>
      <c r="V15" s="19">
        <f t="shared" si="8"/>
        <v>0</v>
      </c>
      <c r="W15" s="19">
        <f t="shared" si="9"/>
        <v>301413</v>
      </c>
      <c r="X15" s="4">
        <f t="shared" si="10"/>
        <v>339620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+'[3]BAM-EGS'!$BB20</f>
        <v>279893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318100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200000</v>
      </c>
      <c r="R16" s="64">
        <f t="shared" si="0"/>
        <v>-21667</v>
      </c>
      <c r="S16" s="5">
        <f t="shared" si="6"/>
        <v>101560</v>
      </c>
      <c r="T16" s="5"/>
      <c r="U16" s="5">
        <f t="shared" si="7"/>
        <v>279893</v>
      </c>
      <c r="V16" s="19">
        <f t="shared" si="8"/>
        <v>0</v>
      </c>
      <c r="W16" s="19">
        <f t="shared" si="9"/>
        <v>279893</v>
      </c>
      <c r="X16" s="4">
        <f t="shared" si="10"/>
        <v>318100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+'[3]BAM-EGS'!$BB21</f>
        <v>214476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253080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200000</v>
      </c>
      <c r="R17" s="64">
        <f t="shared" si="0"/>
        <v>-10000</v>
      </c>
      <c r="S17" s="5">
        <f t="shared" si="6"/>
        <v>24476</v>
      </c>
      <c r="T17" s="5"/>
      <c r="U17" s="5">
        <f t="shared" si="7"/>
        <v>214476</v>
      </c>
      <c r="V17" s="19">
        <f t="shared" si="8"/>
        <v>0</v>
      </c>
      <c r="W17" s="19">
        <f t="shared" si="9"/>
        <v>214476</v>
      </c>
      <c r="X17" s="4">
        <f t="shared" si="10"/>
        <v>253080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43</v>
      </c>
      <c r="C18" s="49"/>
      <c r="D18" s="49"/>
      <c r="E18" s="55">
        <f>+'[3]BAM-EGS'!$BB22</f>
        <v>204766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243370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200000</v>
      </c>
      <c r="R18" s="64">
        <f t="shared" si="0"/>
        <v>17500</v>
      </c>
      <c r="S18" s="5">
        <f t="shared" si="6"/>
        <v>-12734</v>
      </c>
      <c r="T18" s="5"/>
      <c r="U18" s="5">
        <f t="shared" si="7"/>
        <v>204766</v>
      </c>
      <c r="V18" s="19">
        <f t="shared" si="8"/>
        <v>0</v>
      </c>
      <c r="W18" s="19">
        <f t="shared" si="9"/>
        <v>204766</v>
      </c>
      <c r="X18" s="4">
        <f t="shared" si="10"/>
        <v>243370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43</v>
      </c>
      <c r="C19" s="49"/>
      <c r="D19" s="49"/>
      <c r="E19" s="55">
        <f>+'[3]BAM-EGS'!$BB23</f>
        <v>270346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308950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200000</v>
      </c>
      <c r="R19" s="64">
        <f t="shared" si="0"/>
        <v>21250</v>
      </c>
      <c r="S19" s="5">
        <f t="shared" si="6"/>
        <v>49096</v>
      </c>
      <c r="T19" s="5"/>
      <c r="U19" s="5">
        <f t="shared" si="7"/>
        <v>270346</v>
      </c>
      <c r="V19" s="19">
        <f t="shared" si="8"/>
        <v>0</v>
      </c>
      <c r="W19" s="19">
        <f t="shared" si="9"/>
        <v>270346</v>
      </c>
      <c r="X19" s="4">
        <f t="shared" si="10"/>
        <v>308950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43</v>
      </c>
      <c r="C20" s="49"/>
      <c r="D20" s="49"/>
      <c r="E20" s="55">
        <f>+'[3]BAM-EGS'!$BB24</f>
        <v>296072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335390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200000</v>
      </c>
      <c r="R20" s="64">
        <f t="shared" si="0"/>
        <v>-25000</v>
      </c>
      <c r="S20" s="5">
        <f t="shared" si="6"/>
        <v>121072</v>
      </c>
      <c r="T20" s="5"/>
      <c r="U20" s="5">
        <f t="shared" si="7"/>
        <v>296072</v>
      </c>
      <c r="V20" s="19">
        <f t="shared" si="8"/>
        <v>0</v>
      </c>
      <c r="W20" s="19">
        <f t="shared" si="9"/>
        <v>296072</v>
      </c>
      <c r="X20" s="4">
        <f t="shared" si="10"/>
        <v>335390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43</v>
      </c>
      <c r="C21" s="49"/>
      <c r="D21" s="49"/>
      <c r="E21" s="55">
        <f>+'[3]BAM-EGS'!$BB25</f>
        <v>209332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248650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200000</v>
      </c>
      <c r="R21" s="64">
        <f t="shared" si="0"/>
        <v>-25000</v>
      </c>
      <c r="S21" s="5">
        <f t="shared" si="6"/>
        <v>34332</v>
      </c>
      <c r="T21" s="5"/>
      <c r="U21" s="5">
        <f t="shared" si="7"/>
        <v>209332</v>
      </c>
      <c r="V21" s="19">
        <f t="shared" si="8"/>
        <v>0</v>
      </c>
      <c r="W21" s="19">
        <f t="shared" si="9"/>
        <v>209332</v>
      </c>
      <c r="X21" s="4">
        <f t="shared" si="10"/>
        <v>248650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43</v>
      </c>
      <c r="C22" s="49"/>
      <c r="D22" s="49"/>
      <c r="E22" s="55">
        <f>+'[3]BAM-EGS'!$BB26</f>
        <v>227452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266770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200000</v>
      </c>
      <c r="R22" s="64">
        <f t="shared" si="0"/>
        <v>-25000</v>
      </c>
      <c r="S22" s="5">
        <f t="shared" si="6"/>
        <v>52452</v>
      </c>
      <c r="T22" s="5"/>
      <c r="U22" s="5">
        <f t="shared" si="7"/>
        <v>227452</v>
      </c>
      <c r="V22" s="19">
        <f t="shared" si="8"/>
        <v>0</v>
      </c>
      <c r="W22" s="19">
        <f t="shared" si="9"/>
        <v>227452</v>
      </c>
      <c r="X22" s="4">
        <f t="shared" si="10"/>
        <v>266770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43</v>
      </c>
      <c r="C23" s="49"/>
      <c r="D23" s="49"/>
      <c r="E23" s="55">
        <f>+'[3]BAM-EGS'!$BB27</f>
        <v>-789438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249880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200000</v>
      </c>
      <c r="R23" s="64">
        <f t="shared" si="0"/>
        <v>0</v>
      </c>
      <c r="S23" s="5">
        <f t="shared" si="6"/>
        <v>-989438</v>
      </c>
      <c r="T23" s="5"/>
      <c r="U23" s="5">
        <f t="shared" si="7"/>
        <v>-789438</v>
      </c>
      <c r="V23" s="19">
        <f t="shared" si="8"/>
        <v>1000000</v>
      </c>
      <c r="W23" s="19">
        <f t="shared" si="9"/>
        <v>210562</v>
      </c>
      <c r="X23" s="4">
        <f t="shared" si="10"/>
        <v>249880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43</v>
      </c>
      <c r="C24" s="49"/>
      <c r="D24" s="49"/>
      <c r="E24" s="55">
        <f>+'[3]BAM-EGS'!$BB28</f>
        <v>120302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159620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200000</v>
      </c>
      <c r="R24" s="64">
        <f t="shared" si="0"/>
        <v>-20000</v>
      </c>
      <c r="S24" s="5">
        <f t="shared" si="6"/>
        <v>-59698</v>
      </c>
      <c r="T24" s="5"/>
      <c r="U24" s="5">
        <f t="shared" si="7"/>
        <v>120302</v>
      </c>
      <c r="V24" s="19">
        <f t="shared" si="8"/>
        <v>0</v>
      </c>
      <c r="W24" s="19">
        <f t="shared" si="9"/>
        <v>120302</v>
      </c>
      <c r="X24" s="4">
        <f t="shared" si="10"/>
        <v>159620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43</v>
      </c>
      <c r="C25" s="49"/>
      <c r="D25" s="49"/>
      <c r="E25" s="55">
        <f>+'[3]BAM-EGS'!$BB29</f>
        <v>170402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207540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200000</v>
      </c>
      <c r="R25" s="64">
        <f t="shared" si="0"/>
        <v>12500</v>
      </c>
      <c r="S25" s="5">
        <f t="shared" si="6"/>
        <v>-42098</v>
      </c>
      <c r="T25" s="5"/>
      <c r="U25" s="5">
        <f t="shared" si="7"/>
        <v>170402</v>
      </c>
      <c r="V25" s="19">
        <f t="shared" si="8"/>
        <v>0</v>
      </c>
      <c r="W25" s="19">
        <f t="shared" si="9"/>
        <v>170402</v>
      </c>
      <c r="X25" s="4">
        <f t="shared" si="10"/>
        <v>207540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43</v>
      </c>
      <c r="C26" s="49"/>
      <c r="D26" s="49"/>
      <c r="E26" s="55">
        <f>+'[3]BAM-EGS'!$BB30</f>
        <v>148917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186490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200000</v>
      </c>
      <c r="R26" s="64">
        <f t="shared" si="0"/>
        <v>21667</v>
      </c>
      <c r="S26" s="5">
        <f t="shared" si="6"/>
        <v>-72750</v>
      </c>
      <c r="T26" s="5"/>
      <c r="U26" s="5">
        <f t="shared" si="7"/>
        <v>148917</v>
      </c>
      <c r="V26" s="19">
        <f t="shared" si="8"/>
        <v>0</v>
      </c>
      <c r="W26" s="19">
        <f t="shared" si="9"/>
        <v>148917</v>
      </c>
      <c r="X26" s="4">
        <f t="shared" si="10"/>
        <v>186490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43</v>
      </c>
      <c r="C27" s="49"/>
      <c r="D27" s="49"/>
      <c r="E27" s="55">
        <f>+'[3]BAM-EGS'!$BB31</f>
        <v>-837303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200270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200000</v>
      </c>
      <c r="R27" s="64">
        <f t="shared" si="0"/>
        <v>5000</v>
      </c>
      <c r="S27" s="5">
        <f t="shared" si="6"/>
        <v>-1042303</v>
      </c>
      <c r="T27" s="5"/>
      <c r="U27" s="5">
        <f t="shared" si="7"/>
        <v>-837303</v>
      </c>
      <c r="V27" s="19">
        <f t="shared" si="8"/>
        <v>1000000</v>
      </c>
      <c r="W27" s="19">
        <f t="shared" si="9"/>
        <v>162697</v>
      </c>
      <c r="X27" s="4">
        <f t="shared" si="10"/>
        <v>200270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43</v>
      </c>
      <c r="C28" s="49"/>
      <c r="D28" s="49"/>
      <c r="E28" s="55">
        <f>+'[3]BAM-EGS'!$BB32</f>
        <v>290337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327910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200000</v>
      </c>
      <c r="R28" s="64">
        <f t="shared" si="0"/>
        <v>14375</v>
      </c>
      <c r="S28" s="5">
        <f t="shared" si="6"/>
        <v>75962</v>
      </c>
      <c r="T28" s="5"/>
      <c r="U28" s="5">
        <f t="shared" si="7"/>
        <v>290337</v>
      </c>
      <c r="V28" s="19">
        <f t="shared" si="8"/>
        <v>0</v>
      </c>
      <c r="W28" s="19">
        <f t="shared" si="9"/>
        <v>290337</v>
      </c>
      <c r="X28" s="4">
        <f t="shared" si="10"/>
        <v>327910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43</v>
      </c>
      <c r="C29" s="49"/>
      <c r="D29" s="49"/>
      <c r="E29" s="55">
        <f>+'[3]BAM-EGS'!$BB33</f>
        <v>306037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343610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200000</v>
      </c>
      <c r="R29" s="64">
        <f t="shared" si="0"/>
        <v>4500</v>
      </c>
      <c r="S29" s="5">
        <f t="shared" si="6"/>
        <v>101537</v>
      </c>
      <c r="T29" s="5"/>
      <c r="U29" s="5">
        <f t="shared" si="7"/>
        <v>306037</v>
      </c>
      <c r="V29" s="19">
        <f t="shared" si="8"/>
        <v>0</v>
      </c>
      <c r="W29" s="19">
        <f t="shared" si="9"/>
        <v>306037</v>
      </c>
      <c r="X29" s="4">
        <f t="shared" si="10"/>
        <v>343610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43</v>
      </c>
      <c r="C30" s="49"/>
      <c r="D30" s="49"/>
      <c r="E30" s="55">
        <f>+'[3]BAM-EGS'!$BB34</f>
        <v>277567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315140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200000</v>
      </c>
      <c r="R30" s="64">
        <f t="shared" si="0"/>
        <v>-208</v>
      </c>
      <c r="S30" s="5">
        <f t="shared" si="6"/>
        <v>77775</v>
      </c>
      <c r="T30" s="5"/>
      <c r="U30" s="5">
        <f t="shared" si="7"/>
        <v>277567</v>
      </c>
      <c r="V30" s="19">
        <f t="shared" si="8"/>
        <v>0</v>
      </c>
      <c r="W30" s="19">
        <f t="shared" si="9"/>
        <v>277567</v>
      </c>
      <c r="X30" s="4">
        <f t="shared" si="10"/>
        <v>315140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43</v>
      </c>
      <c r="C31" s="49"/>
      <c r="D31" s="49"/>
      <c r="E31" s="55">
        <f>+'[3]BAM-EGS'!$BB35</f>
        <v>284412</v>
      </c>
      <c r="F31" s="49"/>
      <c r="G31" s="28"/>
      <c r="H31" s="54">
        <f>+'[2]BAM-EGS'!$BB35</f>
        <v>0</v>
      </c>
      <c r="I31" s="29">
        <f>'[1]BAM-3RD'!$BK2459</f>
        <v>39288</v>
      </c>
      <c r="J31" s="54">
        <f t="shared" si="2"/>
        <v>39288</v>
      </c>
      <c r="K31" s="30">
        <f t="shared" si="3"/>
        <v>323700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0</v>
      </c>
      <c r="O31" s="4">
        <f t="shared" si="4"/>
        <v>0</v>
      </c>
      <c r="P31" s="5"/>
      <c r="Q31" s="5">
        <f t="shared" si="5"/>
        <v>200000</v>
      </c>
      <c r="R31" s="64">
        <f t="shared" si="0"/>
        <v>30000</v>
      </c>
      <c r="S31" s="5">
        <f t="shared" si="6"/>
        <v>54412</v>
      </c>
      <c r="T31" s="5"/>
      <c r="U31" s="5">
        <f t="shared" si="7"/>
        <v>284412</v>
      </c>
      <c r="V31" s="19">
        <f t="shared" si="8"/>
        <v>0</v>
      </c>
      <c r="W31" s="19">
        <f t="shared" si="9"/>
        <v>284412</v>
      </c>
      <c r="X31" s="4">
        <f t="shared" si="10"/>
        <v>323700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37</v>
      </c>
      <c r="C32" s="49"/>
      <c r="D32" s="49"/>
      <c r="E32" s="55">
        <f>+'[3]BAM-EGS'!$BB36</f>
        <v>275662</v>
      </c>
      <c r="F32" s="49"/>
      <c r="G32" s="28"/>
      <c r="H32" s="54">
        <f>+'[2]BAM-EGS'!$BB36</f>
        <v>0</v>
      </c>
      <c r="I32" s="29">
        <f>'[1]BAM-3RD'!$BK2460</f>
        <v>39338</v>
      </c>
      <c r="J32" s="54">
        <f t="shared" si="2"/>
        <v>39338</v>
      </c>
      <c r="K32" s="30">
        <f t="shared" si="3"/>
        <v>315000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0</v>
      </c>
      <c r="O32" s="4">
        <f t="shared" si="4"/>
        <v>0</v>
      </c>
      <c r="P32" s="5"/>
      <c r="Q32" s="5">
        <f t="shared" si="5"/>
        <v>200000</v>
      </c>
      <c r="R32" s="64">
        <f t="shared" si="0"/>
        <v>30000</v>
      </c>
      <c r="S32" s="5">
        <f t="shared" si="6"/>
        <v>45662</v>
      </c>
      <c r="T32" s="5"/>
      <c r="U32" s="5">
        <f t="shared" si="7"/>
        <v>275662</v>
      </c>
      <c r="V32" s="19">
        <f t="shared" si="8"/>
        <v>0</v>
      </c>
      <c r="W32" s="19">
        <f t="shared" si="9"/>
        <v>275662</v>
      </c>
      <c r="X32" s="4">
        <f t="shared" si="10"/>
        <v>315000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37</v>
      </c>
      <c r="C33" s="49"/>
      <c r="D33" s="49"/>
      <c r="E33" s="55">
        <f>+'[3]BAM-EGS'!$BB37</f>
        <v>-766421</v>
      </c>
      <c r="F33" s="49"/>
      <c r="G33" s="28"/>
      <c r="H33" s="54">
        <f>+'[2]BAM-EGS'!$BB37</f>
        <v>1000000</v>
      </c>
      <c r="I33" s="29">
        <f>'[1]BAM-3RD'!$BK2461</f>
        <v>39338.400000000001</v>
      </c>
      <c r="J33" s="54">
        <f t="shared" si="2"/>
        <v>1039338.4</v>
      </c>
      <c r="K33" s="30">
        <f t="shared" si="3"/>
        <v>272917.40000000002</v>
      </c>
      <c r="L33" s="37">
        <f>((L$6)-SUM(L$8:L32))/($A$37-$A32)</f>
        <v>0</v>
      </c>
      <c r="M33" s="37">
        <f>((M$6)-SUM(M$8:M32))/($A$37-$A32)</f>
        <v>0</v>
      </c>
      <c r="N33" s="61">
        <f>[4]Apr!$K41</f>
        <v>0</v>
      </c>
      <c r="O33" s="4">
        <f t="shared" si="4"/>
        <v>0</v>
      </c>
      <c r="P33" s="5"/>
      <c r="Q33" s="5">
        <f t="shared" si="5"/>
        <v>200000</v>
      </c>
      <c r="R33" s="64">
        <f t="shared" si="0"/>
        <v>30000</v>
      </c>
      <c r="S33" s="5">
        <f t="shared" si="6"/>
        <v>-996421</v>
      </c>
      <c r="T33" s="5"/>
      <c r="U33" s="5">
        <f t="shared" si="7"/>
        <v>-766421</v>
      </c>
      <c r="V33" s="19">
        <f t="shared" si="8"/>
        <v>1000000</v>
      </c>
      <c r="W33" s="19">
        <f t="shared" si="9"/>
        <v>233579</v>
      </c>
      <c r="X33" s="4">
        <f t="shared" si="10"/>
        <v>272917.40000000002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38</v>
      </c>
      <c r="C34" s="49"/>
      <c r="D34" s="49"/>
      <c r="E34" s="55">
        <f>+'[3]BAM-EGS'!$BB38</f>
        <v>243211.5</v>
      </c>
      <c r="F34" s="49"/>
      <c r="G34" s="28"/>
      <c r="H34" s="54">
        <f>+'[2]BAM-EGS'!$BB38</f>
        <v>0</v>
      </c>
      <c r="I34" s="29">
        <f>'[1]BAM-3RD'!$BK2462</f>
        <v>39338.400000000001</v>
      </c>
      <c r="J34" s="54">
        <f t="shared" si="2"/>
        <v>39338.400000000001</v>
      </c>
      <c r="K34" s="30">
        <f t="shared" si="3"/>
        <v>282549.90000000002</v>
      </c>
      <c r="L34" s="37">
        <f>((L$6)-SUM(L$8:L33))/($A$37-$A33)</f>
        <v>0</v>
      </c>
      <c r="M34" s="37">
        <f>((M$6)-SUM(M$8:M33))/($A$37-$A33)</f>
        <v>0</v>
      </c>
      <c r="N34" s="37">
        <f>((N$6)-SUM(N$8:N33))/($A$37-$A33)</f>
        <v>46458.25</v>
      </c>
      <c r="O34" s="4">
        <f t="shared" si="4"/>
        <v>46458.25</v>
      </c>
      <c r="P34" s="5"/>
      <c r="Q34" s="5">
        <f t="shared" si="5"/>
        <v>200000</v>
      </c>
      <c r="R34" s="65">
        <f>((R$6)-SUM(R$8:R33))/($A$37-$A33)</f>
        <v>-16458.25</v>
      </c>
      <c r="S34" s="5">
        <f t="shared" si="6"/>
        <v>59669.75</v>
      </c>
      <c r="T34" s="5"/>
      <c r="U34" s="5">
        <f t="shared" si="7"/>
        <v>243211.5</v>
      </c>
      <c r="V34" s="19">
        <f t="shared" si="8"/>
        <v>0</v>
      </c>
      <c r="W34" s="19">
        <f t="shared" si="9"/>
        <v>243211.5</v>
      </c>
      <c r="X34" s="4">
        <f t="shared" si="10"/>
        <v>282549.90000000002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38</v>
      </c>
      <c r="C35" s="49"/>
      <c r="D35" s="49"/>
      <c r="E35" s="55">
        <f>+'[3]BAM-EGS'!$BB39</f>
        <v>243211.5</v>
      </c>
      <c r="F35" s="49"/>
      <c r="G35" s="28"/>
      <c r="H35" s="54">
        <f>+'[2]BAM-EGS'!$BB39</f>
        <v>0</v>
      </c>
      <c r="I35" s="29">
        <f>'[1]BAM-3RD'!$BK2463</f>
        <v>39338.400000000001</v>
      </c>
      <c r="J35" s="54">
        <f t="shared" si="2"/>
        <v>39338.400000000001</v>
      </c>
      <c r="K35" s="30">
        <f t="shared" si="3"/>
        <v>282549.90000000002</v>
      </c>
      <c r="L35" s="37">
        <f>((L$6)-SUM(L$8:L34))/($A$37-$A34)</f>
        <v>0</v>
      </c>
      <c r="M35" s="37">
        <f>((M$6)-SUM(M$8:M34))/($A$37-$A34)</f>
        <v>0</v>
      </c>
      <c r="N35" s="37">
        <f>((N$6)-SUM(N$8:N34))/($A$37-$A34)</f>
        <v>46458.25</v>
      </c>
      <c r="O35" s="4">
        <f t="shared" si="4"/>
        <v>46458.25</v>
      </c>
      <c r="P35" s="5"/>
      <c r="Q35" s="5">
        <f t="shared" si="5"/>
        <v>200000</v>
      </c>
      <c r="R35" s="65">
        <f>((R$6)-SUM(R$8:R34))/($A$37-$A34)</f>
        <v>-16458.25</v>
      </c>
      <c r="S35" s="5">
        <f t="shared" si="6"/>
        <v>59669.75</v>
      </c>
      <c r="T35" s="5"/>
      <c r="U35" s="5">
        <f t="shared" si="7"/>
        <v>243211.5</v>
      </c>
      <c r="V35" s="19">
        <f t="shared" si="8"/>
        <v>0</v>
      </c>
      <c r="W35" s="19">
        <f t="shared" si="9"/>
        <v>243211.5</v>
      </c>
      <c r="X35" s="4">
        <f t="shared" si="10"/>
        <v>282549.90000000002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38</v>
      </c>
      <c r="C36" s="49"/>
      <c r="D36" s="49"/>
      <c r="E36" s="55">
        <f>+'[3]BAM-EGS'!$BB40</f>
        <v>243211.5</v>
      </c>
      <c r="F36" s="49"/>
      <c r="G36" s="28"/>
      <c r="H36" s="54">
        <f>+'[2]BAM-EGS'!$BB40</f>
        <v>0</v>
      </c>
      <c r="I36" s="29">
        <f>'[1]BAM-3RD'!$BK2464</f>
        <v>39338.400000000009</v>
      </c>
      <c r="J36" s="54">
        <f t="shared" si="2"/>
        <v>39338.400000000009</v>
      </c>
      <c r="K36" s="30">
        <f t="shared" si="3"/>
        <v>282549.90000000002</v>
      </c>
      <c r="L36" s="37">
        <f>((L$6)-SUM(L$8:L35))/($A$37-$A35)</f>
        <v>0</v>
      </c>
      <c r="M36" s="37">
        <f>((M$6)-SUM(M$8:M35))/($A$37-$A35)</f>
        <v>0</v>
      </c>
      <c r="N36" s="37">
        <f>((N$6)-SUM(N$8:N35))/($A$37-$A35)</f>
        <v>46458.25</v>
      </c>
      <c r="O36" s="4">
        <f t="shared" si="4"/>
        <v>46458.25</v>
      </c>
      <c r="P36" s="5"/>
      <c r="Q36" s="5">
        <f t="shared" si="5"/>
        <v>200000</v>
      </c>
      <c r="R36" s="65">
        <f>((R$6)-SUM(R$8:R35))/($A$37-$A35)</f>
        <v>-16458.25</v>
      </c>
      <c r="S36" s="5">
        <f t="shared" si="6"/>
        <v>59669.75</v>
      </c>
      <c r="T36" s="5"/>
      <c r="U36" s="5">
        <f t="shared" si="7"/>
        <v>243211.5</v>
      </c>
      <c r="V36" s="19">
        <f t="shared" si="8"/>
        <v>0</v>
      </c>
      <c r="W36" s="19">
        <f t="shared" si="9"/>
        <v>243211.5</v>
      </c>
      <c r="X36" s="4">
        <f t="shared" si="10"/>
        <v>282549.90000000002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38</v>
      </c>
      <c r="C37" s="49"/>
      <c r="D37" s="49"/>
      <c r="E37" s="55">
        <f>+'[3]BAM-EGS'!$BB41</f>
        <v>243211.5</v>
      </c>
      <c r="F37" s="49"/>
      <c r="G37" s="28"/>
      <c r="H37" s="54">
        <f>+'[2]BAM-EGS'!$BB41</f>
        <v>0</v>
      </c>
      <c r="I37" s="29">
        <f>'[1]BAM-3RD'!$BK2465</f>
        <v>39338.400000000023</v>
      </c>
      <c r="J37" s="54">
        <f>SUM(H37:I37)</f>
        <v>39338.400000000023</v>
      </c>
      <c r="K37" s="30">
        <f>SUM(E37,H37,I37)</f>
        <v>282549.90000000002</v>
      </c>
      <c r="L37" s="37">
        <f>((L$6)-SUM(L$8:L36))/($A$37-$A36)</f>
        <v>0</v>
      </c>
      <c r="M37" s="37">
        <f>((M$6)-SUM(M$8:M36))/($A$37-$A36)</f>
        <v>0</v>
      </c>
      <c r="N37" s="37">
        <f>((N$6)-SUM(N$8:N36))/($A$37-$A36)</f>
        <v>46458.25</v>
      </c>
      <c r="O37" s="4">
        <f>SUM(L37:N37)</f>
        <v>46458.25</v>
      </c>
      <c r="P37" s="5"/>
      <c r="Q37" s="5">
        <f>$Q$6/30</f>
        <v>200000</v>
      </c>
      <c r="R37" s="65">
        <f>((R$6)-SUM(R$8:R36))/($A$37-$A36)</f>
        <v>-16458.25</v>
      </c>
      <c r="S37" s="5">
        <f>E37-Q37-R37</f>
        <v>59669.75</v>
      </c>
      <c r="T37" s="5"/>
      <c r="U37" s="5">
        <f>SUM(Q37:S37)</f>
        <v>243211.5</v>
      </c>
      <c r="V37" s="19">
        <f>SUM(H37)</f>
        <v>0</v>
      </c>
      <c r="W37" s="19">
        <f>SUM(U37:V37)</f>
        <v>243211.5</v>
      </c>
      <c r="X37" s="4">
        <f>IF(K37&gt;0,K37,0)</f>
        <v>282549.90000000002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3000000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1160257</v>
      </c>
      <c r="J40" s="41">
        <f>SUM(J8:J39)</f>
        <v>4160256.9999999995</v>
      </c>
      <c r="K40" s="42">
        <f>SUM(K8:K38)</f>
        <v>7160257.0000000019</v>
      </c>
      <c r="L40" s="42">
        <f>SUM(L8:L38)</f>
        <v>0</v>
      </c>
      <c r="M40" s="42">
        <f>SUM(M8:M38)</f>
        <v>0</v>
      </c>
      <c r="N40" s="42">
        <f>SUM(N8:N38)</f>
        <v>900000</v>
      </c>
      <c r="O40" s="42">
        <f>SUM(O8:O38)</f>
        <v>900000</v>
      </c>
      <c r="P40" s="43"/>
      <c r="Q40" s="42">
        <f>SUM(Q8:Q38)</f>
        <v>6000000</v>
      </c>
      <c r="R40" s="42">
        <f>SUM(R8:R38)</f>
        <v>0</v>
      </c>
      <c r="S40" s="42">
        <f>SUM(S8:S38)</f>
        <v>-3000000</v>
      </c>
      <c r="T40" s="42"/>
      <c r="U40" s="42">
        <f>SUM(U8:U38)</f>
        <v>3000000</v>
      </c>
      <c r="V40" s="42">
        <f>SUM(V8:V38)</f>
        <v>3000000</v>
      </c>
      <c r="W40" s="42">
        <f>SUM(W8:W38)</f>
        <v>6000000</v>
      </c>
      <c r="X40" s="43">
        <f>SUM(X8:X39)</f>
        <v>7160257.0000000019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SUM(C34:C38)</f>
        <v>0</v>
      </c>
      <c r="D43" s="63">
        <f t="shared" ref="D43:W43" si="11">SUM(D34:D38)</f>
        <v>0</v>
      </c>
      <c r="E43" s="63">
        <f t="shared" si="11"/>
        <v>972846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157353.60000000003</v>
      </c>
      <c r="J43" s="63">
        <f t="shared" si="11"/>
        <v>157353.60000000003</v>
      </c>
      <c r="K43" s="63">
        <f t="shared" si="11"/>
        <v>1130199.6000000001</v>
      </c>
      <c r="L43" s="63">
        <f t="shared" si="11"/>
        <v>0</v>
      </c>
      <c r="M43" s="63">
        <f t="shared" si="11"/>
        <v>0</v>
      </c>
      <c r="N43" s="63">
        <f t="shared" si="11"/>
        <v>185833</v>
      </c>
      <c r="O43" s="63">
        <f t="shared" si="11"/>
        <v>185833</v>
      </c>
      <c r="P43" s="63"/>
      <c r="Q43" s="63">
        <f t="shared" si="11"/>
        <v>800000</v>
      </c>
      <c r="R43" s="63">
        <f t="shared" si="11"/>
        <v>-65833</v>
      </c>
      <c r="S43" s="63">
        <f t="shared" si="11"/>
        <v>238679</v>
      </c>
      <c r="T43" s="63"/>
      <c r="U43" s="63">
        <f t="shared" si="11"/>
        <v>972846</v>
      </c>
      <c r="V43" s="63">
        <f t="shared" si="11"/>
        <v>0</v>
      </c>
      <c r="W43" s="63">
        <f t="shared" si="11"/>
        <v>972846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39</v>
      </c>
      <c r="E44" s="46"/>
      <c r="F44" s="46"/>
      <c r="G44" s="46"/>
      <c r="H44" s="43"/>
      <c r="I44" s="43"/>
      <c r="J44" s="43"/>
      <c r="K44" s="43">
        <f>SUM([5]BMSPT066!$K$37:$K$38)+SUM(K8:K12)</f>
        <v>760990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SHORT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42</v>
      </c>
      <c r="E45" s="46"/>
      <c r="F45" s="46"/>
      <c r="G45" s="46"/>
      <c r="H45" s="43"/>
      <c r="I45" s="43"/>
      <c r="J45" s="43"/>
      <c r="K45" s="43">
        <f>SUM(K13:K19)</f>
        <v>1845690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864087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SUM(K20:K26)</f>
        <v>1654340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-108759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SUM(K27:K33)</f>
        <v>2098547.4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04/26/2001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2001-04-25T18:54:57Z</cp:lastPrinted>
  <dcterms:created xsi:type="dcterms:W3CDTF">1997-02-03T15:25:11Z</dcterms:created>
  <dcterms:modified xsi:type="dcterms:W3CDTF">2023-09-10T15:51:18Z</dcterms:modified>
</cp:coreProperties>
</file>