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<sst xmlns="http://schemas.openxmlformats.org/spreadsheetml/2006/main" count="74" uniqueCount="43">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</sst>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03311258278151E-2"/>
          <c:y val="3.2608695652173912E-2"/>
          <c:w val="0.86506622516556297"/>
          <c:h val="0.85461956521739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89630.750000001863</c:v>
                </c:pt>
                <c:pt idx="3">
                  <c:v>0</c:v>
                </c:pt>
                <c:pt idx="4">
                  <c:v>0</c:v>
                </c:pt>
                <c:pt idx="6">
                  <c:v>89630.750000003725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C-4E56-9460-567248906F45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89630.750000001863</c:v>
                </c:pt>
                <c:pt idx="3">
                  <c:v>0</c:v>
                </c:pt>
                <c:pt idx="4">
                  <c:v>0</c:v>
                </c:pt>
                <c:pt idx="6">
                  <c:v>89630.750000003725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790405.9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C-4E56-9460-56724890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75416"/>
        <c:axId val="1"/>
      </c:barChart>
      <c:catAx>
        <c:axId val="15417541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75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266304347826087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37895</v>
          </cell>
        </row>
        <row r="2460">
          <cell r="BK2460">
            <v>37937</v>
          </cell>
        </row>
        <row r="2461">
          <cell r="BK2461">
            <v>37937.199999999997</v>
          </cell>
        </row>
        <row r="2462">
          <cell r="BK2462">
            <v>37937.199999999997</v>
          </cell>
        </row>
        <row r="2463">
          <cell r="BK2463">
            <v>37937.19999999999</v>
          </cell>
        </row>
        <row r="2464">
          <cell r="BK2464">
            <v>37937.199999999997</v>
          </cell>
        </row>
        <row r="2465">
          <cell r="BK2465">
            <v>37937.200000000012</v>
          </cell>
        </row>
        <row r="2468">
          <cell r="BK2468">
            <v>1150456.9999999998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3416983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319443</v>
          </cell>
        </row>
        <row r="39">
          <cell r="BB39">
            <v>309483</v>
          </cell>
        </row>
        <row r="40">
          <cell r="BB40">
            <v>310163</v>
          </cell>
        </row>
        <row r="41">
          <cell r="BB41">
            <v>255542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A40" sqref="A40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+'[3]BAM-EGS'!$BB$9</f>
        <v>3416983</v>
      </c>
      <c r="F6" s="25"/>
      <c r="G6" s="25"/>
      <c r="H6" s="25">
        <f>+'[2]BAM-EGS'!$BB$9</f>
        <v>3000000</v>
      </c>
      <c r="I6" s="6">
        <f>'[1]BAM-3RD'!$BK$2468</f>
        <v>1150456.9999999998</v>
      </c>
      <c r="J6" s="6"/>
      <c r="K6" s="6">
        <f>SUM(E6,H6,I6)</f>
        <v>7567440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6416983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42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19956.95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213899.43333333332</v>
      </c>
      <c r="R8" s="64">
        <f t="shared" ref="R8:R34" si="0">IF(L8&gt;0,$L$5-L8,0)+($M$5-M8)+($N$5-N8)</f>
        <v>-5000</v>
      </c>
      <c r="S8" s="5">
        <f>E8-Q8-R8</f>
        <v>-228855.48333333331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19956.95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42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56686.95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213899.43333333332</v>
      </c>
      <c r="R9" s="64">
        <f t="shared" si="0"/>
        <v>-12500</v>
      </c>
      <c r="S9" s="5">
        <f t="shared" ref="S9:S36" si="6">E9-Q9-R9</f>
        <v>-184625.48333333331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56686.95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42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183555.5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213899.43333333332</v>
      </c>
      <c r="R10" s="64">
        <f t="shared" si="0"/>
        <v>30000</v>
      </c>
      <c r="S10" s="5">
        <f t="shared" si="6"/>
        <v>-98913.93333333332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183555.5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42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147070.75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213899.43333333332</v>
      </c>
      <c r="R11" s="64">
        <f t="shared" si="0"/>
        <v>10000</v>
      </c>
      <c r="S11" s="5">
        <f t="shared" si="6"/>
        <v>-114833.68333333332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147070.75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42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53625.75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213899.43333333332</v>
      </c>
      <c r="R12" s="64">
        <f t="shared" si="0"/>
        <v>5083</v>
      </c>
      <c r="S12" s="5">
        <f t="shared" si="6"/>
        <v>-203661.68333333332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53625.75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42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57121.05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213899.43333333332</v>
      </c>
      <c r="R13" s="64">
        <f t="shared" si="0"/>
        <v>-10000</v>
      </c>
      <c r="S13" s="5">
        <f t="shared" si="6"/>
        <v>-184985.38333333333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57121.05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42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339211.05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213899.43333333332</v>
      </c>
      <c r="R14" s="64">
        <f t="shared" si="0"/>
        <v>-10000</v>
      </c>
      <c r="S14" s="5">
        <f t="shared" si="6"/>
        <v>97104.616666666669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339211.05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42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348781.05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213899.43333333332</v>
      </c>
      <c r="R15" s="64">
        <f t="shared" si="0"/>
        <v>-1667</v>
      </c>
      <c r="S15" s="5">
        <f t="shared" si="6"/>
        <v>98341.616666666669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348781.05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42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327001.05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213899.43333333332</v>
      </c>
      <c r="R16" s="64">
        <f t="shared" si="0"/>
        <v>-21667</v>
      </c>
      <c r="S16" s="5">
        <f t="shared" si="6"/>
        <v>96561.616666666669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327001.05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42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261020.6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213899.43333333332</v>
      </c>
      <c r="R17" s="64">
        <f t="shared" si="0"/>
        <v>-10000</v>
      </c>
      <c r="S17" s="5">
        <f t="shared" si="6"/>
        <v>18517.166666666686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261020.6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42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251010.6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213899.43333333332</v>
      </c>
      <c r="R18" s="64">
        <f t="shared" si="0"/>
        <v>17500</v>
      </c>
      <c r="S18" s="5">
        <f t="shared" si="6"/>
        <v>-18992.833333333314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251010.6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317620.59999999998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213899.43333333332</v>
      </c>
      <c r="R19" s="64">
        <f t="shared" si="0"/>
        <v>21250</v>
      </c>
      <c r="S19" s="5">
        <f t="shared" si="6"/>
        <v>43867.166666666657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317620.59999999998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345547.7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213899.43333333332</v>
      </c>
      <c r="R20" s="64">
        <f t="shared" si="0"/>
        <v>-25000</v>
      </c>
      <c r="S20" s="5">
        <f t="shared" si="6"/>
        <v>117330.26666666669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345547.7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257067.7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213899.43333333332</v>
      </c>
      <c r="R21" s="64">
        <f t="shared" si="0"/>
        <v>-25000</v>
      </c>
      <c r="S21" s="5">
        <f t="shared" si="6"/>
        <v>28850.266666666692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257067.7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275557.7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213899.43333333332</v>
      </c>
      <c r="R22" s="64">
        <f t="shared" si="0"/>
        <v>-25000</v>
      </c>
      <c r="S22" s="5">
        <f t="shared" si="6"/>
        <v>47340.266666666692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275557.7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258177.69999999995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213899.43333333332</v>
      </c>
      <c r="R23" s="64">
        <f t="shared" si="0"/>
        <v>0</v>
      </c>
      <c r="S23" s="5">
        <f t="shared" si="6"/>
        <v>-995039.7333333334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258177.69999999995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166777.70000000001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213899.43333333332</v>
      </c>
      <c r="R24" s="64">
        <f t="shared" si="0"/>
        <v>-20000</v>
      </c>
      <c r="S24" s="5">
        <f t="shared" si="6"/>
        <v>-66439.733333333323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166777.70000000001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215740.7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213899.43333333332</v>
      </c>
      <c r="R25" s="64">
        <f t="shared" si="0"/>
        <v>12500</v>
      </c>
      <c r="S25" s="5">
        <f t="shared" si="6"/>
        <v>-47796.733333333308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215740.7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191795.95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213899.43333333332</v>
      </c>
      <c r="R26" s="64">
        <f t="shared" si="0"/>
        <v>21667</v>
      </c>
      <c r="S26" s="5">
        <f t="shared" si="6"/>
        <v>-81343.483333333308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191795.95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207685.94999999995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213899.43333333332</v>
      </c>
      <c r="R27" s="64">
        <f t="shared" si="0"/>
        <v>5000</v>
      </c>
      <c r="S27" s="5">
        <f t="shared" si="6"/>
        <v>-1048786.4833333334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207685.94999999995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338275.95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213899.43333333332</v>
      </c>
      <c r="R28" s="64">
        <f t="shared" si="0"/>
        <v>14375</v>
      </c>
      <c r="S28" s="5">
        <f t="shared" si="6"/>
        <v>72428.516666666692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338275.95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353505.95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213899.43333333332</v>
      </c>
      <c r="R29" s="64">
        <f t="shared" si="0"/>
        <v>4500</v>
      </c>
      <c r="S29" s="5">
        <f t="shared" si="6"/>
        <v>97533.516666666692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353505.95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323595.95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213899.43333333332</v>
      </c>
      <c r="R30" s="64">
        <f t="shared" si="0"/>
        <v>-208</v>
      </c>
      <c r="S30" s="5">
        <f t="shared" si="6"/>
        <v>72331.516666666692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323595.95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37895</v>
      </c>
      <c r="J31" s="54">
        <f t="shared" si="2"/>
        <v>37895</v>
      </c>
      <c r="K31" s="30">
        <f t="shared" si="3"/>
        <v>331860.2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213899.43333333332</v>
      </c>
      <c r="R31" s="64">
        <f t="shared" si="0"/>
        <v>13333</v>
      </c>
      <c r="S31" s="5">
        <f t="shared" si="6"/>
        <v>66732.766666666692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331860.2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</v>
      </c>
      <c r="J32" s="54">
        <f t="shared" si="2"/>
        <v>37937</v>
      </c>
      <c r="K32" s="30">
        <f t="shared" si="3"/>
        <v>323199.7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213899.43333333332</v>
      </c>
      <c r="R32" s="64">
        <f t="shared" si="0"/>
        <v>-25000</v>
      </c>
      <c r="S32" s="5">
        <f t="shared" si="6"/>
        <v>96363.266666666692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323199.7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37937.199999999997</v>
      </c>
      <c r="J33" s="54">
        <f t="shared" si="2"/>
        <v>1037937.2</v>
      </c>
      <c r="K33" s="30">
        <f t="shared" si="3"/>
        <v>359240.2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213899.43333333332</v>
      </c>
      <c r="R33" s="64">
        <f t="shared" si="0"/>
        <v>-30000</v>
      </c>
      <c r="S33" s="5">
        <f t="shared" si="6"/>
        <v>-862596.43333333335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359240.2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+'[3]BAM-EGS'!$BB38</f>
        <v>319443</v>
      </c>
      <c r="F34" s="49"/>
      <c r="G34" s="28"/>
      <c r="H34" s="54">
        <f>+'[2]BAM-EGS'!$BB38</f>
        <v>0</v>
      </c>
      <c r="I34" s="29">
        <f>'[1]BAM-3RD'!$BK2462</f>
        <v>37937.199999999997</v>
      </c>
      <c r="J34" s="54">
        <f t="shared" si="2"/>
        <v>37937.199999999997</v>
      </c>
      <c r="K34" s="30">
        <f t="shared" si="3"/>
        <v>357380.2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213899.43333333332</v>
      </c>
      <c r="R34" s="64">
        <f t="shared" si="0"/>
        <v>30000</v>
      </c>
      <c r="S34" s="5">
        <f t="shared" si="6"/>
        <v>75543.56666666668</v>
      </c>
      <c r="T34" s="5"/>
      <c r="U34" s="5">
        <f t="shared" si="7"/>
        <v>319443</v>
      </c>
      <c r="V34" s="19">
        <f t="shared" si="8"/>
        <v>0</v>
      </c>
      <c r="W34" s="19">
        <f t="shared" si="9"/>
        <v>319443</v>
      </c>
      <c r="X34" s="4">
        <f t="shared" si="10"/>
        <v>357380.2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+'[3]BAM-EGS'!$BB39</f>
        <v>309483</v>
      </c>
      <c r="F35" s="49"/>
      <c r="G35" s="28"/>
      <c r="H35" s="54">
        <f>+'[2]BAM-EGS'!$BB39</f>
        <v>0</v>
      </c>
      <c r="I35" s="29">
        <f>'[1]BAM-3RD'!$BK2463</f>
        <v>37937.19999999999</v>
      </c>
      <c r="J35" s="54">
        <f t="shared" si="2"/>
        <v>37937.19999999999</v>
      </c>
      <c r="K35" s="30">
        <f t="shared" si="3"/>
        <v>347420.2</v>
      </c>
      <c r="L35" s="37">
        <f>((L$6)-SUM(L$8:L34))/($A$37-$A34)</f>
        <v>0</v>
      </c>
      <c r="M35" s="37">
        <f>((M$6)-SUM(M$8:M34))/($A$37-$A34)</f>
        <v>0</v>
      </c>
      <c r="N35" s="61">
        <f>[4]Apr!$K43</f>
        <v>0</v>
      </c>
      <c r="O35" s="4">
        <f t="shared" si="4"/>
        <v>0</v>
      </c>
      <c r="P35" s="5"/>
      <c r="Q35" s="5">
        <f t="shared" si="5"/>
        <v>213899.43333333332</v>
      </c>
      <c r="R35" s="65">
        <f>((R$6)-SUM(R$8:R34))/($A$37-$A34)</f>
        <v>11944.666666666666</v>
      </c>
      <c r="S35" s="5">
        <f t="shared" si="6"/>
        <v>83638.900000000009</v>
      </c>
      <c r="T35" s="5"/>
      <c r="U35" s="5">
        <f t="shared" si="7"/>
        <v>309483</v>
      </c>
      <c r="V35" s="19">
        <f t="shared" si="8"/>
        <v>0</v>
      </c>
      <c r="W35" s="19">
        <f t="shared" si="9"/>
        <v>309483</v>
      </c>
      <c r="X35" s="4">
        <f t="shared" si="10"/>
        <v>347420.2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+'[3]BAM-EGS'!$BB40</f>
        <v>310163</v>
      </c>
      <c r="F36" s="49"/>
      <c r="G36" s="28"/>
      <c r="H36" s="54">
        <f>+'[2]BAM-EGS'!$BB40</f>
        <v>0</v>
      </c>
      <c r="I36" s="29">
        <f>'[1]BAM-3RD'!$BK2464</f>
        <v>37937.199999999997</v>
      </c>
      <c r="J36" s="54">
        <f t="shared" si="2"/>
        <v>37937.199999999997</v>
      </c>
      <c r="K36" s="30">
        <f t="shared" si="3"/>
        <v>348100.2</v>
      </c>
      <c r="L36" s="37">
        <f>((L$6)-SUM(L$8:L35))/($A$37-$A35)</f>
        <v>0</v>
      </c>
      <c r="M36" s="37">
        <f>((M$6)-SUM(M$8:M35))/($A$37-$A35)</f>
        <v>0</v>
      </c>
      <c r="N36" s="61">
        <f>[4]Apr!$K44</f>
        <v>0</v>
      </c>
      <c r="O36" s="4">
        <f t="shared" si="4"/>
        <v>0</v>
      </c>
      <c r="P36" s="5"/>
      <c r="Q36" s="5">
        <f t="shared" si="5"/>
        <v>213899.43333333332</v>
      </c>
      <c r="R36" s="65">
        <f>((R$6)-SUM(R$8:R35))/($A$37-$A35)</f>
        <v>11944.666666666668</v>
      </c>
      <c r="S36" s="5">
        <f t="shared" si="6"/>
        <v>84318.900000000009</v>
      </c>
      <c r="T36" s="5"/>
      <c r="U36" s="5">
        <f t="shared" si="7"/>
        <v>310163</v>
      </c>
      <c r="V36" s="19">
        <f t="shared" si="8"/>
        <v>0</v>
      </c>
      <c r="W36" s="19">
        <f t="shared" si="9"/>
        <v>310163</v>
      </c>
      <c r="X36" s="4">
        <f t="shared" si="10"/>
        <v>348100.2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37</v>
      </c>
      <c r="C37" s="49"/>
      <c r="D37" s="49"/>
      <c r="E37" s="55">
        <f>+'[3]BAM-EGS'!$BB41</f>
        <v>255542</v>
      </c>
      <c r="F37" s="49"/>
      <c r="G37" s="28"/>
      <c r="H37" s="54">
        <f>+'[2]BAM-EGS'!$BB41</f>
        <v>0</v>
      </c>
      <c r="I37" s="29">
        <f>'[1]BAM-3RD'!$BK2465</f>
        <v>37937.200000000012</v>
      </c>
      <c r="J37" s="54">
        <f>SUM(H37:I37)</f>
        <v>37937.200000000012</v>
      </c>
      <c r="K37" s="30">
        <f>SUM(E37,H37,I37)</f>
        <v>293479.2</v>
      </c>
      <c r="L37" s="37">
        <f>((L$6)-SUM(L$8:L36))/($A$37-$A36)</f>
        <v>0</v>
      </c>
      <c r="M37" s="37">
        <f>((M$6)-SUM(M$8:M36))/($A$37-$A36)</f>
        <v>0</v>
      </c>
      <c r="N37" s="61">
        <f>[4]Apr!$K45</f>
        <v>0</v>
      </c>
      <c r="O37" s="4">
        <f>SUM(L37:N37)</f>
        <v>0</v>
      </c>
      <c r="P37" s="5"/>
      <c r="Q37" s="5">
        <f>$Q$6/30</f>
        <v>213899.43333333332</v>
      </c>
      <c r="R37" s="65">
        <f>((R$6)-SUM(R$8:R36))/($A$37-$A36)</f>
        <v>11944.666666666668</v>
      </c>
      <c r="S37" s="5">
        <f>E37-Q37-R37</f>
        <v>29697.900000000012</v>
      </c>
      <c r="T37" s="5"/>
      <c r="U37" s="5">
        <f>SUM(Q37:S37)</f>
        <v>255542</v>
      </c>
      <c r="V37" s="19">
        <f>SUM(H37)</f>
        <v>0</v>
      </c>
      <c r="W37" s="19">
        <f>SUM(U37:V37)</f>
        <v>255542</v>
      </c>
      <c r="X37" s="4">
        <f>IF(K37&gt;0,K37,0)</f>
        <v>293479.2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3506613.7500000019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1150456.9999999998</v>
      </c>
      <c r="J40" s="41">
        <f>SUM(J8:J39)</f>
        <v>4150457.0000000009</v>
      </c>
      <c r="K40" s="42">
        <f>SUM(K8:K38)</f>
        <v>7657070.7500000037</v>
      </c>
      <c r="L40" s="42">
        <f>SUM(L8:L38)</f>
        <v>0</v>
      </c>
      <c r="M40" s="42">
        <f>SUM(M8:M38)</f>
        <v>0</v>
      </c>
      <c r="N40" s="42">
        <f>SUM(N8:N38)</f>
        <v>845834</v>
      </c>
      <c r="O40" s="42">
        <f>SUM(O8:O38)</f>
        <v>845834</v>
      </c>
      <c r="P40" s="43"/>
      <c r="Q40" s="42">
        <f>SUM(Q8:Q38)</f>
        <v>6416983</v>
      </c>
      <c r="R40" s="42">
        <f>SUM(R8:R38)</f>
        <v>0</v>
      </c>
      <c r="S40" s="42">
        <f>SUM(S8:S38)</f>
        <v>-2910369.25</v>
      </c>
      <c r="T40" s="42"/>
      <c r="U40" s="42">
        <f>SUM(U8:U38)</f>
        <v>3506613.7500000019</v>
      </c>
      <c r="V40" s="42">
        <f>SUM(V8:V38)</f>
        <v>3000000</v>
      </c>
      <c r="W40" s="42">
        <f>SUM(W8:W38)</f>
        <v>6506613.7500000028</v>
      </c>
      <c r="X40" s="43">
        <f>SUM(X8:X39)</f>
        <v>7657070.7500000037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89630.750000001863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89630.750000003725</v>
      </c>
      <c r="L42" s="42">
        <f>L40-L6</f>
        <v>0</v>
      </c>
      <c r="M42" s="42">
        <f>M40-M6</f>
        <v>0</v>
      </c>
      <c r="N42" s="42">
        <f>N40-N6</f>
        <v>-54166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SUM([5]BMSPT066!$K$37:$K$38)+SUM(K8:K12)</f>
        <v>790405.9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41</v>
      </c>
      <c r="E45" s="46"/>
      <c r="F45" s="46"/>
      <c r="G45" s="46"/>
      <c r="H45" s="43"/>
      <c r="I45" s="43"/>
      <c r="J45" s="43"/>
      <c r="K45" s="43">
        <f>SUM(K13:K19)</f>
        <v>1901766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39</v>
      </c>
      <c r="E46" s="46"/>
      <c r="F46" s="46"/>
      <c r="G46" s="46"/>
      <c r="H46" s="43"/>
      <c r="I46" s="43"/>
      <c r="J46" s="43"/>
      <c r="K46" s="43">
        <f>SUM(K20:K26)</f>
        <v>1710665.15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40</v>
      </c>
      <c r="K47" s="43">
        <f>SUM(K27:K33)</f>
        <v>2237363.9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2023-09-10T15:51:19Z</dcterms:modified>
</cp:coreProperties>
</file>