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<sst xmlns="http://schemas.openxmlformats.org/spreadsheetml/2006/main" count="75" uniqueCount="44">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</sst>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403973509933773E-2"/>
          <c:y val="3.2608695652173912E-2"/>
          <c:w val="0.85016556291390744"/>
          <c:h val="0.93478260869565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1039576.9999999999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358755.53846153844</c:v>
                </c:pt>
                <c:pt idx="5">
                  <c:v>358755.53846153844</c:v>
                </c:pt>
                <c:pt idx="6">
                  <c:v>1398332.5384615385</c:v>
                </c:pt>
                <c:pt idx="7">
                  <c:v>0</c:v>
                </c:pt>
                <c:pt idx="8">
                  <c:v>0</c:v>
                </c:pt>
                <c:pt idx="9">
                  <c:v>252797.00000000009</c:v>
                </c:pt>
                <c:pt idx="10">
                  <c:v>252797.00000000009</c:v>
                </c:pt>
                <c:pt idx="12">
                  <c:v>1774193.5483870963</c:v>
                </c:pt>
                <c:pt idx="13">
                  <c:v>47202.999999999978</c:v>
                </c:pt>
                <c:pt idx="14">
                  <c:v>-781819.54838709673</c:v>
                </c:pt>
                <c:pt idx="16">
                  <c:v>1039576.9999999997</c:v>
                </c:pt>
                <c:pt idx="17">
                  <c:v>0</c:v>
                </c:pt>
                <c:pt idx="18">
                  <c:v>1039576.9999999997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6-4382-8069-7B7B3AB0E7C4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1725898.65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6-4382-8069-7B7B3AB0E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966632"/>
        <c:axId val="1"/>
      </c:barChart>
      <c:catAx>
        <c:axId val="152966632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66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033112582781454"/>
          <c:y val="0.46739130434782605"/>
          <c:w val="4.6357615894039743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33215.550000000003</v>
          </cell>
        </row>
        <row r="2480">
          <cell r="BK2480">
            <v>33215.550000000003</v>
          </cell>
        </row>
        <row r="2481">
          <cell r="BK2481">
            <v>33215.550000000003</v>
          </cell>
        </row>
        <row r="2482">
          <cell r="BK2482">
            <v>33540.25</v>
          </cell>
        </row>
        <row r="2483">
          <cell r="BK2483">
            <v>33540.25</v>
          </cell>
        </row>
        <row r="2484">
          <cell r="BK2484">
            <v>33540.25</v>
          </cell>
        </row>
        <row r="2485">
          <cell r="BK2485">
            <v>33540.25</v>
          </cell>
        </row>
        <row r="2486">
          <cell r="BK2486">
            <v>33540.25</v>
          </cell>
        </row>
        <row r="2487">
          <cell r="BK2487">
            <v>33397.449999999997</v>
          </cell>
        </row>
        <row r="2488">
          <cell r="BK2488">
            <v>33397.449999999997</v>
          </cell>
        </row>
        <row r="2489">
          <cell r="BK2489">
            <v>33397.449999999997</v>
          </cell>
        </row>
        <row r="2490">
          <cell r="BK2490">
            <v>33397.449999999997</v>
          </cell>
        </row>
        <row r="2491">
          <cell r="BK2491">
            <v>33397.449999999997</v>
          </cell>
        </row>
        <row r="2492">
          <cell r="BK2492">
            <v>33397.449999999997</v>
          </cell>
        </row>
        <row r="2493">
          <cell r="BK2493">
            <v>33751.050000000003</v>
          </cell>
        </row>
        <row r="2494">
          <cell r="BK2494">
            <v>33751.050000000003</v>
          </cell>
        </row>
        <row r="2495">
          <cell r="BK2495">
            <v>35876.050000000003</v>
          </cell>
        </row>
        <row r="2496">
          <cell r="BK2496">
            <v>35876.050000000003</v>
          </cell>
        </row>
        <row r="2497">
          <cell r="BK2497">
            <v>35875.553846153845</v>
          </cell>
        </row>
        <row r="2498">
          <cell r="BK2498">
            <v>35875.553846153845</v>
          </cell>
        </row>
        <row r="2499">
          <cell r="BK2499">
            <v>35875.553846153845</v>
          </cell>
        </row>
        <row r="2500">
          <cell r="BK2500">
            <v>35875.553846153845</v>
          </cell>
        </row>
        <row r="2501">
          <cell r="BK2501">
            <v>35875.553846153845</v>
          </cell>
        </row>
        <row r="2502">
          <cell r="BK2502">
            <v>35875.553846153845</v>
          </cell>
        </row>
        <row r="2503">
          <cell r="BK2503">
            <v>35875.553846153845</v>
          </cell>
        </row>
        <row r="2504">
          <cell r="BK2504">
            <v>35875.553846153845</v>
          </cell>
        </row>
        <row r="2505">
          <cell r="BK2505">
            <v>35875.553846153845</v>
          </cell>
        </row>
        <row r="2506">
          <cell r="BK2506">
            <v>35875.553846153845</v>
          </cell>
        </row>
        <row r="2507">
          <cell r="BK2507">
            <v>35875.553846153845</v>
          </cell>
        </row>
        <row r="2508">
          <cell r="BK2508">
            <v>35875.553846153853</v>
          </cell>
        </row>
        <row r="2509">
          <cell r="BK2509">
            <v>35875.553846153838</v>
          </cell>
        </row>
        <row r="2511">
          <cell r="BK2511">
            <v>1073369.0000000007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2000000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303372</v>
          </cell>
        </row>
        <row r="26">
          <cell r="BC26">
            <v>204075</v>
          </cell>
        </row>
        <row r="27">
          <cell r="BC27">
            <v>170026</v>
          </cell>
        </row>
        <row r="28">
          <cell r="BC28">
            <v>-1837661</v>
          </cell>
        </row>
        <row r="29">
          <cell r="BC29">
            <v>269941</v>
          </cell>
        </row>
        <row r="30">
          <cell r="BC30">
            <v>242000</v>
          </cell>
        </row>
        <row r="31">
          <cell r="BC31">
            <v>242000</v>
          </cell>
        </row>
        <row r="32">
          <cell r="BC32">
            <v>242000</v>
          </cell>
        </row>
        <row r="33">
          <cell r="BC33">
            <v>103957.7</v>
          </cell>
        </row>
        <row r="34">
          <cell r="BC34">
            <v>103957.70000000001</v>
          </cell>
        </row>
        <row r="35">
          <cell r="BC35">
            <v>103957.7</v>
          </cell>
        </row>
        <row r="36">
          <cell r="BC36">
            <v>103957.69999999998</v>
          </cell>
        </row>
        <row r="37">
          <cell r="BC37">
            <v>103957.7</v>
          </cell>
        </row>
        <row r="38">
          <cell r="BC38">
            <v>103957.7</v>
          </cell>
        </row>
        <row r="39">
          <cell r="BC39">
            <v>103957.7</v>
          </cell>
        </row>
        <row r="40">
          <cell r="BC40">
            <v>103957.7</v>
          </cell>
        </row>
        <row r="41">
          <cell r="BC41">
            <v>103957.69999999998</v>
          </cell>
        </row>
        <row r="42">
          <cell r="BC42">
            <v>103957.69999999995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40000</v>
          </cell>
        </row>
        <row r="30">
          <cell r="K30">
            <v>0</v>
          </cell>
        </row>
        <row r="31">
          <cell r="K31">
            <v>39000</v>
          </cell>
        </row>
        <row r="32">
          <cell r="K32">
            <v>30000</v>
          </cell>
        </row>
        <row r="33">
          <cell r="K33">
            <v>30000</v>
          </cell>
        </row>
        <row r="34">
          <cell r="K34">
            <v>15000</v>
          </cell>
        </row>
        <row r="35">
          <cell r="K35">
            <v>15000</v>
          </cell>
        </row>
        <row r="36">
          <cell r="K36">
            <v>15000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A21" workbookViewId="0">
      <selection activeCell="I23" sqref="I23"/>
    </sheetView>
  </sheetViews>
  <sheetFormatPr defaultColWidth="9.109375" defaultRowHeight="13.2" x14ac:dyDescent="0.25"/>
  <cols>
    <col min="1" max="1" width="8.44140625" style="21" customWidth="1"/>
    <col min="2" max="3" width="10.6640625" style="20" customWidth="1"/>
    <col min="4" max="4" width="9.44140625" style="20" customWidth="1"/>
    <col min="5" max="5" width="11.44140625" style="39" customWidth="1"/>
    <col min="6" max="6" width="10.44140625" style="39" customWidth="1"/>
    <col min="7" max="7" width="8.109375" style="39" customWidth="1"/>
    <col min="8" max="8" width="11.5546875" style="39" customWidth="1"/>
    <col min="9" max="9" width="10.33203125" style="39" customWidth="1"/>
    <col min="10" max="10" width="11.44140625" style="39" customWidth="1"/>
    <col min="11" max="11" width="11.44140625" style="38" customWidth="1"/>
    <col min="12" max="12" width="6.5546875" style="20" customWidth="1"/>
    <col min="13" max="13" width="6.88671875" style="20" customWidth="1"/>
    <col min="14" max="15" width="10.6640625" style="20" bestFit="1" customWidth="1"/>
    <col min="16" max="16" width="2.109375" style="20" customWidth="1"/>
    <col min="17" max="17" width="13.6640625" style="20" customWidth="1"/>
    <col min="18" max="18" width="12.44140625" style="20" customWidth="1"/>
    <col min="19" max="19" width="12.88671875" style="20" customWidth="1"/>
    <col min="20" max="20" width="1.88671875" style="20" customWidth="1"/>
    <col min="21" max="21" width="12" style="20" customWidth="1"/>
    <col min="22" max="22" width="12.109375" style="20" customWidth="1"/>
    <col min="23" max="23" width="13.5546875" style="20" customWidth="1"/>
    <col min="24" max="24" width="10.44140625" style="20" customWidth="1"/>
    <col min="25" max="25" width="11.6640625" style="20" customWidth="1"/>
    <col min="26" max="26" width="10" style="20" customWidth="1"/>
    <col min="27" max="27" width="10.33203125" style="20" customWidth="1"/>
    <col min="28" max="28" width="10.109375" style="20" customWidth="1"/>
    <col min="29" max="30" width="9.109375" style="20"/>
    <col min="31" max="31" width="8.109375" style="20" customWidth="1"/>
    <col min="32" max="32" width="9.6640625" style="20" customWidth="1"/>
    <col min="33" max="33" width="10.5546875" style="20" customWidth="1"/>
    <col min="34" max="35" width="11.33203125" style="20" customWidth="1"/>
    <col min="36" max="36" width="9.33203125" style="20" customWidth="1"/>
    <col min="37" max="37" width="9.109375" style="20"/>
    <col min="38" max="38" width="12" style="20" customWidth="1"/>
    <col min="39" max="39" width="12.6640625" style="20" customWidth="1"/>
    <col min="40" max="16384" width="9.10937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3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5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3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1" x14ac:dyDescent="0.25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5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5000000</v>
      </c>
      <c r="I6" s="6">
        <f>'[1]BAM-3RD'!$BK$2511</f>
        <v>1073369.0000000007</v>
      </c>
      <c r="J6" s="6"/>
      <c r="K6" s="6">
        <f>SUM(E6,H6,I6)</f>
        <v>6573369.0000000009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5500000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5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5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33215.550000000003</v>
      </c>
      <c r="J8" s="54">
        <f>SUM(H8:I8)</f>
        <v>33215.550000000003</v>
      </c>
      <c r="K8" s="30">
        <f>SUM(E8,H8,I8)</f>
        <v>180229.55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177419.35483870967</v>
      </c>
      <c r="R8" s="64">
        <f t="shared" ref="R8:R28" si="0">IF(L8&gt;0,$L$5-L8,0)+($M$5-M8)+($N$5-N8)</f>
        <v>-17500</v>
      </c>
      <c r="S8" s="5">
        <f>E8-Q8-R8</f>
        <v>-12905.354838709667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180229.55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5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33215.550000000003</v>
      </c>
      <c r="J9" s="54">
        <f t="shared" ref="J9:J36" si="2">SUM(H9:I9)</f>
        <v>33215.550000000003</v>
      </c>
      <c r="K9" s="30">
        <f t="shared" ref="K9:K36" si="3">SUM(E9,H9,I9)</f>
        <v>140019.54999999999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177419.35483870967</v>
      </c>
      <c r="R9" s="64">
        <f t="shared" si="0"/>
        <v>-2500</v>
      </c>
      <c r="S9" s="5">
        <f t="shared" ref="S9:S36" si="6">E9-Q9-R9</f>
        <v>-68115.354838709667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140019.54999999999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5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33215.550000000003</v>
      </c>
      <c r="J10" s="54">
        <f t="shared" si="2"/>
        <v>1033215.55</v>
      </c>
      <c r="K10" s="30">
        <f t="shared" si="3"/>
        <v>71429.55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177419.35483870967</v>
      </c>
      <c r="R10" s="64">
        <f t="shared" si="0"/>
        <v>-2500</v>
      </c>
      <c r="S10" s="5">
        <f t="shared" si="6"/>
        <v>-1136705.3548387096</v>
      </c>
      <c r="T10" s="5"/>
      <c r="U10" s="5">
        <f t="shared" si="7"/>
        <v>-961785.99999999988</v>
      </c>
      <c r="V10" s="19">
        <f t="shared" si="8"/>
        <v>1000000</v>
      </c>
      <c r="W10" s="19">
        <f t="shared" si="9"/>
        <v>38214.000000000116</v>
      </c>
      <c r="X10" s="4">
        <f t="shared" si="10"/>
        <v>71429.55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5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33540.25</v>
      </c>
      <c r="J11" s="54">
        <f t="shared" si="2"/>
        <v>33540.25</v>
      </c>
      <c r="K11" s="30">
        <f t="shared" si="3"/>
        <v>111460.25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177419.35483870967</v>
      </c>
      <c r="R11" s="64">
        <f t="shared" si="0"/>
        <v>0</v>
      </c>
      <c r="S11" s="5">
        <f t="shared" si="6"/>
        <v>-99499.354838709667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111460.25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5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33540.25</v>
      </c>
      <c r="J12" s="54">
        <f t="shared" si="2"/>
        <v>33540.25</v>
      </c>
      <c r="K12" s="30">
        <f t="shared" si="3"/>
        <v>285580.25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177419.35483870967</v>
      </c>
      <c r="R12" s="64">
        <f t="shared" si="0"/>
        <v>25000</v>
      </c>
      <c r="S12" s="5">
        <f t="shared" si="6"/>
        <v>49620.645161290333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285580.25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5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33540.25</v>
      </c>
      <c r="J13" s="54">
        <f t="shared" si="2"/>
        <v>33540.25</v>
      </c>
      <c r="K13" s="30">
        <f t="shared" si="3"/>
        <v>294440.25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177419.35483870967</v>
      </c>
      <c r="R13" s="64">
        <f t="shared" si="0"/>
        <v>11250</v>
      </c>
      <c r="S13" s="5">
        <f t="shared" si="6"/>
        <v>72230.645161290333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294440.25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5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33540.25</v>
      </c>
      <c r="J14" s="54">
        <f t="shared" si="2"/>
        <v>33540.25</v>
      </c>
      <c r="K14" s="30">
        <f t="shared" si="3"/>
        <v>249160.25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177419.35483870967</v>
      </c>
      <c r="R14" s="64">
        <f t="shared" si="0"/>
        <v>0</v>
      </c>
      <c r="S14" s="5">
        <f t="shared" si="6"/>
        <v>38200.645161290333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249160.25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5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33540.25</v>
      </c>
      <c r="J15" s="54">
        <f t="shared" si="2"/>
        <v>33540.25</v>
      </c>
      <c r="K15" s="30">
        <f t="shared" si="3"/>
        <v>261810.25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177419.35483870967</v>
      </c>
      <c r="R15" s="64">
        <f t="shared" si="0"/>
        <v>-6250</v>
      </c>
      <c r="S15" s="5">
        <f t="shared" si="6"/>
        <v>57100.645161290333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261810.25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5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33397.449999999997</v>
      </c>
      <c r="J16" s="54">
        <f t="shared" si="2"/>
        <v>33397.449999999997</v>
      </c>
      <c r="K16" s="30">
        <f t="shared" si="3"/>
        <v>288770.45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177419.35483870967</v>
      </c>
      <c r="R16" s="64">
        <f t="shared" si="0"/>
        <v>-27500</v>
      </c>
      <c r="S16" s="5">
        <f t="shared" si="6"/>
        <v>105453.64516129033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288770.45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5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33397.449999999997</v>
      </c>
      <c r="J17" s="54">
        <f t="shared" si="2"/>
        <v>1033397.45</v>
      </c>
      <c r="K17" s="30">
        <f t="shared" si="3"/>
        <v>252029.45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60000</v>
      </c>
      <c r="O17" s="4">
        <f t="shared" si="4"/>
        <v>60000</v>
      </c>
      <c r="P17" s="5"/>
      <c r="Q17" s="5">
        <f t="shared" si="5"/>
        <v>177419.35483870967</v>
      </c>
      <c r="R17" s="64">
        <f t="shared" si="0"/>
        <v>-30000</v>
      </c>
      <c r="S17" s="5">
        <f t="shared" si="6"/>
        <v>-928787.3548387097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252029.45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5">
      <c r="A18" s="21">
        <f t="shared" si="1"/>
        <v>11</v>
      </c>
      <c r="B18" s="62" t="s">
        <v>43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33397.449999999997</v>
      </c>
      <c r="J18" s="54">
        <f t="shared" si="2"/>
        <v>33397.449999999997</v>
      </c>
      <c r="K18" s="30">
        <f t="shared" si="3"/>
        <v>244100.45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32917</v>
      </c>
      <c r="O18" s="4">
        <f t="shared" si="4"/>
        <v>32917</v>
      </c>
      <c r="P18" s="5"/>
      <c r="Q18" s="5">
        <f t="shared" si="5"/>
        <v>177419.35483870967</v>
      </c>
      <c r="R18" s="64">
        <f t="shared" si="0"/>
        <v>-2917</v>
      </c>
      <c r="S18" s="5">
        <f t="shared" si="6"/>
        <v>36200.645161290333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244100.45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5">
      <c r="A19" s="21">
        <f t="shared" si="1"/>
        <v>12</v>
      </c>
      <c r="B19" s="62" t="s">
        <v>43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33397.449999999997</v>
      </c>
      <c r="J19" s="54">
        <f t="shared" si="2"/>
        <v>1033397.45</v>
      </c>
      <c r="K19" s="30">
        <f t="shared" si="3"/>
        <v>334620.45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55246</v>
      </c>
      <c r="O19" s="4">
        <f t="shared" si="4"/>
        <v>55246</v>
      </c>
      <c r="P19" s="5"/>
      <c r="Q19" s="5">
        <f t="shared" si="5"/>
        <v>177419.35483870967</v>
      </c>
      <c r="R19" s="64">
        <f t="shared" si="0"/>
        <v>-25246</v>
      </c>
      <c r="S19" s="5">
        <f t="shared" si="6"/>
        <v>-850950.3548387097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334620.45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5">
      <c r="A20" s="21">
        <f t="shared" si="1"/>
        <v>13</v>
      </c>
      <c r="B20" s="62" t="s">
        <v>43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33397.449999999997</v>
      </c>
      <c r="J20" s="54">
        <f t="shared" si="2"/>
        <v>33397.449999999997</v>
      </c>
      <c r="K20" s="30">
        <f t="shared" si="3"/>
        <v>345354.45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55040</v>
      </c>
      <c r="O20" s="4">
        <f t="shared" si="4"/>
        <v>55040</v>
      </c>
      <c r="P20" s="5"/>
      <c r="Q20" s="5">
        <f t="shared" si="5"/>
        <v>177419.35483870967</v>
      </c>
      <c r="R20" s="64">
        <f t="shared" si="0"/>
        <v>-25040</v>
      </c>
      <c r="S20" s="5">
        <f t="shared" si="6"/>
        <v>159577.64516129033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345354.45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5">
      <c r="A21" s="21">
        <f t="shared" si="1"/>
        <v>14</v>
      </c>
      <c r="B21" s="62" t="s">
        <v>43</v>
      </c>
      <c r="C21" s="49"/>
      <c r="D21" s="49"/>
      <c r="E21" s="55">
        <f>+'[3]BAM-EGS'!$BC25</f>
        <v>303372</v>
      </c>
      <c r="F21" s="49"/>
      <c r="G21" s="28"/>
      <c r="H21" s="54">
        <f>+'[2]BAM-EGS'!$BC25</f>
        <v>0</v>
      </c>
      <c r="I21" s="29">
        <f>'[1]BAM-3RD'!$BK2492</f>
        <v>33397.449999999997</v>
      </c>
      <c r="J21" s="54">
        <f t="shared" si="2"/>
        <v>33397.449999999997</v>
      </c>
      <c r="K21" s="30">
        <f t="shared" si="3"/>
        <v>336769.45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40000</v>
      </c>
      <c r="O21" s="4">
        <f t="shared" si="4"/>
        <v>40000</v>
      </c>
      <c r="P21" s="5"/>
      <c r="Q21" s="5">
        <f t="shared" si="5"/>
        <v>177419.35483870967</v>
      </c>
      <c r="R21" s="64">
        <f t="shared" si="0"/>
        <v>-10000</v>
      </c>
      <c r="S21" s="5">
        <f t="shared" si="6"/>
        <v>135952.64516129033</v>
      </c>
      <c r="T21" s="5"/>
      <c r="U21" s="5">
        <f t="shared" si="7"/>
        <v>303372</v>
      </c>
      <c r="V21" s="19">
        <f t="shared" si="8"/>
        <v>0</v>
      </c>
      <c r="W21" s="19">
        <f t="shared" si="9"/>
        <v>303372</v>
      </c>
      <c r="X21" s="4">
        <f t="shared" si="10"/>
        <v>336769.45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5">
      <c r="A22" s="21">
        <f t="shared" si="1"/>
        <v>15</v>
      </c>
      <c r="B22" s="62" t="s">
        <v>43</v>
      </c>
      <c r="C22" s="49"/>
      <c r="D22" s="49"/>
      <c r="E22" s="55">
        <f>+'[3]BAM-EGS'!$BC26</f>
        <v>204075</v>
      </c>
      <c r="F22" s="49"/>
      <c r="G22" s="28"/>
      <c r="H22" s="54">
        <f>+'[2]BAM-EGS'!$BC26</f>
        <v>0</v>
      </c>
      <c r="I22" s="29">
        <f>'[1]BAM-3RD'!$BK2493</f>
        <v>33751.050000000003</v>
      </c>
      <c r="J22" s="54">
        <f t="shared" si="2"/>
        <v>33751.050000000003</v>
      </c>
      <c r="K22" s="30">
        <f t="shared" si="3"/>
        <v>237826.05</v>
      </c>
      <c r="L22" s="37">
        <f>((L$6)-SUM(L$8:L21))/($A$38-$A21)</f>
        <v>0</v>
      </c>
      <c r="M22" s="37">
        <f>((M$6)-SUM(M$8:M21))/($A$38-$A21)</f>
        <v>0</v>
      </c>
      <c r="N22" s="61">
        <f>[4]May!$K30</f>
        <v>0</v>
      </c>
      <c r="O22" s="4">
        <f t="shared" si="4"/>
        <v>0</v>
      </c>
      <c r="P22" s="5"/>
      <c r="Q22" s="5">
        <f t="shared" si="5"/>
        <v>177419.35483870967</v>
      </c>
      <c r="R22" s="64">
        <f t="shared" si="0"/>
        <v>30000</v>
      </c>
      <c r="S22" s="5">
        <f t="shared" si="6"/>
        <v>-3344.3548387096671</v>
      </c>
      <c r="T22" s="5"/>
      <c r="U22" s="5">
        <f t="shared" si="7"/>
        <v>204075</v>
      </c>
      <c r="V22" s="19">
        <f t="shared" si="8"/>
        <v>0</v>
      </c>
      <c r="W22" s="19">
        <f t="shared" si="9"/>
        <v>204075</v>
      </c>
      <c r="X22" s="4">
        <f t="shared" si="10"/>
        <v>237826.05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5">
      <c r="A23" s="21">
        <f t="shared" si="1"/>
        <v>16</v>
      </c>
      <c r="B23" s="62" t="s">
        <v>43</v>
      </c>
      <c r="C23" s="49"/>
      <c r="D23" s="49"/>
      <c r="E23" s="55">
        <f>+'[3]BAM-EGS'!$BC27</f>
        <v>170026</v>
      </c>
      <c r="F23" s="49"/>
      <c r="G23" s="28"/>
      <c r="H23" s="54">
        <f>+'[2]BAM-EGS'!$BC27</f>
        <v>0</v>
      </c>
      <c r="I23" s="29">
        <f>'[1]BAM-3RD'!$BK2494</f>
        <v>33751.050000000003</v>
      </c>
      <c r="J23" s="54">
        <f t="shared" si="2"/>
        <v>33751.050000000003</v>
      </c>
      <c r="K23" s="30">
        <f t="shared" si="3"/>
        <v>203777.05</v>
      </c>
      <c r="L23" s="37">
        <f>((L$6)-SUM(L$8:L22))/($A$38-$A22)</f>
        <v>0</v>
      </c>
      <c r="M23" s="37">
        <f>((M$6)-SUM(M$8:M22))/($A$38-$A22)</f>
        <v>0</v>
      </c>
      <c r="N23" s="61">
        <f>[4]May!$K31</f>
        <v>39000</v>
      </c>
      <c r="O23" s="4">
        <f t="shared" si="4"/>
        <v>39000</v>
      </c>
      <c r="P23" s="5"/>
      <c r="Q23" s="5">
        <f t="shared" si="5"/>
        <v>177419.35483870967</v>
      </c>
      <c r="R23" s="64">
        <f t="shared" si="0"/>
        <v>-9000</v>
      </c>
      <c r="S23" s="5">
        <f t="shared" si="6"/>
        <v>1606.6451612903329</v>
      </c>
      <c r="T23" s="5"/>
      <c r="U23" s="5">
        <f t="shared" si="7"/>
        <v>170026</v>
      </c>
      <c r="V23" s="19">
        <f t="shared" si="8"/>
        <v>0</v>
      </c>
      <c r="W23" s="19">
        <f t="shared" si="9"/>
        <v>170026</v>
      </c>
      <c r="X23" s="4">
        <f t="shared" si="10"/>
        <v>203777.05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5">
      <c r="A24" s="21">
        <f t="shared" si="1"/>
        <v>17</v>
      </c>
      <c r="B24" s="62" t="s">
        <v>43</v>
      </c>
      <c r="C24" s="49"/>
      <c r="D24" s="49"/>
      <c r="E24" s="55">
        <f>+'[3]BAM-EGS'!$BC28</f>
        <v>-1837661</v>
      </c>
      <c r="F24" s="49"/>
      <c r="G24" s="28"/>
      <c r="H24" s="54">
        <f>+'[2]BAM-EGS'!$BC28</f>
        <v>2000000</v>
      </c>
      <c r="I24" s="29">
        <f>'[1]BAM-3RD'!$BK2495</f>
        <v>35876.050000000003</v>
      </c>
      <c r="J24" s="54">
        <f t="shared" si="2"/>
        <v>2035876.05</v>
      </c>
      <c r="K24" s="30">
        <f t="shared" si="3"/>
        <v>198215.05</v>
      </c>
      <c r="L24" s="37">
        <f>((L$6)-SUM(L$8:L23))/($A$38-$A23)</f>
        <v>0</v>
      </c>
      <c r="M24" s="37">
        <f>((M$6)-SUM(M$8:M23))/($A$38-$A23)</f>
        <v>0</v>
      </c>
      <c r="N24" s="61">
        <f>[4]May!$K32</f>
        <v>30000</v>
      </c>
      <c r="O24" s="4">
        <f t="shared" si="4"/>
        <v>30000</v>
      </c>
      <c r="P24" s="5"/>
      <c r="Q24" s="5">
        <f t="shared" si="5"/>
        <v>177419.35483870967</v>
      </c>
      <c r="R24" s="64">
        <f t="shared" si="0"/>
        <v>0</v>
      </c>
      <c r="S24" s="5">
        <f t="shared" si="6"/>
        <v>-2015080.3548387096</v>
      </c>
      <c r="T24" s="5"/>
      <c r="U24" s="5">
        <f t="shared" si="7"/>
        <v>-1837661</v>
      </c>
      <c r="V24" s="19">
        <f t="shared" si="8"/>
        <v>2000000</v>
      </c>
      <c r="W24" s="19">
        <f t="shared" si="9"/>
        <v>162339</v>
      </c>
      <c r="X24" s="4">
        <f t="shared" si="10"/>
        <v>198215.05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5">
      <c r="A25" s="21">
        <f t="shared" si="1"/>
        <v>18</v>
      </c>
      <c r="B25" s="62" t="s">
        <v>37</v>
      </c>
      <c r="C25" s="49"/>
      <c r="D25" s="49"/>
      <c r="E25" s="55">
        <f>+'[3]BAM-EGS'!$BC29</f>
        <v>269941</v>
      </c>
      <c r="F25" s="49"/>
      <c r="G25" s="28"/>
      <c r="H25" s="54">
        <f>+'[2]BAM-EGS'!$BC29</f>
        <v>0</v>
      </c>
      <c r="I25" s="29">
        <f>'[1]BAM-3RD'!$BK2496</f>
        <v>35876.050000000003</v>
      </c>
      <c r="J25" s="54">
        <f t="shared" si="2"/>
        <v>35876.050000000003</v>
      </c>
      <c r="K25" s="30">
        <f t="shared" si="3"/>
        <v>305817.05</v>
      </c>
      <c r="L25" s="37">
        <f>((L$6)-SUM(L$8:L24))/($A$38-$A24)</f>
        <v>0</v>
      </c>
      <c r="M25" s="37">
        <f>((M$6)-SUM(M$8:M24))/($A$38-$A24)</f>
        <v>0</v>
      </c>
      <c r="N25" s="61">
        <f>[4]May!$K33</f>
        <v>30000</v>
      </c>
      <c r="O25" s="4">
        <f t="shared" si="4"/>
        <v>30000</v>
      </c>
      <c r="P25" s="5"/>
      <c r="Q25" s="5">
        <f t="shared" si="5"/>
        <v>177419.35483870967</v>
      </c>
      <c r="R25" s="64">
        <f t="shared" si="0"/>
        <v>0</v>
      </c>
      <c r="S25" s="5">
        <f t="shared" si="6"/>
        <v>92521.645161290333</v>
      </c>
      <c r="T25" s="5"/>
      <c r="U25" s="5">
        <f t="shared" si="7"/>
        <v>269941</v>
      </c>
      <c r="V25" s="19">
        <f t="shared" si="8"/>
        <v>0</v>
      </c>
      <c r="W25" s="19">
        <f t="shared" si="9"/>
        <v>269941</v>
      </c>
      <c r="X25" s="4">
        <f t="shared" si="10"/>
        <v>305817.05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5">
      <c r="A26" s="21">
        <f>A25+1</f>
        <v>19</v>
      </c>
      <c r="B26" s="62" t="s">
        <v>37</v>
      </c>
      <c r="C26" s="49"/>
      <c r="D26" s="49"/>
      <c r="E26" s="55">
        <f>+'[3]BAM-EGS'!$BC30</f>
        <v>242000</v>
      </c>
      <c r="F26" s="49"/>
      <c r="G26" s="28"/>
      <c r="H26" s="54">
        <f>+'[2]BAM-EGS'!$BC30</f>
        <v>0</v>
      </c>
      <c r="I26" s="29">
        <f>'[1]BAM-3RD'!$BK2497</f>
        <v>35875.553846153845</v>
      </c>
      <c r="J26" s="54">
        <f t="shared" si="2"/>
        <v>35875.553846153845</v>
      </c>
      <c r="K26" s="30">
        <f t="shared" si="3"/>
        <v>277875.55384615384</v>
      </c>
      <c r="L26" s="37">
        <f>((L$6)-SUM(L$8:L25))/($A$38-$A25)</f>
        <v>0</v>
      </c>
      <c r="M26" s="37">
        <f>((M$6)-SUM(M$8:M25))/($A$38-$A25)</f>
        <v>0</v>
      </c>
      <c r="N26" s="61">
        <f>[4]May!$K34</f>
        <v>15000</v>
      </c>
      <c r="O26" s="4">
        <f t="shared" si="4"/>
        <v>15000</v>
      </c>
      <c r="P26" s="5"/>
      <c r="Q26" s="5">
        <f t="shared" si="5"/>
        <v>177419.35483870967</v>
      </c>
      <c r="R26" s="64">
        <f t="shared" si="0"/>
        <v>15000</v>
      </c>
      <c r="S26" s="5">
        <f t="shared" si="6"/>
        <v>49580.645161290333</v>
      </c>
      <c r="T26" s="5"/>
      <c r="U26" s="5">
        <f t="shared" si="7"/>
        <v>242000</v>
      </c>
      <c r="V26" s="19">
        <f t="shared" si="8"/>
        <v>0</v>
      </c>
      <c r="W26" s="19">
        <f t="shared" si="9"/>
        <v>242000</v>
      </c>
      <c r="X26" s="4">
        <f t="shared" si="10"/>
        <v>277875.55384615384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5">
      <c r="A27" s="21">
        <f t="shared" si="1"/>
        <v>20</v>
      </c>
      <c r="B27" s="62" t="s">
        <v>37</v>
      </c>
      <c r="C27" s="49"/>
      <c r="D27" s="49"/>
      <c r="E27" s="55">
        <f>+'[3]BAM-EGS'!$BC31</f>
        <v>242000</v>
      </c>
      <c r="F27" s="49"/>
      <c r="G27" s="28"/>
      <c r="H27" s="54">
        <f>+'[2]BAM-EGS'!$BC31</f>
        <v>0</v>
      </c>
      <c r="I27" s="29">
        <f>'[1]BAM-3RD'!$BK2498</f>
        <v>35875.553846153845</v>
      </c>
      <c r="J27" s="54">
        <f t="shared" si="2"/>
        <v>35875.553846153845</v>
      </c>
      <c r="K27" s="30">
        <f t="shared" si="3"/>
        <v>277875.55384615384</v>
      </c>
      <c r="L27" s="37">
        <f>((L$6)-SUM(L$8:L26))/($A$38-$A26)</f>
        <v>0</v>
      </c>
      <c r="M27" s="37">
        <f>((M$6)-SUM(M$8:M26))/($A$38-$A26)</f>
        <v>0</v>
      </c>
      <c r="N27" s="61">
        <f>[4]May!$K35</f>
        <v>15000</v>
      </c>
      <c r="O27" s="4">
        <f t="shared" si="4"/>
        <v>15000</v>
      </c>
      <c r="P27" s="5"/>
      <c r="Q27" s="5">
        <f t="shared" si="5"/>
        <v>177419.35483870967</v>
      </c>
      <c r="R27" s="64">
        <f t="shared" si="0"/>
        <v>15000</v>
      </c>
      <c r="S27" s="5">
        <f t="shared" si="6"/>
        <v>49580.645161290333</v>
      </c>
      <c r="T27" s="5"/>
      <c r="U27" s="5">
        <f t="shared" si="7"/>
        <v>242000</v>
      </c>
      <c r="V27" s="19">
        <f t="shared" si="8"/>
        <v>0</v>
      </c>
      <c r="W27" s="19">
        <f t="shared" si="9"/>
        <v>242000</v>
      </c>
      <c r="X27" s="4">
        <f t="shared" si="10"/>
        <v>277875.55384615384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5">
      <c r="A28" s="21">
        <f t="shared" si="1"/>
        <v>21</v>
      </c>
      <c r="B28" s="62" t="s">
        <v>37</v>
      </c>
      <c r="C28" s="49"/>
      <c r="D28" s="49"/>
      <c r="E28" s="55">
        <f>+'[3]BAM-EGS'!$BC32</f>
        <v>242000</v>
      </c>
      <c r="F28" s="49"/>
      <c r="G28" s="28"/>
      <c r="H28" s="54">
        <f>+'[2]BAM-EGS'!$BC32</f>
        <v>0</v>
      </c>
      <c r="I28" s="29">
        <f>'[1]BAM-3RD'!$BK2499</f>
        <v>35875.553846153845</v>
      </c>
      <c r="J28" s="54">
        <f t="shared" si="2"/>
        <v>35875.553846153845</v>
      </c>
      <c r="K28" s="30">
        <f t="shared" si="3"/>
        <v>277875.55384615384</v>
      </c>
      <c r="L28" s="37">
        <f>((L$6)-SUM(L$8:L27))/($A$38-$A27)</f>
        <v>0</v>
      </c>
      <c r="M28" s="37">
        <f>((M$6)-SUM(M$8:M27))/($A$38-$A27)</f>
        <v>0</v>
      </c>
      <c r="N28" s="61">
        <f>[4]May!$K36</f>
        <v>15000</v>
      </c>
      <c r="O28" s="4">
        <f t="shared" si="4"/>
        <v>15000</v>
      </c>
      <c r="P28" s="5"/>
      <c r="Q28" s="5">
        <f t="shared" si="5"/>
        <v>177419.35483870967</v>
      </c>
      <c r="R28" s="64">
        <f t="shared" si="0"/>
        <v>15000</v>
      </c>
      <c r="S28" s="5">
        <f t="shared" si="6"/>
        <v>49580.645161290333</v>
      </c>
      <c r="T28" s="5"/>
      <c r="U28" s="5">
        <f t="shared" si="7"/>
        <v>242000</v>
      </c>
      <c r="V28" s="19">
        <f t="shared" si="8"/>
        <v>0</v>
      </c>
      <c r="W28" s="19">
        <f t="shared" si="9"/>
        <v>242000</v>
      </c>
      <c r="X28" s="4">
        <f t="shared" si="10"/>
        <v>277875.55384615384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5">
      <c r="A29" s="21">
        <f t="shared" si="1"/>
        <v>22</v>
      </c>
      <c r="B29" s="62" t="s">
        <v>42</v>
      </c>
      <c r="C29" s="49"/>
      <c r="D29" s="49"/>
      <c r="E29" s="55">
        <f>+'[3]BAM-EGS'!$BC33</f>
        <v>103957.7</v>
      </c>
      <c r="F29" s="49"/>
      <c r="G29" s="28"/>
      <c r="H29" s="54">
        <f>+'[2]BAM-EGS'!$BC33</f>
        <v>0</v>
      </c>
      <c r="I29" s="29">
        <f>'[1]BAM-3RD'!$BK2500</f>
        <v>35875.553846153845</v>
      </c>
      <c r="J29" s="54">
        <f t="shared" si="2"/>
        <v>35875.553846153845</v>
      </c>
      <c r="K29" s="30">
        <f t="shared" si="3"/>
        <v>139833.25384615385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25279.7</v>
      </c>
      <c r="O29" s="4">
        <f t="shared" si="4"/>
        <v>25279.7</v>
      </c>
      <c r="P29" s="5"/>
      <c r="Q29" s="5">
        <f t="shared" si="5"/>
        <v>177419.35483870967</v>
      </c>
      <c r="R29" s="65">
        <f>((R$6)-SUM(R$8:R28))/($A$38-$A28)</f>
        <v>4720.3</v>
      </c>
      <c r="S29" s="5">
        <f t="shared" si="6"/>
        <v>-78181.954838709673</v>
      </c>
      <c r="T29" s="5"/>
      <c r="U29" s="5">
        <f t="shared" si="7"/>
        <v>103957.69999999998</v>
      </c>
      <c r="V29" s="19">
        <f t="shared" si="8"/>
        <v>0</v>
      </c>
      <c r="W29" s="19">
        <f t="shared" si="9"/>
        <v>103957.69999999998</v>
      </c>
      <c r="X29" s="4">
        <f t="shared" si="10"/>
        <v>139833.25384615385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5">
      <c r="A30" s="21">
        <f t="shared" si="1"/>
        <v>23</v>
      </c>
      <c r="B30" s="62" t="s">
        <v>42</v>
      </c>
      <c r="C30" s="49"/>
      <c r="D30" s="49"/>
      <c r="E30" s="55">
        <f>+'[3]BAM-EGS'!$BC34</f>
        <v>103957.70000000001</v>
      </c>
      <c r="F30" s="49"/>
      <c r="G30" s="28"/>
      <c r="H30" s="54">
        <f>+'[2]BAM-EGS'!$BC34</f>
        <v>0</v>
      </c>
      <c r="I30" s="29">
        <f>'[1]BAM-3RD'!$BK2501</f>
        <v>35875.553846153845</v>
      </c>
      <c r="J30" s="54">
        <f t="shared" si="2"/>
        <v>35875.553846153845</v>
      </c>
      <c r="K30" s="30">
        <f t="shared" si="3"/>
        <v>139833.25384615385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25279.700000000004</v>
      </c>
      <c r="O30" s="4">
        <f t="shared" si="4"/>
        <v>25279.700000000004</v>
      </c>
      <c r="P30" s="5"/>
      <c r="Q30" s="5">
        <f t="shared" si="5"/>
        <v>177419.35483870967</v>
      </c>
      <c r="R30" s="65">
        <f>((R$6)-SUM(R$8:R29))/($A$38-$A29)</f>
        <v>4720.2999999999993</v>
      </c>
      <c r="S30" s="5">
        <f t="shared" si="6"/>
        <v>-78181.954838709658</v>
      </c>
      <c r="T30" s="5"/>
      <c r="U30" s="5">
        <f t="shared" si="7"/>
        <v>103957.7</v>
      </c>
      <c r="V30" s="19">
        <f t="shared" si="8"/>
        <v>0</v>
      </c>
      <c r="W30" s="19">
        <f t="shared" si="9"/>
        <v>103957.7</v>
      </c>
      <c r="X30" s="4">
        <f t="shared" si="10"/>
        <v>139833.25384615385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5">
      <c r="A31" s="21">
        <f t="shared" si="1"/>
        <v>24</v>
      </c>
      <c r="B31" s="62" t="s">
        <v>42</v>
      </c>
      <c r="C31" s="49"/>
      <c r="D31" s="49"/>
      <c r="E31" s="55">
        <f>+'[3]BAM-EGS'!$BC35</f>
        <v>103957.7</v>
      </c>
      <c r="F31" s="49"/>
      <c r="G31" s="28"/>
      <c r="H31" s="54">
        <f>+'[2]BAM-EGS'!$BC35</f>
        <v>0</v>
      </c>
      <c r="I31" s="29">
        <f>'[1]BAM-3RD'!$BK2502</f>
        <v>35875.553846153845</v>
      </c>
      <c r="J31" s="54">
        <f t="shared" si="2"/>
        <v>35875.553846153845</v>
      </c>
      <c r="K31" s="30">
        <f t="shared" si="3"/>
        <v>139833.25384615385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25279.700000000012</v>
      </c>
      <c r="O31" s="4">
        <f t="shared" si="4"/>
        <v>25279.700000000012</v>
      </c>
      <c r="P31" s="5"/>
      <c r="Q31" s="5">
        <f t="shared" si="5"/>
        <v>177419.35483870967</v>
      </c>
      <c r="R31" s="65">
        <f>((R$6)-SUM(R$8:R30))/($A$38-$A30)</f>
        <v>4720.2999999999993</v>
      </c>
      <c r="S31" s="5">
        <f t="shared" si="6"/>
        <v>-78181.954838709673</v>
      </c>
      <c r="T31" s="5"/>
      <c r="U31" s="5">
        <f t="shared" si="7"/>
        <v>103957.69999999998</v>
      </c>
      <c r="V31" s="19">
        <f t="shared" si="8"/>
        <v>0</v>
      </c>
      <c r="W31" s="19">
        <f t="shared" si="9"/>
        <v>103957.69999999998</v>
      </c>
      <c r="X31" s="4">
        <f t="shared" si="10"/>
        <v>139833.25384615385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5">
      <c r="A32" s="21">
        <f t="shared" si="1"/>
        <v>25</v>
      </c>
      <c r="B32" s="62" t="s">
        <v>42</v>
      </c>
      <c r="C32" s="49"/>
      <c r="D32" s="49"/>
      <c r="E32" s="55">
        <f>+'[3]BAM-EGS'!$BC36</f>
        <v>103957.69999999998</v>
      </c>
      <c r="F32" s="49"/>
      <c r="G32" s="28"/>
      <c r="H32" s="54">
        <f>+'[2]BAM-EGS'!$BC36</f>
        <v>0</v>
      </c>
      <c r="I32" s="29">
        <f>'[1]BAM-3RD'!$BK2503</f>
        <v>35875.553846153845</v>
      </c>
      <c r="J32" s="54">
        <f t="shared" si="2"/>
        <v>35875.553846153845</v>
      </c>
      <c r="K32" s="30">
        <f t="shared" si="3"/>
        <v>139833.25384615382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25279.700000000019</v>
      </c>
      <c r="O32" s="4">
        <f t="shared" si="4"/>
        <v>25279.700000000019</v>
      </c>
      <c r="P32" s="5"/>
      <c r="Q32" s="5">
        <f t="shared" si="5"/>
        <v>177419.35483870967</v>
      </c>
      <c r="R32" s="65">
        <f>((R$6)-SUM(R$8:R31))/($A$38-$A31)</f>
        <v>4720.2999999999984</v>
      </c>
      <c r="S32" s="5">
        <f t="shared" si="6"/>
        <v>-78181.954838709687</v>
      </c>
      <c r="T32" s="5"/>
      <c r="U32" s="5">
        <f t="shared" si="7"/>
        <v>103957.69999999997</v>
      </c>
      <c r="V32" s="19">
        <f t="shared" si="8"/>
        <v>0</v>
      </c>
      <c r="W32" s="19">
        <f t="shared" si="9"/>
        <v>103957.69999999997</v>
      </c>
      <c r="X32" s="4">
        <f t="shared" si="10"/>
        <v>139833.25384615382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5">
      <c r="A33" s="21">
        <f t="shared" si="1"/>
        <v>26</v>
      </c>
      <c r="B33" s="62" t="s">
        <v>42</v>
      </c>
      <c r="C33" s="49"/>
      <c r="D33" s="49"/>
      <c r="E33" s="55">
        <f>+'[3]BAM-EGS'!$BC37</f>
        <v>103957.7</v>
      </c>
      <c r="F33" s="49"/>
      <c r="G33" s="28"/>
      <c r="H33" s="54">
        <f>+'[2]BAM-EGS'!$BC37</f>
        <v>0</v>
      </c>
      <c r="I33" s="29">
        <f>'[1]BAM-3RD'!$BK2504</f>
        <v>35875.553846153845</v>
      </c>
      <c r="J33" s="54">
        <f t="shared" si="2"/>
        <v>35875.553846153845</v>
      </c>
      <c r="K33" s="30">
        <f t="shared" si="3"/>
        <v>139833.25384615385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25279.700000000012</v>
      </c>
      <c r="O33" s="4">
        <f t="shared" si="4"/>
        <v>25279.700000000012</v>
      </c>
      <c r="P33" s="5"/>
      <c r="Q33" s="5">
        <f t="shared" si="5"/>
        <v>177419.35483870967</v>
      </c>
      <c r="R33" s="65">
        <f>((R$6)-SUM(R$8:R32))/($A$38-$A32)</f>
        <v>4720.2999999999984</v>
      </c>
      <c r="S33" s="5">
        <f t="shared" si="6"/>
        <v>-78181.954838709673</v>
      </c>
      <c r="T33" s="5"/>
      <c r="U33" s="5">
        <f t="shared" si="7"/>
        <v>103957.69999999998</v>
      </c>
      <c r="V33" s="19">
        <f t="shared" si="8"/>
        <v>0</v>
      </c>
      <c r="W33" s="19">
        <f t="shared" si="9"/>
        <v>103957.69999999998</v>
      </c>
      <c r="X33" s="4">
        <f t="shared" si="10"/>
        <v>139833.25384615385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5">
      <c r="A34" s="21">
        <f t="shared" si="1"/>
        <v>27</v>
      </c>
      <c r="B34" s="62" t="s">
        <v>42</v>
      </c>
      <c r="C34" s="49"/>
      <c r="D34" s="49"/>
      <c r="E34" s="55">
        <f>+'[3]BAM-EGS'!$BC38</f>
        <v>103957.7</v>
      </c>
      <c r="F34" s="49"/>
      <c r="G34" s="28"/>
      <c r="H34" s="54">
        <f>+'[2]BAM-EGS'!$BC38</f>
        <v>0</v>
      </c>
      <c r="I34" s="29">
        <f>'[1]BAM-3RD'!$BK2505</f>
        <v>35875.553846153845</v>
      </c>
      <c r="J34" s="54">
        <f t="shared" si="2"/>
        <v>35875.553846153845</v>
      </c>
      <c r="K34" s="30">
        <f t="shared" si="3"/>
        <v>139833.25384615385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25279.7</v>
      </c>
      <c r="O34" s="4">
        <f t="shared" si="4"/>
        <v>25279.7</v>
      </c>
      <c r="P34" s="5"/>
      <c r="Q34" s="5">
        <f t="shared" si="5"/>
        <v>177419.35483870967</v>
      </c>
      <c r="R34" s="65">
        <f>((R$6)-SUM(R$8:R33))/($A$38-$A33)</f>
        <v>4720.2999999999984</v>
      </c>
      <c r="S34" s="5">
        <f t="shared" si="6"/>
        <v>-78181.954838709673</v>
      </c>
      <c r="T34" s="5"/>
      <c r="U34" s="5">
        <f t="shared" si="7"/>
        <v>103957.69999999998</v>
      </c>
      <c r="V34" s="19">
        <f t="shared" si="8"/>
        <v>0</v>
      </c>
      <c r="W34" s="19">
        <f t="shared" si="9"/>
        <v>103957.69999999998</v>
      </c>
      <c r="X34" s="4">
        <f t="shared" si="10"/>
        <v>139833.25384615385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5">
      <c r="A35" s="21">
        <f t="shared" si="1"/>
        <v>28</v>
      </c>
      <c r="B35" s="62" t="s">
        <v>42</v>
      </c>
      <c r="C35" s="49"/>
      <c r="D35" s="49"/>
      <c r="E35" s="55">
        <f>+'[3]BAM-EGS'!$BC39</f>
        <v>103957.7</v>
      </c>
      <c r="F35" s="49"/>
      <c r="G35" s="28"/>
      <c r="H35" s="54">
        <f>+'[2]BAM-EGS'!$BC39</f>
        <v>0</v>
      </c>
      <c r="I35" s="29">
        <f>'[1]BAM-3RD'!$BK2506</f>
        <v>35875.553846153845</v>
      </c>
      <c r="J35" s="54">
        <f t="shared" si="2"/>
        <v>35875.553846153845</v>
      </c>
      <c r="K35" s="30">
        <f t="shared" si="3"/>
        <v>139833.25384615385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25279.700000000012</v>
      </c>
      <c r="O35" s="4">
        <f t="shared" si="4"/>
        <v>25279.700000000012</v>
      </c>
      <c r="P35" s="5"/>
      <c r="Q35" s="5">
        <f t="shared" si="5"/>
        <v>177419.35483870967</v>
      </c>
      <c r="R35" s="65">
        <f>((R$6)-SUM(R$8:R34))/($A$38-$A34)</f>
        <v>4720.2999999999984</v>
      </c>
      <c r="S35" s="5">
        <f t="shared" si="6"/>
        <v>-78181.954838709673</v>
      </c>
      <c r="T35" s="5"/>
      <c r="U35" s="5">
        <f t="shared" si="7"/>
        <v>103957.69999999998</v>
      </c>
      <c r="V35" s="19">
        <f t="shared" si="8"/>
        <v>0</v>
      </c>
      <c r="W35" s="19">
        <f t="shared" si="9"/>
        <v>103957.69999999998</v>
      </c>
      <c r="X35" s="4">
        <f t="shared" si="10"/>
        <v>139833.25384615385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5">
      <c r="A36" s="21">
        <f t="shared" si="1"/>
        <v>29</v>
      </c>
      <c r="B36" s="62" t="s">
        <v>42</v>
      </c>
      <c r="C36" s="49"/>
      <c r="D36" s="49"/>
      <c r="E36" s="55">
        <f>+'[3]BAM-EGS'!$BC40</f>
        <v>103957.7</v>
      </c>
      <c r="F36" s="49"/>
      <c r="G36" s="28"/>
      <c r="H36" s="54">
        <f>+'[2]BAM-EGS'!$BC40</f>
        <v>0</v>
      </c>
      <c r="I36" s="29">
        <f>'[1]BAM-3RD'!$BK2507</f>
        <v>35875.553846153845</v>
      </c>
      <c r="J36" s="54">
        <f t="shared" si="2"/>
        <v>35875.553846153845</v>
      </c>
      <c r="K36" s="30">
        <f t="shared" si="3"/>
        <v>139833.25384615385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25279.70000000003</v>
      </c>
      <c r="O36" s="4">
        <f t="shared" si="4"/>
        <v>25279.70000000003</v>
      </c>
      <c r="P36" s="5"/>
      <c r="Q36" s="5">
        <f t="shared" si="5"/>
        <v>177419.35483870967</v>
      </c>
      <c r="R36" s="65">
        <f>((R$6)-SUM(R$8:R35))/($A$38-$A35)</f>
        <v>4720.2999999999984</v>
      </c>
      <c r="S36" s="5">
        <f t="shared" si="6"/>
        <v>-78181.954838709673</v>
      </c>
      <c r="T36" s="5"/>
      <c r="U36" s="5">
        <f t="shared" si="7"/>
        <v>103957.69999999998</v>
      </c>
      <c r="V36" s="19">
        <f t="shared" si="8"/>
        <v>0</v>
      </c>
      <c r="W36" s="19">
        <f t="shared" si="9"/>
        <v>103957.69999999998</v>
      </c>
      <c r="X36" s="4">
        <f t="shared" si="10"/>
        <v>139833.25384615385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5">
      <c r="A37" s="21">
        <f>A36+1</f>
        <v>30</v>
      </c>
      <c r="B37" s="62" t="s">
        <v>42</v>
      </c>
      <c r="C37" s="49"/>
      <c r="D37" s="49"/>
      <c r="E37" s="55">
        <f>+'[3]BAM-EGS'!$BC41</f>
        <v>103957.69999999998</v>
      </c>
      <c r="F37" s="49"/>
      <c r="G37" s="28"/>
      <c r="H37" s="54">
        <f>+'[2]BAM-EGS'!$BC41</f>
        <v>0</v>
      </c>
      <c r="I37" s="29">
        <f>'[1]BAM-3RD'!$BK2508</f>
        <v>35875.553846153853</v>
      </c>
      <c r="J37" s="54">
        <f>SUM(H37:I37)</f>
        <v>35875.553846153853</v>
      </c>
      <c r="K37" s="30">
        <f>SUM(E37,H37,I37)</f>
        <v>139833.25384615385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25279.700000000012</v>
      </c>
      <c r="O37" s="4">
        <f>SUM(L37:N37)</f>
        <v>25279.700000000012</v>
      </c>
      <c r="P37" s="5"/>
      <c r="Q37" s="5">
        <f t="shared" si="5"/>
        <v>177419.35483870967</v>
      </c>
      <c r="R37" s="65">
        <f>((R$6)-SUM(R$8:R36))/($A$38-$A36)</f>
        <v>4720.2999999999975</v>
      </c>
      <c r="S37" s="5">
        <f>E37-Q37-R37</f>
        <v>-78181.954838709687</v>
      </c>
      <c r="T37" s="5"/>
      <c r="U37" s="5">
        <f>SUM(Q37:S37)</f>
        <v>103957.69999999997</v>
      </c>
      <c r="V37" s="19">
        <f>SUM(H37)</f>
        <v>0</v>
      </c>
      <c r="W37" s="19">
        <f>SUM(U37:V37)</f>
        <v>103957.69999999997</v>
      </c>
      <c r="X37" s="4">
        <f>IF(K37&gt;0,K37,0)</f>
        <v>139833.25384615385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5">
      <c r="A38" s="21">
        <f>A37+1</f>
        <v>31</v>
      </c>
      <c r="B38" s="62" t="s">
        <v>42</v>
      </c>
      <c r="C38" s="49"/>
      <c r="D38" s="49"/>
      <c r="E38" s="55">
        <f>+'[3]BAM-EGS'!$BC42</f>
        <v>103957.69999999995</v>
      </c>
      <c r="F38" s="49"/>
      <c r="G38" s="28"/>
      <c r="H38" s="54">
        <f>+'[2]BAM-EGS'!$BC42</f>
        <v>0</v>
      </c>
      <c r="I38" s="29">
        <f>'[1]BAM-3RD'!$BK2509</f>
        <v>35875.553846153838</v>
      </c>
      <c r="J38" s="54">
        <f>SUM(H38:I38)</f>
        <v>35875.553846153838</v>
      </c>
      <c r="K38" s="30">
        <f>SUM(E38,H38,I38)</f>
        <v>139833.25384615379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25279.699999999953</v>
      </c>
      <c r="O38" s="4">
        <f>SUM(L38:N38)</f>
        <v>25279.699999999953</v>
      </c>
      <c r="P38" s="5"/>
      <c r="Q38" s="5">
        <f>$Q$6/31</f>
        <v>177419.35483870967</v>
      </c>
      <c r="R38" s="65">
        <f>((R$6)-SUM(R$8:R37))/($A$38-$A37)</f>
        <v>4720.2999999999975</v>
      </c>
      <c r="S38" s="5">
        <f>E38-Q38-R38</f>
        <v>-78181.954838709717</v>
      </c>
      <c r="T38" s="5"/>
      <c r="U38" s="5">
        <f>SUM(Q38:S38)</f>
        <v>103957.69999999994</v>
      </c>
      <c r="V38" s="19">
        <f>SUM(H38)</f>
        <v>0</v>
      </c>
      <c r="W38" s="19">
        <f>SUM(U38:V38)</f>
        <v>103957.69999999994</v>
      </c>
      <c r="X38" s="4">
        <f>IF(K38&gt;0,K38,0)</f>
        <v>139833.25384615379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5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8" thickBot="1" x14ac:dyDescent="0.3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5000000</v>
      </c>
      <c r="I40" s="41">
        <f>SUM(I8:I39)</f>
        <v>1073369.0000000007</v>
      </c>
      <c r="J40" s="41">
        <f>SUM(J8:J39)</f>
        <v>6073368.9999999944</v>
      </c>
      <c r="K40" s="42">
        <f>SUM(K8:K38)</f>
        <v>6573368.9999999963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5499999.9999999981</v>
      </c>
      <c r="R40" s="42">
        <f>SUM(R8:R38)</f>
        <v>0</v>
      </c>
      <c r="S40" s="42">
        <f>SUM(S8:S38)</f>
        <v>-5000000.0000000009</v>
      </c>
      <c r="T40" s="42"/>
      <c r="U40" s="42">
        <f>SUM(U8:U38)</f>
        <v>499999.99999999977</v>
      </c>
      <c r="V40" s="42">
        <f>SUM(V8:V38)</f>
        <v>5000000</v>
      </c>
      <c r="W40" s="42">
        <f>SUM(W8:W38)</f>
        <v>5500000.0000000019</v>
      </c>
      <c r="X40" s="43">
        <f>SUM(X8:X39)</f>
        <v>6573368.9999999963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8" thickTop="1" x14ac:dyDescent="0.25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8" thickBot="1" x14ac:dyDescent="0.3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8" thickTop="1" x14ac:dyDescent="0.25">
      <c r="A43" s="21" t="s">
        <v>11</v>
      </c>
      <c r="C43" s="63">
        <f>SUM(C29:C38)</f>
        <v>0</v>
      </c>
      <c r="D43" s="63">
        <f t="shared" ref="D43:W43" si="11">SUM(D29:D38)</f>
        <v>0</v>
      </c>
      <c r="E43" s="63">
        <f t="shared" si="11"/>
        <v>1039576.9999999999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358755.53846153844</v>
      </c>
      <c r="J43" s="63">
        <f t="shared" si="11"/>
        <v>358755.53846153844</v>
      </c>
      <c r="K43" s="63">
        <f t="shared" si="11"/>
        <v>1398332.5384615385</v>
      </c>
      <c r="L43" s="63">
        <f t="shared" si="11"/>
        <v>0</v>
      </c>
      <c r="M43" s="63">
        <f t="shared" si="11"/>
        <v>0</v>
      </c>
      <c r="N43" s="63">
        <f t="shared" si="11"/>
        <v>252797.00000000009</v>
      </c>
      <c r="O43" s="63">
        <f t="shared" si="11"/>
        <v>252797.00000000009</v>
      </c>
      <c r="P43" s="63"/>
      <c r="Q43" s="63">
        <f t="shared" si="11"/>
        <v>1774193.5483870963</v>
      </c>
      <c r="R43" s="63">
        <f t="shared" si="11"/>
        <v>47202.999999999978</v>
      </c>
      <c r="S43" s="63">
        <f t="shared" si="11"/>
        <v>-781819.54838709673</v>
      </c>
      <c r="T43" s="63"/>
      <c r="U43" s="63">
        <f t="shared" si="11"/>
        <v>1039576.9999999997</v>
      </c>
      <c r="V43" s="63">
        <f t="shared" si="11"/>
        <v>0</v>
      </c>
      <c r="W43" s="63">
        <f t="shared" si="11"/>
        <v>1039576.9999999997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5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1725898.65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5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1743251.15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1690794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5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1900662.9500000002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651217.00000000035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5">
      <c r="A47" s="21" t="s">
        <v>41</v>
      </c>
      <c r="K47" s="43">
        <f>SUM(K25:K31)</f>
        <v>1558943.4730769231</v>
      </c>
      <c r="U47" s="23"/>
      <c r="V47" s="23"/>
      <c r="W47" s="23"/>
    </row>
    <row r="48" spans="1:41" x14ac:dyDescent="0.25">
      <c r="K48" s="43"/>
      <c r="U48" s="23"/>
      <c r="V48" s="23"/>
      <c r="W48" s="23"/>
    </row>
    <row r="49" spans="21:23" x14ac:dyDescent="0.25">
      <c r="U49" s="23"/>
      <c r="V49" s="23"/>
      <c r="W49" s="23"/>
    </row>
    <row r="50" spans="21:23" x14ac:dyDescent="0.25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05/21/2001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Havlíček Jan</cp:lastModifiedBy>
  <cp:lastPrinted>2001-05-04T13:43:52Z</cp:lastPrinted>
  <dcterms:created xsi:type="dcterms:W3CDTF">1997-02-03T15:25:11Z</dcterms:created>
  <dcterms:modified xsi:type="dcterms:W3CDTF">2023-09-10T15:51:28Z</dcterms:modified>
</cp:coreProperties>
</file>