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<sst xmlns="http://schemas.openxmlformats.org/spreadsheetml/2006/main" count="75" uniqueCount="44">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</sst>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03973509933773E-2"/>
          <c:y val="3.2608695652173912E-2"/>
          <c:w val="0.85016556291390744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770794.00000000023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701337.3620689658</c:v>
                </c:pt>
                <c:pt idx="5">
                  <c:v>701337.3620689658</c:v>
                </c:pt>
                <c:pt idx="6">
                  <c:v>1472131.3620689651</c:v>
                </c:pt>
                <c:pt idx="7">
                  <c:v>0</c:v>
                </c:pt>
                <c:pt idx="8">
                  <c:v>0</c:v>
                </c:pt>
                <c:pt idx="9">
                  <c:v>733749.99999999977</c:v>
                </c:pt>
                <c:pt idx="10">
                  <c:v>733749.99999999977</c:v>
                </c:pt>
                <c:pt idx="12">
                  <c:v>1693548.3870967745</c:v>
                </c:pt>
                <c:pt idx="13">
                  <c:v>-103749.99999999997</c:v>
                </c:pt>
                <c:pt idx="14">
                  <c:v>-819004.38709677418</c:v>
                </c:pt>
                <c:pt idx="16">
                  <c:v>770794.00000000035</c:v>
                </c:pt>
                <c:pt idx="17">
                  <c:v>0</c:v>
                </c:pt>
                <c:pt idx="18">
                  <c:v>770794.00000000035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1-4F5B-82A4-23410009CA4D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1-4F5B-82A4-23410009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81136"/>
        <c:axId val="1"/>
      </c:barChart>
      <c:catAx>
        <c:axId val="152981136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81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2000000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206424</v>
          </cell>
        </row>
        <row r="21">
          <cell r="BC21">
            <v>-804000</v>
          </cell>
        </row>
        <row r="22">
          <cell r="BC22">
            <v>36704.476190476191</v>
          </cell>
        </row>
        <row r="23">
          <cell r="BC23">
            <v>36704.476190476191</v>
          </cell>
        </row>
        <row r="24">
          <cell r="BC24">
            <v>36704.476190476191</v>
          </cell>
        </row>
        <row r="25">
          <cell r="BC25">
            <v>36704.476190476191</v>
          </cell>
        </row>
        <row r="26">
          <cell r="BC26">
            <v>36704.476190476191</v>
          </cell>
        </row>
        <row r="27">
          <cell r="BC27">
            <v>36704.476190476191</v>
          </cell>
        </row>
        <row r="28">
          <cell r="BC28">
            <v>36704.476190476191</v>
          </cell>
        </row>
        <row r="29">
          <cell r="BC29">
            <v>36704.476190476191</v>
          </cell>
        </row>
        <row r="30">
          <cell r="BC30">
            <v>36704.476190476198</v>
          </cell>
        </row>
        <row r="31">
          <cell r="BC31">
            <v>36704.476190476191</v>
          </cell>
        </row>
        <row r="32">
          <cell r="BC32">
            <v>36704.476190476191</v>
          </cell>
        </row>
        <row r="33">
          <cell r="BC33">
            <v>36704.476190476191</v>
          </cell>
        </row>
        <row r="34">
          <cell r="BC34">
            <v>36704.476190476191</v>
          </cell>
        </row>
        <row r="35">
          <cell r="BC35">
            <v>36704.476190476198</v>
          </cell>
        </row>
        <row r="36">
          <cell r="BC36">
            <v>36704.476190476198</v>
          </cell>
        </row>
        <row r="37">
          <cell r="BC37">
            <v>36704.476190476191</v>
          </cell>
        </row>
        <row r="38">
          <cell r="BC38">
            <v>36704.476190476191</v>
          </cell>
        </row>
        <row r="39">
          <cell r="BC39">
            <v>36704.476190476184</v>
          </cell>
        </row>
        <row r="40">
          <cell r="BC40">
            <v>36704.476190476176</v>
          </cell>
        </row>
        <row r="41">
          <cell r="BC41">
            <v>36704.476190476184</v>
          </cell>
        </row>
        <row r="42">
          <cell r="BC42">
            <v>36704.476190476213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0</v>
          </cell>
        </row>
        <row r="24">
          <cell r="K24">
            <v>0</v>
          </cell>
        </row>
        <row r="25">
          <cell r="K25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E17" sqref="E17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2000000</v>
      </c>
      <c r="I6" s="6">
        <f>'[1]BAM-3RD'!$BK$2511</f>
        <v>1035803.0000000007</v>
      </c>
      <c r="J6" s="6"/>
      <c r="K6" s="6">
        <f>SUM(E6,H6,I6)</f>
        <v>3535803.0000000009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2500000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80645.161290322576</v>
      </c>
      <c r="R8" s="64">
        <f t="shared" ref="R8:R17" si="0">IF(L8&gt;0,$L$5-L8,0)+($M$5-M8)+($N$5-N8)</f>
        <v>-17500</v>
      </c>
      <c r="S8" s="5">
        <f>E8-Q8-R8</f>
        <v>83868.838709677424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80645.161290322576</v>
      </c>
      <c r="R9" s="64">
        <f t="shared" si="0"/>
        <v>-2500</v>
      </c>
      <c r="S9" s="5">
        <f t="shared" ref="S9:S36" si="6">E9-Q9-R9</f>
        <v>28658.838709677424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80645.161290322576</v>
      </c>
      <c r="R10" s="64">
        <f t="shared" si="0"/>
        <v>-2500</v>
      </c>
      <c r="S10" s="5">
        <f t="shared" si="6"/>
        <v>-1039931.1612903225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80645.161290322576</v>
      </c>
      <c r="R11" s="64">
        <f t="shared" si="0"/>
        <v>0</v>
      </c>
      <c r="S11" s="5">
        <f t="shared" si="6"/>
        <v>-2725.161290322576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80645.161290322576</v>
      </c>
      <c r="R12" s="64">
        <f t="shared" si="0"/>
        <v>25000</v>
      </c>
      <c r="S12" s="5">
        <f t="shared" si="6"/>
        <v>146394.83870967742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80645.161290322576</v>
      </c>
      <c r="R13" s="64">
        <f t="shared" si="0"/>
        <v>11250</v>
      </c>
      <c r="S13" s="5">
        <f t="shared" si="6"/>
        <v>169004.83870967742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80645.161290322576</v>
      </c>
      <c r="R14" s="64">
        <f t="shared" si="0"/>
        <v>0</v>
      </c>
      <c r="S14" s="5">
        <f t="shared" si="6"/>
        <v>134974.83870967742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0</v>
      </c>
      <c r="O15" s="4">
        <f t="shared" si="4"/>
        <v>0</v>
      </c>
      <c r="P15" s="5"/>
      <c r="Q15" s="5">
        <f t="shared" si="5"/>
        <v>80645.161290322576</v>
      </c>
      <c r="R15" s="64">
        <f t="shared" si="0"/>
        <v>30000</v>
      </c>
      <c r="S15" s="5">
        <f t="shared" si="6"/>
        <v>117624.83870967742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37</v>
      </c>
      <c r="C16" s="49"/>
      <c r="D16" s="49"/>
      <c r="E16" s="55">
        <f>+'[3]BAM-EGS'!$BC20</f>
        <v>206424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239821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0</v>
      </c>
      <c r="O16" s="4">
        <f t="shared" si="4"/>
        <v>0</v>
      </c>
      <c r="P16" s="5"/>
      <c r="Q16" s="5">
        <f t="shared" si="5"/>
        <v>80645.161290322576</v>
      </c>
      <c r="R16" s="64">
        <f t="shared" si="0"/>
        <v>30000</v>
      </c>
      <c r="S16" s="5">
        <f t="shared" si="6"/>
        <v>95778.838709677424</v>
      </c>
      <c r="T16" s="5"/>
      <c r="U16" s="5">
        <f t="shared" si="7"/>
        <v>206424</v>
      </c>
      <c r="V16" s="19">
        <f t="shared" si="8"/>
        <v>0</v>
      </c>
      <c r="W16" s="19">
        <f t="shared" si="9"/>
        <v>206424</v>
      </c>
      <c r="X16" s="4">
        <f t="shared" si="10"/>
        <v>239821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37</v>
      </c>
      <c r="C17" s="49"/>
      <c r="D17" s="49"/>
      <c r="E17" s="55">
        <f>+'[3]BAM-EGS'!$BC21</f>
        <v>-804000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229397.0172413793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0</v>
      </c>
      <c r="O17" s="4">
        <f t="shared" si="4"/>
        <v>0</v>
      </c>
      <c r="P17" s="5"/>
      <c r="Q17" s="5">
        <f t="shared" si="5"/>
        <v>80645.161290322576</v>
      </c>
      <c r="R17" s="64">
        <f t="shared" si="0"/>
        <v>30000</v>
      </c>
      <c r="S17" s="5">
        <f t="shared" si="6"/>
        <v>-914645.16129032255</v>
      </c>
      <c r="T17" s="5"/>
      <c r="U17" s="5">
        <f t="shared" si="7"/>
        <v>-804000</v>
      </c>
      <c r="V17" s="19">
        <f t="shared" si="8"/>
        <v>1000000</v>
      </c>
      <c r="W17" s="19">
        <f t="shared" si="9"/>
        <v>196000</v>
      </c>
      <c r="X17" s="4">
        <f t="shared" si="10"/>
        <v>229397.0172413793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42</v>
      </c>
      <c r="C18" s="49"/>
      <c r="D18" s="49"/>
      <c r="E18" s="55">
        <f>+'[3]BAM-EGS'!$BC22</f>
        <v>36704.476190476191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70101.493431855502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34940.476190476191</v>
      </c>
      <c r="O18" s="4">
        <f t="shared" si="4"/>
        <v>34940.476190476191</v>
      </c>
      <c r="P18" s="5"/>
      <c r="Q18" s="5">
        <f t="shared" si="5"/>
        <v>80645.161290322576</v>
      </c>
      <c r="R18" s="65">
        <f>((R$6)-SUM(R$8:R17))/($A$38-$A17)</f>
        <v>-4940.4761904761908</v>
      </c>
      <c r="S18" s="5">
        <f t="shared" si="6"/>
        <v>-39000.208909370194</v>
      </c>
      <c r="T18" s="5"/>
      <c r="U18" s="5">
        <f t="shared" si="7"/>
        <v>36704.476190476198</v>
      </c>
      <c r="V18" s="19">
        <f t="shared" si="8"/>
        <v>0</v>
      </c>
      <c r="W18" s="19">
        <f t="shared" si="9"/>
        <v>36704.476190476198</v>
      </c>
      <c r="X18" s="4">
        <f t="shared" si="10"/>
        <v>70101.493431855502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42</v>
      </c>
      <c r="C19" s="49"/>
      <c r="D19" s="49"/>
      <c r="E19" s="55">
        <f>+'[3]BAM-EGS'!$BC23</f>
        <v>36704.476190476191</v>
      </c>
      <c r="F19" s="49"/>
      <c r="G19" s="28"/>
      <c r="H19" s="54">
        <f>+'[2]BAM-EGS'!$BC23</f>
        <v>0</v>
      </c>
      <c r="I19" s="29">
        <f>'[1]BAM-3RD'!$BK2490</f>
        <v>33397.017241379312</v>
      </c>
      <c r="J19" s="54">
        <f t="shared" si="2"/>
        <v>33397.017241379312</v>
      </c>
      <c r="K19" s="30">
        <f t="shared" si="3"/>
        <v>70101.493431855502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34940.476190476191</v>
      </c>
      <c r="O19" s="4">
        <f t="shared" si="4"/>
        <v>34940.476190476191</v>
      </c>
      <c r="P19" s="5"/>
      <c r="Q19" s="5">
        <f t="shared" si="5"/>
        <v>80645.161290322576</v>
      </c>
      <c r="R19" s="65">
        <f>((R$6)-SUM(R$8:R18))/($A$38-$A18)</f>
        <v>-4940.4761904761908</v>
      </c>
      <c r="S19" s="5">
        <f t="shared" si="6"/>
        <v>-39000.208909370194</v>
      </c>
      <c r="T19" s="5"/>
      <c r="U19" s="5">
        <f t="shared" si="7"/>
        <v>36704.476190476198</v>
      </c>
      <c r="V19" s="19">
        <f t="shared" si="8"/>
        <v>0</v>
      </c>
      <c r="W19" s="19">
        <f t="shared" si="9"/>
        <v>36704.476190476198</v>
      </c>
      <c r="X19" s="4">
        <f t="shared" si="10"/>
        <v>70101.493431855502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42</v>
      </c>
      <c r="C20" s="49"/>
      <c r="D20" s="49"/>
      <c r="E20" s="55">
        <f>+'[3]BAM-EGS'!$BC24</f>
        <v>36704.476190476191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70101.493431855502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34940.476190476191</v>
      </c>
      <c r="O20" s="4">
        <f t="shared" si="4"/>
        <v>34940.476190476191</v>
      </c>
      <c r="P20" s="5"/>
      <c r="Q20" s="5">
        <f t="shared" si="5"/>
        <v>80645.161290322576</v>
      </c>
      <c r="R20" s="65">
        <f>((R$6)-SUM(R$8:R19))/($A$38-$A19)</f>
        <v>-4940.4761904761908</v>
      </c>
      <c r="S20" s="5">
        <f t="shared" si="6"/>
        <v>-39000.208909370194</v>
      </c>
      <c r="T20" s="5"/>
      <c r="U20" s="5">
        <f t="shared" si="7"/>
        <v>36704.476190476198</v>
      </c>
      <c r="V20" s="19">
        <f t="shared" si="8"/>
        <v>0</v>
      </c>
      <c r="W20" s="19">
        <f t="shared" si="9"/>
        <v>36704.476190476198</v>
      </c>
      <c r="X20" s="4">
        <f t="shared" si="10"/>
        <v>70101.493431855502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42</v>
      </c>
      <c r="C21" s="49"/>
      <c r="D21" s="49"/>
      <c r="E21" s="55">
        <f>+'[3]BAM-EGS'!$BC25</f>
        <v>36704.476190476191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70101.493431855502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34940.476190476184</v>
      </c>
      <c r="O21" s="4">
        <f t="shared" si="4"/>
        <v>34940.476190476184</v>
      </c>
      <c r="P21" s="5"/>
      <c r="Q21" s="5">
        <f t="shared" si="5"/>
        <v>80645.161290322576</v>
      </c>
      <c r="R21" s="65">
        <f>((R$6)-SUM(R$8:R20))/($A$38-$A20)</f>
        <v>-4940.4761904761917</v>
      </c>
      <c r="S21" s="5">
        <f t="shared" si="6"/>
        <v>-39000.208909370194</v>
      </c>
      <c r="T21" s="5"/>
      <c r="U21" s="5">
        <f t="shared" si="7"/>
        <v>36704.476190476184</v>
      </c>
      <c r="V21" s="19">
        <f t="shared" si="8"/>
        <v>0</v>
      </c>
      <c r="W21" s="19">
        <f t="shared" si="9"/>
        <v>36704.476190476184</v>
      </c>
      <c r="X21" s="4">
        <f t="shared" si="10"/>
        <v>70101.493431855502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42</v>
      </c>
      <c r="C22" s="49"/>
      <c r="D22" s="49"/>
      <c r="E22" s="55">
        <f>+'[3]BAM-EGS'!$BC26</f>
        <v>36704.476190476191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70101.493431855502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34940.476190476191</v>
      </c>
      <c r="O22" s="4">
        <f t="shared" si="4"/>
        <v>34940.476190476191</v>
      </c>
      <c r="P22" s="5"/>
      <c r="Q22" s="5">
        <f t="shared" si="5"/>
        <v>80645.161290322576</v>
      </c>
      <c r="R22" s="65">
        <f>((R$6)-SUM(R$8:R21))/($A$38-$A21)</f>
        <v>-4940.4761904761908</v>
      </c>
      <c r="S22" s="5">
        <f t="shared" si="6"/>
        <v>-39000.208909370194</v>
      </c>
      <c r="T22" s="5"/>
      <c r="U22" s="5">
        <f t="shared" si="7"/>
        <v>36704.476190476198</v>
      </c>
      <c r="V22" s="19">
        <f t="shared" si="8"/>
        <v>0</v>
      </c>
      <c r="W22" s="19">
        <f t="shared" si="9"/>
        <v>36704.476190476198</v>
      </c>
      <c r="X22" s="4">
        <f t="shared" si="10"/>
        <v>70101.493431855502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42</v>
      </c>
      <c r="C23" s="49"/>
      <c r="D23" s="49"/>
      <c r="E23" s="55">
        <f>+'[3]BAM-EGS'!$BC27</f>
        <v>36704.476190476191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70101.493431855502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34940.476190476191</v>
      </c>
      <c r="O23" s="4">
        <f t="shared" si="4"/>
        <v>34940.476190476191</v>
      </c>
      <c r="P23" s="5"/>
      <c r="Q23" s="5">
        <f t="shared" si="5"/>
        <v>80645.161290322576</v>
      </c>
      <c r="R23" s="65">
        <f>((R$6)-SUM(R$8:R22))/($A$38-$A22)</f>
        <v>-4940.4761904761908</v>
      </c>
      <c r="S23" s="5">
        <f t="shared" si="6"/>
        <v>-39000.208909370194</v>
      </c>
      <c r="T23" s="5"/>
      <c r="U23" s="5">
        <f t="shared" si="7"/>
        <v>36704.476190476198</v>
      </c>
      <c r="V23" s="19">
        <f t="shared" si="8"/>
        <v>0</v>
      </c>
      <c r="W23" s="19">
        <f t="shared" si="9"/>
        <v>36704.476190476198</v>
      </c>
      <c r="X23" s="4">
        <f t="shared" si="10"/>
        <v>70101.493431855502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42</v>
      </c>
      <c r="C24" s="49"/>
      <c r="D24" s="49"/>
      <c r="E24" s="55">
        <f>+'[3]BAM-EGS'!$BC28</f>
        <v>36704.476190476191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70101.493431855502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34940.476190476191</v>
      </c>
      <c r="O24" s="4">
        <f t="shared" si="4"/>
        <v>34940.476190476191</v>
      </c>
      <c r="P24" s="5"/>
      <c r="Q24" s="5">
        <f t="shared" si="5"/>
        <v>80645.161290322576</v>
      </c>
      <c r="R24" s="65">
        <f>((R$6)-SUM(R$8:R23))/($A$38-$A23)</f>
        <v>-4940.4761904761917</v>
      </c>
      <c r="S24" s="5">
        <f t="shared" si="6"/>
        <v>-39000.208909370194</v>
      </c>
      <c r="T24" s="5"/>
      <c r="U24" s="5">
        <f t="shared" si="7"/>
        <v>36704.476190476184</v>
      </c>
      <c r="V24" s="19">
        <f t="shared" si="8"/>
        <v>0</v>
      </c>
      <c r="W24" s="19">
        <f t="shared" si="9"/>
        <v>36704.476190476184</v>
      </c>
      <c r="X24" s="4">
        <f t="shared" si="10"/>
        <v>70101.493431855502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42</v>
      </c>
      <c r="C25" s="49"/>
      <c r="D25" s="49"/>
      <c r="E25" s="55">
        <f>+'[3]BAM-EGS'!$BC29</f>
        <v>36704.476190476191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70101.493431855502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34940.476190476191</v>
      </c>
      <c r="O25" s="4">
        <f t="shared" si="4"/>
        <v>34940.476190476191</v>
      </c>
      <c r="P25" s="5"/>
      <c r="Q25" s="5">
        <f t="shared" si="5"/>
        <v>80645.161290322576</v>
      </c>
      <c r="R25" s="65">
        <f>((R$6)-SUM(R$8:R24))/($A$38-$A24)</f>
        <v>-4940.4761904761908</v>
      </c>
      <c r="S25" s="5">
        <f t="shared" si="6"/>
        <v>-39000.208909370194</v>
      </c>
      <c r="T25" s="5"/>
      <c r="U25" s="5">
        <f t="shared" si="7"/>
        <v>36704.476190476198</v>
      </c>
      <c r="V25" s="19">
        <f t="shared" si="8"/>
        <v>0</v>
      </c>
      <c r="W25" s="19">
        <f t="shared" si="9"/>
        <v>36704.476190476198</v>
      </c>
      <c r="X25" s="4">
        <f t="shared" si="10"/>
        <v>70101.493431855502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36704.476190476198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70101.493431855517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34940.476190476184</v>
      </c>
      <c r="O26" s="4">
        <f t="shared" si="4"/>
        <v>34940.476190476184</v>
      </c>
      <c r="P26" s="5"/>
      <c r="Q26" s="5">
        <f t="shared" si="5"/>
        <v>80645.161290322576</v>
      </c>
      <c r="R26" s="65">
        <f>((R$6)-SUM(R$8:R25))/($A$38-$A25)</f>
        <v>-4940.4761904761908</v>
      </c>
      <c r="S26" s="5">
        <f t="shared" si="6"/>
        <v>-39000.208909370187</v>
      </c>
      <c r="T26" s="5"/>
      <c r="U26" s="5">
        <f t="shared" si="7"/>
        <v>36704.476190476205</v>
      </c>
      <c r="V26" s="19">
        <f t="shared" si="8"/>
        <v>0</v>
      </c>
      <c r="W26" s="19">
        <f t="shared" si="9"/>
        <v>36704.476190476205</v>
      </c>
      <c r="X26" s="4">
        <f t="shared" si="10"/>
        <v>70101.493431855517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42</v>
      </c>
      <c r="C27" s="49"/>
      <c r="D27" s="49"/>
      <c r="E27" s="55">
        <f>+'[3]BAM-EGS'!$BC31</f>
        <v>36704.476190476191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70101.493431855502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34940.476190476184</v>
      </c>
      <c r="O27" s="4">
        <f t="shared" si="4"/>
        <v>34940.476190476184</v>
      </c>
      <c r="P27" s="5"/>
      <c r="Q27" s="5">
        <f t="shared" si="5"/>
        <v>80645.161290322576</v>
      </c>
      <c r="R27" s="65">
        <f>((R$6)-SUM(R$8:R26))/($A$38-$A26)</f>
        <v>-4940.4761904761908</v>
      </c>
      <c r="S27" s="5">
        <f t="shared" si="6"/>
        <v>-39000.208909370194</v>
      </c>
      <c r="T27" s="5"/>
      <c r="U27" s="5">
        <f t="shared" si="7"/>
        <v>36704.476190476198</v>
      </c>
      <c r="V27" s="19">
        <f t="shared" si="8"/>
        <v>0</v>
      </c>
      <c r="W27" s="19">
        <f t="shared" si="9"/>
        <v>36704.476190476198</v>
      </c>
      <c r="X27" s="4">
        <f t="shared" si="10"/>
        <v>70101.493431855502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42</v>
      </c>
      <c r="C28" s="49"/>
      <c r="D28" s="49"/>
      <c r="E28" s="55">
        <f>+'[3]BAM-EGS'!$BC32</f>
        <v>36704.476190476191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70101.493431855502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34940.476190476184</v>
      </c>
      <c r="O28" s="4">
        <f t="shared" si="4"/>
        <v>34940.476190476184</v>
      </c>
      <c r="P28" s="5"/>
      <c r="Q28" s="5">
        <f t="shared" si="5"/>
        <v>80645.161290322576</v>
      </c>
      <c r="R28" s="65">
        <f>((R$6)-SUM(R$8:R27))/($A$38-$A27)</f>
        <v>-4940.4761904761908</v>
      </c>
      <c r="S28" s="5">
        <f t="shared" si="6"/>
        <v>-39000.208909370194</v>
      </c>
      <c r="T28" s="5"/>
      <c r="U28" s="5">
        <f t="shared" si="7"/>
        <v>36704.476190476198</v>
      </c>
      <c r="V28" s="19">
        <f t="shared" si="8"/>
        <v>0</v>
      </c>
      <c r="W28" s="19">
        <f t="shared" si="9"/>
        <v>36704.476190476198</v>
      </c>
      <c r="X28" s="4">
        <f t="shared" si="10"/>
        <v>70101.493431855502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+'[3]BAM-EGS'!$BC33</f>
        <v>36704.476190476191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70101.493431855502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34940.476190476176</v>
      </c>
      <c r="O29" s="4">
        <f t="shared" si="4"/>
        <v>34940.476190476176</v>
      </c>
      <c r="P29" s="5"/>
      <c r="Q29" s="5">
        <f t="shared" si="5"/>
        <v>80645.161290322576</v>
      </c>
      <c r="R29" s="65">
        <f>((R$6)-SUM(R$8:R28))/($A$38-$A28)</f>
        <v>-4940.4761904761908</v>
      </c>
      <c r="S29" s="5">
        <f t="shared" si="6"/>
        <v>-39000.208909370194</v>
      </c>
      <c r="T29" s="5"/>
      <c r="U29" s="5">
        <f t="shared" si="7"/>
        <v>36704.476190476198</v>
      </c>
      <c r="V29" s="19">
        <f t="shared" si="8"/>
        <v>0</v>
      </c>
      <c r="W29" s="19">
        <f t="shared" si="9"/>
        <v>36704.476190476198</v>
      </c>
      <c r="X29" s="4">
        <f t="shared" si="10"/>
        <v>70101.493431855502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+'[3]BAM-EGS'!$BC34</f>
        <v>36704.476190476191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70101.493431855502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34940.476190476176</v>
      </c>
      <c r="O30" s="4">
        <f t="shared" si="4"/>
        <v>34940.476190476176</v>
      </c>
      <c r="P30" s="5"/>
      <c r="Q30" s="5">
        <f t="shared" si="5"/>
        <v>80645.161290322576</v>
      </c>
      <c r="R30" s="65">
        <f>((R$6)-SUM(R$8:R29))/($A$38-$A29)</f>
        <v>-4940.4761904761908</v>
      </c>
      <c r="S30" s="5">
        <f t="shared" si="6"/>
        <v>-39000.208909370194</v>
      </c>
      <c r="T30" s="5"/>
      <c r="U30" s="5">
        <f t="shared" si="7"/>
        <v>36704.476190476198</v>
      </c>
      <c r="V30" s="19">
        <f t="shared" si="8"/>
        <v>0</v>
      </c>
      <c r="W30" s="19">
        <f t="shared" si="9"/>
        <v>36704.476190476198</v>
      </c>
      <c r="X30" s="4">
        <f t="shared" si="10"/>
        <v>70101.493431855502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+'[3]BAM-EGS'!$BC35</f>
        <v>36704.476190476198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70101.493431855517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34940.476190476169</v>
      </c>
      <c r="O31" s="4">
        <f t="shared" si="4"/>
        <v>34940.476190476169</v>
      </c>
      <c r="P31" s="5"/>
      <c r="Q31" s="5">
        <f t="shared" si="5"/>
        <v>80645.161290322576</v>
      </c>
      <c r="R31" s="65">
        <f>((R$6)-SUM(R$8:R30))/($A$38-$A30)</f>
        <v>-4940.4761904761908</v>
      </c>
      <c r="S31" s="5">
        <f t="shared" si="6"/>
        <v>-39000.208909370187</v>
      </c>
      <c r="T31" s="5"/>
      <c r="U31" s="5">
        <f t="shared" si="7"/>
        <v>36704.476190476205</v>
      </c>
      <c r="V31" s="19">
        <f t="shared" si="8"/>
        <v>0</v>
      </c>
      <c r="W31" s="19">
        <f t="shared" si="9"/>
        <v>36704.476190476205</v>
      </c>
      <c r="X31" s="4">
        <f t="shared" si="10"/>
        <v>70101.493431855517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36704.476190476198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70101.493431855517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34940.476190476162</v>
      </c>
      <c r="O32" s="4">
        <f t="shared" si="4"/>
        <v>34940.476190476162</v>
      </c>
      <c r="P32" s="5"/>
      <c r="Q32" s="5">
        <f t="shared" si="5"/>
        <v>80645.161290322576</v>
      </c>
      <c r="R32" s="65">
        <f>((R$6)-SUM(R$8:R31))/($A$38-$A31)</f>
        <v>-4940.4761904761908</v>
      </c>
      <c r="S32" s="5">
        <f t="shared" si="6"/>
        <v>-39000.208909370187</v>
      </c>
      <c r="T32" s="5"/>
      <c r="U32" s="5">
        <f t="shared" si="7"/>
        <v>36704.476190476205</v>
      </c>
      <c r="V32" s="19">
        <f t="shared" si="8"/>
        <v>0</v>
      </c>
      <c r="W32" s="19">
        <f t="shared" si="9"/>
        <v>36704.476190476205</v>
      </c>
      <c r="X32" s="4">
        <f t="shared" si="10"/>
        <v>70101.493431855517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36704.476190476191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70101.493431855502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34940.476190476154</v>
      </c>
      <c r="O33" s="4">
        <f t="shared" si="4"/>
        <v>34940.476190476154</v>
      </c>
      <c r="P33" s="5"/>
      <c r="Q33" s="5">
        <f t="shared" si="5"/>
        <v>80645.161290322576</v>
      </c>
      <c r="R33" s="65">
        <f>((R$6)-SUM(R$8:R32))/($A$38-$A32)</f>
        <v>-4940.4761904761908</v>
      </c>
      <c r="S33" s="5">
        <f t="shared" si="6"/>
        <v>-39000.208909370194</v>
      </c>
      <c r="T33" s="5"/>
      <c r="U33" s="5">
        <f t="shared" si="7"/>
        <v>36704.476190476198</v>
      </c>
      <c r="V33" s="19">
        <f t="shared" si="8"/>
        <v>0</v>
      </c>
      <c r="W33" s="19">
        <f t="shared" si="9"/>
        <v>36704.476190476198</v>
      </c>
      <c r="X33" s="4">
        <f t="shared" si="10"/>
        <v>70101.493431855502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36704.476190476191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70101.493431855502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34940.476190476169</v>
      </c>
      <c r="O34" s="4">
        <f t="shared" si="4"/>
        <v>34940.476190476169</v>
      </c>
      <c r="P34" s="5"/>
      <c r="Q34" s="5">
        <f t="shared" si="5"/>
        <v>80645.161290322576</v>
      </c>
      <c r="R34" s="65">
        <f>((R$6)-SUM(R$8:R33))/($A$38-$A33)</f>
        <v>-4940.4761904761908</v>
      </c>
      <c r="S34" s="5">
        <f t="shared" si="6"/>
        <v>-39000.208909370194</v>
      </c>
      <c r="T34" s="5"/>
      <c r="U34" s="5">
        <f t="shared" si="7"/>
        <v>36704.476190476198</v>
      </c>
      <c r="V34" s="19">
        <f t="shared" si="8"/>
        <v>0</v>
      </c>
      <c r="W34" s="19">
        <f t="shared" si="9"/>
        <v>36704.476190476198</v>
      </c>
      <c r="X34" s="4">
        <f t="shared" si="10"/>
        <v>70101.493431855502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36704.476190476184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70101.493431855488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34940.476190476154</v>
      </c>
      <c r="O35" s="4">
        <f t="shared" si="4"/>
        <v>34940.476190476154</v>
      </c>
      <c r="P35" s="5"/>
      <c r="Q35" s="5">
        <f t="shared" si="5"/>
        <v>80645.161290322576</v>
      </c>
      <c r="R35" s="65">
        <f>((R$6)-SUM(R$8:R34))/($A$38-$A34)</f>
        <v>-4940.4761904761908</v>
      </c>
      <c r="S35" s="5">
        <f t="shared" si="6"/>
        <v>-39000.208909370202</v>
      </c>
      <c r="T35" s="5"/>
      <c r="U35" s="5">
        <f t="shared" si="7"/>
        <v>36704.476190476191</v>
      </c>
      <c r="V35" s="19">
        <f t="shared" si="8"/>
        <v>0</v>
      </c>
      <c r="W35" s="19">
        <f t="shared" si="9"/>
        <v>36704.476190476191</v>
      </c>
      <c r="X35" s="4">
        <f t="shared" si="10"/>
        <v>70101.493431855488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36704.476190476176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70101.493431855488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34940.476190476133</v>
      </c>
      <c r="O36" s="4">
        <f t="shared" si="4"/>
        <v>34940.476190476133</v>
      </c>
      <c r="P36" s="5"/>
      <c r="Q36" s="5">
        <f t="shared" si="5"/>
        <v>80645.161290322576</v>
      </c>
      <c r="R36" s="65">
        <f>((R$6)-SUM(R$8:R35))/($A$38-$A35)</f>
        <v>-4940.4761904761908</v>
      </c>
      <c r="S36" s="5">
        <f t="shared" si="6"/>
        <v>-39000.208909370209</v>
      </c>
      <c r="T36" s="5"/>
      <c r="U36" s="5">
        <f t="shared" si="7"/>
        <v>36704.476190476184</v>
      </c>
      <c r="V36" s="19">
        <f t="shared" si="8"/>
        <v>0</v>
      </c>
      <c r="W36" s="19">
        <f t="shared" si="9"/>
        <v>36704.476190476184</v>
      </c>
      <c r="X36" s="4">
        <f t="shared" si="10"/>
        <v>70101.493431855488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36704.476190476184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70101.493431855488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34940.476190476154</v>
      </c>
      <c r="O37" s="4">
        <f>SUM(L37:N37)</f>
        <v>34940.476190476154</v>
      </c>
      <c r="P37" s="5"/>
      <c r="Q37" s="5">
        <f t="shared" si="5"/>
        <v>80645.161290322576</v>
      </c>
      <c r="R37" s="65">
        <f>((R$6)-SUM(R$8:R36))/($A$38-$A36)</f>
        <v>-4940.4761904761908</v>
      </c>
      <c r="S37" s="5">
        <f>E37-Q37-R37</f>
        <v>-39000.208909370202</v>
      </c>
      <c r="T37" s="5"/>
      <c r="U37" s="5">
        <f>SUM(Q37:S37)</f>
        <v>36704.476190476191</v>
      </c>
      <c r="V37" s="19">
        <f>SUM(H37)</f>
        <v>0</v>
      </c>
      <c r="W37" s="19">
        <f>SUM(U37:V37)</f>
        <v>36704.476190476191</v>
      </c>
      <c r="X37" s="4">
        <f>IF(K37&gt;0,K37,0)</f>
        <v>70101.493431855488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36704.476190476213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70101.493431855517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34940.476190476213</v>
      </c>
      <c r="O38" s="4">
        <f>SUM(L38:N38)</f>
        <v>34940.476190476213</v>
      </c>
      <c r="P38" s="5"/>
      <c r="Q38" s="5">
        <f>$Q$6/31</f>
        <v>80645.161290322576</v>
      </c>
      <c r="R38" s="65">
        <f>((R$6)-SUM(R$8:R37))/($A$38-$A37)</f>
        <v>-4940.4761904761908</v>
      </c>
      <c r="S38" s="5">
        <f>E38-Q38-R38</f>
        <v>-39000.208909370172</v>
      </c>
      <c r="T38" s="5"/>
      <c r="U38" s="5">
        <f>SUM(Q38:S38)</f>
        <v>36704.47619047622</v>
      </c>
      <c r="V38" s="19">
        <f>SUM(H38)</f>
        <v>0</v>
      </c>
      <c r="W38" s="19">
        <f>SUM(U38:V38)</f>
        <v>36704.47619047622</v>
      </c>
      <c r="X38" s="4">
        <f>IF(K38&gt;0,K38,0)</f>
        <v>70101.493431855517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2000000</v>
      </c>
      <c r="I40" s="41">
        <f>SUM(I8:I39)</f>
        <v>1035803.0000000007</v>
      </c>
      <c r="J40" s="41">
        <f>SUM(J8:J39)</f>
        <v>3035802.9999999986</v>
      </c>
      <c r="K40" s="42">
        <f>SUM(K8:K38)</f>
        <v>3535802.9999999991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2500000</v>
      </c>
      <c r="R40" s="42">
        <f>SUM(R8:R38)</f>
        <v>0</v>
      </c>
      <c r="S40" s="42">
        <f>SUM(S8:S38)</f>
        <v>-2000000.0000000007</v>
      </c>
      <c r="T40" s="42"/>
      <c r="U40" s="42">
        <f>SUM(U8:U38)</f>
        <v>500000.00000000035</v>
      </c>
      <c r="V40" s="42">
        <f>SUM(V8:V38)</f>
        <v>2000000</v>
      </c>
      <c r="W40" s="42">
        <f>SUM(W8:W38)</f>
        <v>2500000.0000000005</v>
      </c>
      <c r="X40" s="43">
        <f>SUM(X8:X39)</f>
        <v>3535802.9999999991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SUM(C18:C38)</f>
        <v>0</v>
      </c>
      <c r="D43" s="63">
        <f t="shared" ref="D43:W43" si="11">SUM(D18:D38)</f>
        <v>0</v>
      </c>
      <c r="E43" s="63">
        <f t="shared" si="11"/>
        <v>770794.00000000023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701337.3620689658</v>
      </c>
      <c r="J43" s="63">
        <f t="shared" si="11"/>
        <v>701337.3620689658</v>
      </c>
      <c r="K43" s="63">
        <f t="shared" si="11"/>
        <v>1472131.3620689651</v>
      </c>
      <c r="L43" s="63">
        <f t="shared" si="11"/>
        <v>0</v>
      </c>
      <c r="M43" s="63">
        <f t="shared" si="11"/>
        <v>0</v>
      </c>
      <c r="N43" s="63">
        <f t="shared" si="11"/>
        <v>733749.99999999977</v>
      </c>
      <c r="O43" s="63">
        <f t="shared" si="11"/>
        <v>733749.99999999977</v>
      </c>
      <c r="P43" s="63"/>
      <c r="Q43" s="63">
        <f t="shared" si="11"/>
        <v>1693548.3870967745</v>
      </c>
      <c r="R43" s="63">
        <f t="shared" si="11"/>
        <v>-103749.99999999997</v>
      </c>
      <c r="S43" s="63">
        <f t="shared" si="11"/>
        <v>-819004.38709677418</v>
      </c>
      <c r="T43" s="63"/>
      <c r="U43" s="63">
        <f t="shared" si="11"/>
        <v>770794.00000000035</v>
      </c>
      <c r="V43" s="63">
        <f t="shared" si="11"/>
        <v>0</v>
      </c>
      <c r="W43" s="63">
        <f t="shared" si="11"/>
        <v>770794.00000000035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1671668.0172413792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-35083.000000000109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490710.45402298856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-805877.00000000047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490710.45402298862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05/10/2001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2023-09-10T15:52:01Z</dcterms:modified>
</cp:coreProperties>
</file>