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15180" windowHeight="8832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<sst xmlns="http://schemas.openxmlformats.org/spreadsheetml/2006/main" count="74" uniqueCount="44">
  <si>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</si>
  <si>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</si>
  <si>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</si>
  <si>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</si>
  <si>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</si>
  <si>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</si>
  <si>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</si>
  <si>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</si>
  <si>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</si>
  <si>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</si>
  <si>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</si>
  <si>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</si>
  <si>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</si>
  <si>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</si>
  <si>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</si>
  <si>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</si>
  <si>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</si>
  <si>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</si>
  <si>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</si>
  <si>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</si>
  <si>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</si>
  <si>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</si>
  <si>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</si>
  <si>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</si>
  <si>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</si>
  <si>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</si>
  <si>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</si>
  <si>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</si>
  <si>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</si>
  <si>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</si>
  <si>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</si>
  <si>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</si>
  <si>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</si>
  <si>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</si>
  <si>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</si>
  <si>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</si>
  <si>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</si>
  <si>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</si>
  <si>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Projected</t>
  </si>
  <si>
    <t>March 31 thru April 6</t>
  </si>
  <si>
    <t>April 14 thru April 20</t>
  </si>
  <si>
    <t>April 21 thru April 27</t>
  </si>
  <si>
    <t>April 7 thru April 13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</si>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</sst>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264900662251661E-2"/>
          <c:y val="3.2608695652173912E-2"/>
          <c:w val="0.85430463576158933"/>
          <c:h val="0.93478260869565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442996.99999999948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237705</c:v>
                </c:pt>
                <c:pt idx="5">
                  <c:v>237705</c:v>
                </c:pt>
                <c:pt idx="6">
                  <c:v>680701.99999999953</c:v>
                </c:pt>
                <c:pt idx="7">
                  <c:v>0</c:v>
                </c:pt>
                <c:pt idx="8">
                  <c:v>0</c:v>
                </c:pt>
                <c:pt idx="9">
                  <c:v>220957.99999999988</c:v>
                </c:pt>
                <c:pt idx="10">
                  <c:v>220957.99999999988</c:v>
                </c:pt>
                <c:pt idx="12">
                  <c:v>999999.99999999988</c:v>
                </c:pt>
                <c:pt idx="13">
                  <c:v>-40958</c:v>
                </c:pt>
                <c:pt idx="14">
                  <c:v>-516045.00000000047</c:v>
                </c:pt>
                <c:pt idx="16">
                  <c:v>442996.99999999942</c:v>
                </c:pt>
                <c:pt idx="17">
                  <c:v>0</c:v>
                </c:pt>
                <c:pt idx="18">
                  <c:v>442996.99999999942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F-46EE-98FE-D69648BD6F10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760990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F-46EE-98FE-D69648BD6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729808"/>
        <c:axId val="1"/>
      </c:barChart>
      <c:catAx>
        <c:axId val="152729808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729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033112582781454"/>
          <c:y val="0.46739130434782605"/>
          <c:w val="4.6357615894039743E-2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MSPT0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36">
          <cell r="BK2436">
            <v>39913</v>
          </cell>
        </row>
        <row r="2437">
          <cell r="BK2437">
            <v>39913</v>
          </cell>
        </row>
        <row r="2438">
          <cell r="BK2438">
            <v>38570</v>
          </cell>
        </row>
        <row r="2439">
          <cell r="BK2439">
            <v>38005</v>
          </cell>
        </row>
        <row r="2440">
          <cell r="BK2440">
            <v>38305</v>
          </cell>
        </row>
        <row r="2441">
          <cell r="BK2441">
            <v>38207</v>
          </cell>
        </row>
        <row r="2442">
          <cell r="BK2442">
            <v>38207</v>
          </cell>
        </row>
        <row r="2443">
          <cell r="BK2443">
            <v>38207</v>
          </cell>
        </row>
        <row r="2444">
          <cell r="BK2444">
            <v>38207</v>
          </cell>
        </row>
        <row r="2445">
          <cell r="BK2445">
            <v>38604</v>
          </cell>
        </row>
        <row r="2446">
          <cell r="BK2446">
            <v>38604</v>
          </cell>
        </row>
        <row r="2447">
          <cell r="BK2447">
            <v>38604</v>
          </cell>
        </row>
        <row r="2448">
          <cell r="BK2448">
            <v>39318</v>
          </cell>
        </row>
        <row r="2449">
          <cell r="BK2449">
            <v>39318</v>
          </cell>
        </row>
        <row r="2450">
          <cell r="BK2450">
            <v>39318</v>
          </cell>
        </row>
        <row r="2451">
          <cell r="BK2451">
            <v>39318</v>
          </cell>
        </row>
        <row r="2452">
          <cell r="BK2452">
            <v>39318</v>
          </cell>
        </row>
        <row r="2453">
          <cell r="BK2453">
            <v>37138</v>
          </cell>
        </row>
        <row r="2454">
          <cell r="BK2454">
            <v>37573</v>
          </cell>
        </row>
        <row r="2455">
          <cell r="BK2455">
            <v>37573</v>
          </cell>
        </row>
        <row r="2456">
          <cell r="BK2456">
            <v>37573</v>
          </cell>
        </row>
        <row r="2457">
          <cell r="BK2457">
            <v>37573</v>
          </cell>
        </row>
        <row r="2458">
          <cell r="BK2458">
            <v>37573</v>
          </cell>
        </row>
        <row r="2459">
          <cell r="BK2459">
            <v>39618</v>
          </cell>
        </row>
        <row r="2460">
          <cell r="BK2460">
            <v>39617.5</v>
          </cell>
        </row>
        <row r="2461">
          <cell r="BK2461">
            <v>39617.5</v>
          </cell>
        </row>
        <row r="2462">
          <cell r="BK2462">
            <v>39617.5</v>
          </cell>
        </row>
        <row r="2463">
          <cell r="BK2463">
            <v>39617.5</v>
          </cell>
        </row>
        <row r="2464">
          <cell r="BK2464">
            <v>39617.5</v>
          </cell>
        </row>
        <row r="2465">
          <cell r="BK2465">
            <v>39617.5</v>
          </cell>
        </row>
        <row r="2468">
          <cell r="BK2468">
            <v>1162262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B9">
            <v>2000000</v>
          </cell>
        </row>
        <row r="12">
          <cell r="BB12">
            <v>0</v>
          </cell>
        </row>
        <row r="13">
          <cell r="BB13">
            <v>0</v>
          </cell>
        </row>
        <row r="14">
          <cell r="BB14">
            <v>0</v>
          </cell>
        </row>
        <row r="15">
          <cell r="BB15">
            <v>0</v>
          </cell>
        </row>
        <row r="16">
          <cell r="BB16">
            <v>0</v>
          </cell>
        </row>
        <row r="17">
          <cell r="BB17">
            <v>0</v>
          </cell>
        </row>
        <row r="18">
          <cell r="BB18">
            <v>0</v>
          </cell>
        </row>
        <row r="19">
          <cell r="BB19">
            <v>0</v>
          </cell>
        </row>
        <row r="20">
          <cell r="BB20">
            <v>0</v>
          </cell>
        </row>
        <row r="21">
          <cell r="BB21">
            <v>0</v>
          </cell>
        </row>
        <row r="22">
          <cell r="BB22">
            <v>0</v>
          </cell>
        </row>
        <row r="23">
          <cell r="BB23">
            <v>0</v>
          </cell>
        </row>
        <row r="24">
          <cell r="BB24">
            <v>0</v>
          </cell>
        </row>
        <row r="25">
          <cell r="BB25">
            <v>0</v>
          </cell>
        </row>
        <row r="26">
          <cell r="BB26">
            <v>0</v>
          </cell>
        </row>
        <row r="27">
          <cell r="BB27">
            <v>1000000</v>
          </cell>
        </row>
        <row r="28">
          <cell r="BB28">
            <v>0</v>
          </cell>
        </row>
        <row r="29">
          <cell r="BB29">
            <v>0</v>
          </cell>
        </row>
        <row r="30">
          <cell r="BB30">
            <v>0</v>
          </cell>
        </row>
        <row r="31">
          <cell r="BB31">
            <v>1000000</v>
          </cell>
        </row>
        <row r="32">
          <cell r="BB32">
            <v>0</v>
          </cell>
        </row>
        <row r="33">
          <cell r="BB33">
            <v>0</v>
          </cell>
        </row>
        <row r="34">
          <cell r="BB34">
            <v>0</v>
          </cell>
        </row>
        <row r="35">
          <cell r="BB35">
            <v>0</v>
          </cell>
        </row>
        <row r="36">
          <cell r="BB36">
            <v>0</v>
          </cell>
        </row>
        <row r="37">
          <cell r="BB37">
            <v>0</v>
          </cell>
        </row>
        <row r="38">
          <cell r="BB38">
            <v>0</v>
          </cell>
        </row>
        <row r="39">
          <cell r="BB39">
            <v>0</v>
          </cell>
        </row>
        <row r="40">
          <cell r="BB40">
            <v>0</v>
          </cell>
        </row>
        <row r="41">
          <cell r="BB4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B9">
            <v>3000000</v>
          </cell>
        </row>
        <row r="12">
          <cell r="BB12">
            <v>-24553</v>
          </cell>
        </row>
        <row r="13">
          <cell r="BB13">
            <v>10727</v>
          </cell>
        </row>
        <row r="14">
          <cell r="BB14">
            <v>137700</v>
          </cell>
        </row>
        <row r="15">
          <cell r="BB15">
            <v>102305</v>
          </cell>
        </row>
        <row r="16">
          <cell r="BB16">
            <v>10595</v>
          </cell>
        </row>
        <row r="17">
          <cell r="BB17">
            <v>14423</v>
          </cell>
        </row>
        <row r="18">
          <cell r="BB18">
            <v>291733</v>
          </cell>
        </row>
        <row r="19">
          <cell r="BB19">
            <v>301413</v>
          </cell>
        </row>
        <row r="20">
          <cell r="BB20">
            <v>279893</v>
          </cell>
        </row>
        <row r="21">
          <cell r="BB21">
            <v>214476</v>
          </cell>
        </row>
        <row r="22">
          <cell r="BB22">
            <v>204766</v>
          </cell>
        </row>
        <row r="23">
          <cell r="BB23">
            <v>270346</v>
          </cell>
        </row>
        <row r="24">
          <cell r="BB24">
            <v>296072</v>
          </cell>
        </row>
        <row r="25">
          <cell r="BB25">
            <v>209332</v>
          </cell>
        </row>
        <row r="26">
          <cell r="BB26">
            <v>227452</v>
          </cell>
        </row>
        <row r="27">
          <cell r="BB27">
            <v>-789438</v>
          </cell>
        </row>
        <row r="28">
          <cell r="BB28">
            <v>120302</v>
          </cell>
        </row>
        <row r="29">
          <cell r="BB29">
            <v>170402</v>
          </cell>
        </row>
        <row r="30">
          <cell r="BB30">
            <v>148917</v>
          </cell>
        </row>
        <row r="31">
          <cell r="BB31">
            <v>-837303</v>
          </cell>
        </row>
        <row r="32">
          <cell r="BB32">
            <v>290337</v>
          </cell>
        </row>
        <row r="33">
          <cell r="BB33">
            <v>306037</v>
          </cell>
        </row>
        <row r="34">
          <cell r="BB34">
            <v>282427</v>
          </cell>
        </row>
        <row r="35">
          <cell r="BB35">
            <v>318642</v>
          </cell>
        </row>
        <row r="36">
          <cell r="BB36">
            <v>73832.833333333328</v>
          </cell>
        </row>
        <row r="37">
          <cell r="BB37">
            <v>73832.833333333299</v>
          </cell>
        </row>
        <row r="38">
          <cell r="BB38">
            <v>73832.833333333256</v>
          </cell>
        </row>
        <row r="39">
          <cell r="BB39">
            <v>73832.833333333328</v>
          </cell>
        </row>
        <row r="40">
          <cell r="BB40">
            <v>73832.833333333256</v>
          </cell>
        </row>
        <row r="41">
          <cell r="BB41">
            <v>73832.833333333023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0">
          <cell r="J10">
            <v>30000</v>
          </cell>
        </row>
        <row r="16">
          <cell r="K16">
            <v>35000</v>
          </cell>
        </row>
        <row r="17">
          <cell r="K17">
            <v>42500</v>
          </cell>
        </row>
        <row r="18">
          <cell r="K18">
            <v>0</v>
          </cell>
        </row>
        <row r="19">
          <cell r="K19">
            <v>20000</v>
          </cell>
        </row>
        <row r="20">
          <cell r="K20">
            <v>25000</v>
          </cell>
        </row>
        <row r="21">
          <cell r="K21">
            <v>40000</v>
          </cell>
        </row>
        <row r="22">
          <cell r="K22">
            <v>40000</v>
          </cell>
        </row>
        <row r="23">
          <cell r="K23">
            <v>26667</v>
          </cell>
        </row>
        <row r="24">
          <cell r="K24">
            <v>51667</v>
          </cell>
        </row>
        <row r="25">
          <cell r="K25">
            <v>40000</v>
          </cell>
        </row>
        <row r="26">
          <cell r="K26">
            <v>12500</v>
          </cell>
        </row>
        <row r="27">
          <cell r="K27">
            <v>8750</v>
          </cell>
        </row>
        <row r="28">
          <cell r="K28">
            <v>55000</v>
          </cell>
        </row>
        <row r="29">
          <cell r="K29">
            <v>55000</v>
          </cell>
        </row>
        <row r="30">
          <cell r="K30">
            <v>55000</v>
          </cell>
        </row>
        <row r="31">
          <cell r="K31">
            <v>30000</v>
          </cell>
        </row>
        <row r="32">
          <cell r="K32">
            <v>50000</v>
          </cell>
        </row>
        <row r="33">
          <cell r="K33">
            <v>17500</v>
          </cell>
        </row>
        <row r="34">
          <cell r="K34">
            <v>8333</v>
          </cell>
        </row>
        <row r="35">
          <cell r="K35">
            <v>25000</v>
          </cell>
        </row>
        <row r="36">
          <cell r="K36">
            <v>15625</v>
          </cell>
        </row>
        <row r="37">
          <cell r="K37">
            <v>25500</v>
          </cell>
        </row>
        <row r="38">
          <cell r="K38">
            <v>0</v>
          </cell>
        </row>
        <row r="39">
          <cell r="K39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7">
          <cell r="K37">
            <v>105390</v>
          </cell>
        </row>
        <row r="38">
          <cell r="K38">
            <v>224120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O27" workbookViewId="0">
      <selection activeCell="S49" sqref="S49"/>
    </sheetView>
  </sheetViews>
  <sheetFormatPr defaultColWidth="9.109375" defaultRowHeight="13.2" x14ac:dyDescent="0.25"/>
  <cols>
    <col min="1" max="1" width="8.44140625" style="21" customWidth="1"/>
    <col min="2" max="3" width="10.6640625" style="20" customWidth="1"/>
    <col min="4" max="4" width="9.44140625" style="20" customWidth="1"/>
    <col min="5" max="5" width="11.44140625" style="39" customWidth="1"/>
    <col min="6" max="6" width="10.44140625" style="39" customWidth="1"/>
    <col min="7" max="7" width="8.109375" style="39" customWidth="1"/>
    <col min="8" max="8" width="11.5546875" style="39" customWidth="1"/>
    <col min="9" max="9" width="10.33203125" style="39" customWidth="1"/>
    <col min="10" max="10" width="11.44140625" style="39" customWidth="1"/>
    <col min="11" max="11" width="11.44140625" style="38" customWidth="1"/>
    <col min="12" max="12" width="6.5546875" style="20" customWidth="1"/>
    <col min="13" max="13" width="6.88671875" style="20" customWidth="1"/>
    <col min="14" max="15" width="10.6640625" style="20" bestFit="1" customWidth="1"/>
    <col min="16" max="16" width="2.109375" style="20" customWidth="1"/>
    <col min="17" max="17" width="13.6640625" style="20" customWidth="1"/>
    <col min="18" max="18" width="12.44140625" style="20" customWidth="1"/>
    <col min="19" max="19" width="12.88671875" style="20" customWidth="1"/>
    <col min="20" max="20" width="1.88671875" style="20" customWidth="1"/>
    <col min="21" max="21" width="12" style="20" customWidth="1"/>
    <col min="22" max="22" width="12.109375" style="20" customWidth="1"/>
    <col min="23" max="23" width="13.5546875" style="20" customWidth="1"/>
    <col min="24" max="24" width="10.44140625" style="20" customWidth="1"/>
    <col min="25" max="25" width="11.6640625" style="20" customWidth="1"/>
    <col min="26" max="26" width="10" style="20" customWidth="1"/>
    <col min="27" max="27" width="10.33203125" style="20" customWidth="1"/>
    <col min="28" max="28" width="10.109375" style="20" customWidth="1"/>
    <col min="29" max="30" width="9.109375" style="20"/>
    <col min="31" max="31" width="8.109375" style="20" customWidth="1"/>
    <col min="32" max="32" width="9.6640625" style="20" customWidth="1"/>
    <col min="33" max="33" width="10.5546875" style="20" customWidth="1"/>
    <col min="34" max="35" width="11.33203125" style="20" customWidth="1"/>
    <col min="36" max="36" width="9.33203125" style="20" customWidth="1"/>
    <col min="37" max="37" width="9.109375" style="20"/>
    <col min="38" max="38" width="12" style="20" customWidth="1"/>
    <col min="39" max="39" width="12.6640625" style="20" customWidth="1"/>
    <col min="40" max="16384" width="9.10937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3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5">
      <c r="A3" s="88">
        <v>36982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3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1" x14ac:dyDescent="0.25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[4]Apr!$J$10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5">
      <c r="B6" s="21"/>
      <c r="C6" s="21"/>
      <c r="D6" s="21"/>
      <c r="E6" s="25">
        <f>+'[3]BAM-EGS'!$BB$9</f>
        <v>3000000</v>
      </c>
      <c r="F6" s="25"/>
      <c r="G6" s="25"/>
      <c r="H6" s="25">
        <f>+'[2]BAM-EGS'!$BB$9</f>
        <v>2000000</v>
      </c>
      <c r="I6" s="6">
        <f>'[1]BAM-3RD'!$BK$2468</f>
        <v>1162262</v>
      </c>
      <c r="J6" s="6"/>
      <c r="K6" s="6">
        <f>SUM(E6,H6,I6)</f>
        <v>6162262</v>
      </c>
      <c r="L6" s="4">
        <f>L5*30</f>
        <v>0</v>
      </c>
      <c r="M6" s="4">
        <f>M5*30</f>
        <v>0</v>
      </c>
      <c r="N6" s="4">
        <f>N5*30</f>
        <v>900000</v>
      </c>
      <c r="O6" s="4">
        <f>SUM(L6:N6)</f>
        <v>900000</v>
      </c>
      <c r="P6" s="4"/>
      <c r="Q6" s="25">
        <f>+'[3]BAM-EGS'!$BB$9+'[2]BAM-EGS'!$BB$9</f>
        <v>5000000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5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5">
      <c r="A8" s="21">
        <v>1</v>
      </c>
      <c r="B8" s="62" t="s">
        <v>43</v>
      </c>
      <c r="C8" s="49"/>
      <c r="D8" s="49"/>
      <c r="E8" s="55">
        <f>+'[3]BAM-EGS'!$BB12</f>
        <v>-24553</v>
      </c>
      <c r="F8" s="49"/>
      <c r="G8" s="28"/>
      <c r="H8" s="54">
        <f>+'[2]BAM-EGS'!$BB12</f>
        <v>0</v>
      </c>
      <c r="I8" s="29">
        <f>'[1]BAM-3RD'!$BK2436</f>
        <v>39913</v>
      </c>
      <c r="J8" s="54">
        <f>SUM(H8:I8)</f>
        <v>39913</v>
      </c>
      <c r="K8" s="30">
        <f>SUM(E8,H8,I8)</f>
        <v>15360</v>
      </c>
      <c r="L8" s="31">
        <v>0</v>
      </c>
      <c r="M8" s="29">
        <v>0</v>
      </c>
      <c r="N8" s="61">
        <f>[4]Apr!$K16</f>
        <v>35000</v>
      </c>
      <c r="O8" s="4">
        <f>SUM(L8:N8)</f>
        <v>35000</v>
      </c>
      <c r="P8" s="5"/>
      <c r="Q8" s="5">
        <f>$Q$6/30</f>
        <v>166666.66666666666</v>
      </c>
      <c r="R8" s="64">
        <f t="shared" ref="R8:R31" si="0">IF(L8&gt;0,$L$5-L8,0)+($M$5-M8)+($N$5-N8)</f>
        <v>-5000</v>
      </c>
      <c r="S8" s="5">
        <f>E8-Q8-R8</f>
        <v>-186219.66666666666</v>
      </c>
      <c r="T8" s="5"/>
      <c r="U8" s="5">
        <f>SUM(Q8:S8)</f>
        <v>-24553</v>
      </c>
      <c r="V8" s="19">
        <f>SUM(H8)</f>
        <v>0</v>
      </c>
      <c r="W8" s="19">
        <f>SUM(U8:V8)</f>
        <v>-24553</v>
      </c>
      <c r="X8" s="4">
        <f>IF(K8&gt;0,K8,0)</f>
        <v>15360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5">
      <c r="A9" s="21">
        <f t="shared" ref="A9:A36" si="1">A8+1</f>
        <v>2</v>
      </c>
      <c r="B9" s="62" t="s">
        <v>43</v>
      </c>
      <c r="C9" s="49"/>
      <c r="D9" s="49"/>
      <c r="E9" s="55">
        <f>+'[3]BAM-EGS'!$BB13</f>
        <v>10727</v>
      </c>
      <c r="F9" s="49"/>
      <c r="G9" s="28"/>
      <c r="H9" s="54">
        <f>+'[2]BAM-EGS'!$BB13</f>
        <v>0</v>
      </c>
      <c r="I9" s="29">
        <f>'[1]BAM-3RD'!$BK2437</f>
        <v>39913</v>
      </c>
      <c r="J9" s="54">
        <f t="shared" ref="J9:J36" si="2">SUM(H9:I9)</f>
        <v>39913</v>
      </c>
      <c r="K9" s="30">
        <f t="shared" ref="K9:K36" si="3">SUM(E9,H9,I9)</f>
        <v>50640</v>
      </c>
      <c r="L9" s="37">
        <f>((L$6)-SUM(L$8:L8))/($A$37-$A8)</f>
        <v>0</v>
      </c>
      <c r="M9" s="37">
        <f>((M$6)-SUM(M$8:M8))/($A$37-$A8)</f>
        <v>0</v>
      </c>
      <c r="N9" s="61">
        <f>[4]Apr!$K17</f>
        <v>42500</v>
      </c>
      <c r="O9" s="4">
        <f t="shared" ref="O9:O36" si="4">SUM(L9:N9)</f>
        <v>42500</v>
      </c>
      <c r="P9" s="5"/>
      <c r="Q9" s="5">
        <f t="shared" ref="Q9:Q36" si="5">$Q$6/30</f>
        <v>166666.66666666666</v>
      </c>
      <c r="R9" s="64">
        <f t="shared" si="0"/>
        <v>-12500</v>
      </c>
      <c r="S9" s="5">
        <f t="shared" ref="S9:S36" si="6">E9-Q9-R9</f>
        <v>-143439.66666666666</v>
      </c>
      <c r="T9" s="5"/>
      <c r="U9" s="5">
        <f t="shared" ref="U9:U36" si="7">SUM(Q9:S9)</f>
        <v>10727</v>
      </c>
      <c r="V9" s="19">
        <f t="shared" ref="V9:V36" si="8">SUM(H9)</f>
        <v>0</v>
      </c>
      <c r="W9" s="19">
        <f t="shared" ref="W9:W36" si="9">SUM(U9:V9)</f>
        <v>10727</v>
      </c>
      <c r="X9" s="4">
        <f t="shared" ref="X9:X36" si="10">IF(K9&gt;0,K9,0)</f>
        <v>50640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5">
      <c r="A10" s="21">
        <f t="shared" si="1"/>
        <v>3</v>
      </c>
      <c r="B10" s="62" t="s">
        <v>43</v>
      </c>
      <c r="C10" s="49"/>
      <c r="D10" s="49"/>
      <c r="E10" s="55">
        <f>+'[3]BAM-EGS'!$BB14</f>
        <v>137700</v>
      </c>
      <c r="F10" s="49"/>
      <c r="G10" s="28"/>
      <c r="H10" s="54">
        <f>+'[2]BAM-EGS'!$BB14</f>
        <v>0</v>
      </c>
      <c r="I10" s="29">
        <f>'[1]BAM-3RD'!$BK2438</f>
        <v>38570</v>
      </c>
      <c r="J10" s="54">
        <f t="shared" si="2"/>
        <v>38570</v>
      </c>
      <c r="K10" s="30">
        <f t="shared" si="3"/>
        <v>176270</v>
      </c>
      <c r="L10" s="37">
        <f>((L$6)-SUM(L$8:L9))/($A$37-$A9)</f>
        <v>0</v>
      </c>
      <c r="M10" s="37">
        <f>((M$6)-SUM(M$8:M9))/($A$37-$A9)</f>
        <v>0</v>
      </c>
      <c r="N10" s="61">
        <f>[4]Apr!$K18</f>
        <v>0</v>
      </c>
      <c r="O10" s="4">
        <f t="shared" si="4"/>
        <v>0</v>
      </c>
      <c r="P10" s="5"/>
      <c r="Q10" s="5">
        <f t="shared" si="5"/>
        <v>166666.66666666666</v>
      </c>
      <c r="R10" s="64">
        <f t="shared" si="0"/>
        <v>30000</v>
      </c>
      <c r="S10" s="5">
        <f t="shared" si="6"/>
        <v>-58966.666666666657</v>
      </c>
      <c r="T10" s="5"/>
      <c r="U10" s="5">
        <f t="shared" si="7"/>
        <v>137700</v>
      </c>
      <c r="V10" s="19">
        <f t="shared" si="8"/>
        <v>0</v>
      </c>
      <c r="W10" s="19">
        <f t="shared" si="9"/>
        <v>137700</v>
      </c>
      <c r="X10" s="4">
        <f t="shared" si="10"/>
        <v>176270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5">
      <c r="A11" s="21">
        <f t="shared" si="1"/>
        <v>4</v>
      </c>
      <c r="B11" s="62" t="s">
        <v>43</v>
      </c>
      <c r="C11" s="49"/>
      <c r="D11" s="49"/>
      <c r="E11" s="55">
        <f>+'[3]BAM-EGS'!$BB15</f>
        <v>102305</v>
      </c>
      <c r="F11" s="49"/>
      <c r="G11" s="28"/>
      <c r="H11" s="54">
        <f>+'[2]BAM-EGS'!$BB15</f>
        <v>0</v>
      </c>
      <c r="I11" s="29">
        <f>'[1]BAM-3RD'!$BK2439</f>
        <v>38005</v>
      </c>
      <c r="J11" s="54">
        <f t="shared" si="2"/>
        <v>38005</v>
      </c>
      <c r="K11" s="30">
        <f t="shared" si="3"/>
        <v>140310</v>
      </c>
      <c r="L11" s="37">
        <f>((L$6)-SUM(L$8:L10))/($A$37-$A10)</f>
        <v>0</v>
      </c>
      <c r="M11" s="37">
        <f>((M$6)-SUM(M$8:M10))/($A$37-$A10)</f>
        <v>0</v>
      </c>
      <c r="N11" s="61">
        <f>[4]Apr!$K19</f>
        <v>20000</v>
      </c>
      <c r="O11" s="4">
        <f t="shared" si="4"/>
        <v>20000</v>
      </c>
      <c r="P11" s="5"/>
      <c r="Q11" s="5">
        <f t="shared" si="5"/>
        <v>166666.66666666666</v>
      </c>
      <c r="R11" s="64">
        <f t="shared" si="0"/>
        <v>10000</v>
      </c>
      <c r="S11" s="5">
        <f t="shared" si="6"/>
        <v>-74361.666666666657</v>
      </c>
      <c r="T11" s="5"/>
      <c r="U11" s="5">
        <f t="shared" si="7"/>
        <v>102305</v>
      </c>
      <c r="V11" s="19">
        <f t="shared" si="8"/>
        <v>0</v>
      </c>
      <c r="W11" s="19">
        <f t="shared" si="9"/>
        <v>102305</v>
      </c>
      <c r="X11" s="4">
        <f t="shared" si="10"/>
        <v>140310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5">
      <c r="A12" s="21">
        <f t="shared" si="1"/>
        <v>5</v>
      </c>
      <c r="B12" s="62" t="s">
        <v>43</v>
      </c>
      <c r="C12" s="49"/>
      <c r="D12" s="49"/>
      <c r="E12" s="55">
        <f>+'[3]BAM-EGS'!$BB16</f>
        <v>10595</v>
      </c>
      <c r="F12" s="49"/>
      <c r="G12" s="28"/>
      <c r="H12" s="54">
        <f>+'[2]BAM-EGS'!$BB16</f>
        <v>0</v>
      </c>
      <c r="I12" s="29">
        <f>'[1]BAM-3RD'!$BK2440</f>
        <v>38305</v>
      </c>
      <c r="J12" s="54">
        <f t="shared" si="2"/>
        <v>38305</v>
      </c>
      <c r="K12" s="30">
        <f t="shared" si="3"/>
        <v>48900</v>
      </c>
      <c r="L12" s="37">
        <f>((L$6)-SUM(L$8:L11))/($A$37-$A11)</f>
        <v>0</v>
      </c>
      <c r="M12" s="37">
        <f>((M$6)-SUM(M$8:M11))/($A$37-$A11)</f>
        <v>0</v>
      </c>
      <c r="N12" s="61">
        <f>[4]Apr!$K20</f>
        <v>25000</v>
      </c>
      <c r="O12" s="4">
        <f t="shared" si="4"/>
        <v>25000</v>
      </c>
      <c r="P12" s="5"/>
      <c r="Q12" s="5">
        <f t="shared" si="5"/>
        <v>166666.66666666666</v>
      </c>
      <c r="R12" s="64">
        <f t="shared" si="0"/>
        <v>5000</v>
      </c>
      <c r="S12" s="5">
        <f t="shared" si="6"/>
        <v>-161071.66666666666</v>
      </c>
      <c r="T12" s="5"/>
      <c r="U12" s="5">
        <f t="shared" si="7"/>
        <v>10595</v>
      </c>
      <c r="V12" s="19">
        <f t="shared" si="8"/>
        <v>0</v>
      </c>
      <c r="W12" s="19">
        <f t="shared" si="9"/>
        <v>10595</v>
      </c>
      <c r="X12" s="4">
        <f t="shared" si="10"/>
        <v>48900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5">
      <c r="A13" s="21">
        <f t="shared" si="1"/>
        <v>6</v>
      </c>
      <c r="B13" s="62" t="s">
        <v>43</v>
      </c>
      <c r="C13" s="49"/>
      <c r="D13" s="49"/>
      <c r="E13" s="55">
        <f>+'[3]BAM-EGS'!$BB17</f>
        <v>14423</v>
      </c>
      <c r="F13" s="49"/>
      <c r="G13" s="28"/>
      <c r="H13" s="54">
        <f>+'[2]BAM-EGS'!$BB17</f>
        <v>0</v>
      </c>
      <c r="I13" s="29">
        <f>'[1]BAM-3RD'!$BK2441</f>
        <v>38207</v>
      </c>
      <c r="J13" s="54">
        <f t="shared" si="2"/>
        <v>38207</v>
      </c>
      <c r="K13" s="30">
        <f t="shared" si="3"/>
        <v>52630</v>
      </c>
      <c r="L13" s="37">
        <f>((L$6)-SUM(L$8:L12))/($A$37-$A12)</f>
        <v>0</v>
      </c>
      <c r="M13" s="37">
        <f>((M$6)-SUM(M$8:M12))/($A$37-$A12)</f>
        <v>0</v>
      </c>
      <c r="N13" s="61">
        <f>[4]Apr!$K21</f>
        <v>40000</v>
      </c>
      <c r="O13" s="4">
        <f t="shared" si="4"/>
        <v>40000</v>
      </c>
      <c r="P13" s="5"/>
      <c r="Q13" s="5">
        <f t="shared" si="5"/>
        <v>166666.66666666666</v>
      </c>
      <c r="R13" s="64">
        <f t="shared" si="0"/>
        <v>-10000</v>
      </c>
      <c r="S13" s="5">
        <f t="shared" si="6"/>
        <v>-142243.66666666666</v>
      </c>
      <c r="T13" s="5"/>
      <c r="U13" s="5">
        <f t="shared" si="7"/>
        <v>14423</v>
      </c>
      <c r="V13" s="19">
        <f t="shared" si="8"/>
        <v>0</v>
      </c>
      <c r="W13" s="19">
        <f t="shared" si="9"/>
        <v>14423</v>
      </c>
      <c r="X13" s="4">
        <f t="shared" si="10"/>
        <v>52630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5">
      <c r="A14" s="21">
        <f t="shared" si="1"/>
        <v>7</v>
      </c>
      <c r="B14" s="62" t="s">
        <v>43</v>
      </c>
      <c r="C14" s="49"/>
      <c r="D14" s="49"/>
      <c r="E14" s="55">
        <f>+'[3]BAM-EGS'!$BB18</f>
        <v>291733</v>
      </c>
      <c r="F14" s="49"/>
      <c r="G14" s="28"/>
      <c r="H14" s="54">
        <f>+'[2]BAM-EGS'!$BB18</f>
        <v>0</v>
      </c>
      <c r="I14" s="29">
        <f>'[1]BAM-3RD'!$BK2442</f>
        <v>38207</v>
      </c>
      <c r="J14" s="54">
        <f t="shared" si="2"/>
        <v>38207</v>
      </c>
      <c r="K14" s="30">
        <f t="shared" si="3"/>
        <v>329940</v>
      </c>
      <c r="L14" s="37">
        <f>((L$6)-SUM(L$8:L13))/($A$37-$A13)</f>
        <v>0</v>
      </c>
      <c r="M14" s="37">
        <f>((M$6)-SUM(M$8:M13))/($A$37-$A13)</f>
        <v>0</v>
      </c>
      <c r="N14" s="61">
        <f>[4]Apr!$K22</f>
        <v>40000</v>
      </c>
      <c r="O14" s="4">
        <f t="shared" si="4"/>
        <v>40000</v>
      </c>
      <c r="P14" s="5"/>
      <c r="Q14" s="5">
        <f t="shared" si="5"/>
        <v>166666.66666666666</v>
      </c>
      <c r="R14" s="64">
        <f t="shared" si="0"/>
        <v>-10000</v>
      </c>
      <c r="S14" s="5">
        <f t="shared" si="6"/>
        <v>135066.33333333334</v>
      </c>
      <c r="T14" s="5"/>
      <c r="U14" s="5">
        <f t="shared" si="7"/>
        <v>291733</v>
      </c>
      <c r="V14" s="19">
        <f t="shared" si="8"/>
        <v>0</v>
      </c>
      <c r="W14" s="19">
        <f t="shared" si="9"/>
        <v>291733</v>
      </c>
      <c r="X14" s="4">
        <f t="shared" si="10"/>
        <v>329940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5">
      <c r="A15" s="21">
        <f t="shared" si="1"/>
        <v>8</v>
      </c>
      <c r="B15" s="62" t="s">
        <v>43</v>
      </c>
      <c r="C15" s="49"/>
      <c r="D15" s="49"/>
      <c r="E15" s="55">
        <f>+'[3]BAM-EGS'!$BB19</f>
        <v>301413</v>
      </c>
      <c r="F15" s="49"/>
      <c r="G15" s="28"/>
      <c r="H15" s="54">
        <f>+'[2]BAM-EGS'!$BB19</f>
        <v>0</v>
      </c>
      <c r="I15" s="29">
        <f>'[1]BAM-3RD'!$BK2443</f>
        <v>38207</v>
      </c>
      <c r="J15" s="54">
        <f t="shared" si="2"/>
        <v>38207</v>
      </c>
      <c r="K15" s="30">
        <f t="shared" si="3"/>
        <v>339620</v>
      </c>
      <c r="L15" s="37">
        <f>((L$6)-SUM(L$8:L14))/($A$37-$A14)</f>
        <v>0</v>
      </c>
      <c r="M15" s="37">
        <f>((M$6)-SUM(M$8:M14))/($A$37-$A14)</f>
        <v>0</v>
      </c>
      <c r="N15" s="61">
        <f>[4]Apr!$K23</f>
        <v>26667</v>
      </c>
      <c r="O15" s="4">
        <f t="shared" si="4"/>
        <v>26667</v>
      </c>
      <c r="P15" s="5"/>
      <c r="Q15" s="5">
        <f t="shared" si="5"/>
        <v>166666.66666666666</v>
      </c>
      <c r="R15" s="64">
        <f t="shared" si="0"/>
        <v>3333</v>
      </c>
      <c r="S15" s="5">
        <f t="shared" si="6"/>
        <v>131413.33333333334</v>
      </c>
      <c r="T15" s="5"/>
      <c r="U15" s="5">
        <f t="shared" si="7"/>
        <v>301413</v>
      </c>
      <c r="V15" s="19">
        <f t="shared" si="8"/>
        <v>0</v>
      </c>
      <c r="W15" s="19">
        <f t="shared" si="9"/>
        <v>301413</v>
      </c>
      <c r="X15" s="4">
        <f t="shared" si="10"/>
        <v>339620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5">
      <c r="A16" s="21">
        <f t="shared" si="1"/>
        <v>9</v>
      </c>
      <c r="B16" s="62" t="s">
        <v>43</v>
      </c>
      <c r="C16" s="49"/>
      <c r="D16" s="49"/>
      <c r="E16" s="55">
        <f>+'[3]BAM-EGS'!$BB20</f>
        <v>279893</v>
      </c>
      <c r="F16" s="49"/>
      <c r="G16" s="28"/>
      <c r="H16" s="54">
        <f>+'[2]BAM-EGS'!$BB20</f>
        <v>0</v>
      </c>
      <c r="I16" s="29">
        <f>'[1]BAM-3RD'!$BK2444</f>
        <v>38207</v>
      </c>
      <c r="J16" s="54">
        <f t="shared" si="2"/>
        <v>38207</v>
      </c>
      <c r="K16" s="30">
        <f t="shared" si="3"/>
        <v>318100</v>
      </c>
      <c r="L16" s="37">
        <f>((L$6)-SUM(L$8:L15))/($A$37-$A15)</f>
        <v>0</v>
      </c>
      <c r="M16" s="37">
        <f>((M$6)-SUM(M$8:M15))/($A$37-$A15)</f>
        <v>0</v>
      </c>
      <c r="N16" s="61">
        <f>[4]Apr!$K24</f>
        <v>51667</v>
      </c>
      <c r="O16" s="4">
        <f t="shared" si="4"/>
        <v>51667</v>
      </c>
      <c r="P16" s="5"/>
      <c r="Q16" s="5">
        <f t="shared" si="5"/>
        <v>166666.66666666666</v>
      </c>
      <c r="R16" s="64">
        <f t="shared" si="0"/>
        <v>-21667</v>
      </c>
      <c r="S16" s="5">
        <f t="shared" si="6"/>
        <v>134893.33333333334</v>
      </c>
      <c r="T16" s="5"/>
      <c r="U16" s="5">
        <f t="shared" si="7"/>
        <v>279893</v>
      </c>
      <c r="V16" s="19">
        <f t="shared" si="8"/>
        <v>0</v>
      </c>
      <c r="W16" s="19">
        <f t="shared" si="9"/>
        <v>279893</v>
      </c>
      <c r="X16" s="4">
        <f t="shared" si="10"/>
        <v>318100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5">
      <c r="A17" s="21">
        <f t="shared" si="1"/>
        <v>10</v>
      </c>
      <c r="B17" s="62" t="s">
        <v>43</v>
      </c>
      <c r="C17" s="49"/>
      <c r="D17" s="49"/>
      <c r="E17" s="55">
        <f>+'[3]BAM-EGS'!$BB21</f>
        <v>214476</v>
      </c>
      <c r="F17" s="49"/>
      <c r="G17" s="28"/>
      <c r="H17" s="54">
        <f>+'[2]BAM-EGS'!$BB21</f>
        <v>0</v>
      </c>
      <c r="I17" s="29">
        <f>'[1]BAM-3RD'!$BK2445</f>
        <v>38604</v>
      </c>
      <c r="J17" s="54">
        <f t="shared" si="2"/>
        <v>38604</v>
      </c>
      <c r="K17" s="30">
        <f t="shared" si="3"/>
        <v>253080</v>
      </c>
      <c r="L17" s="37">
        <f>((L$6)-SUM(L$8:L16))/($A$37-$A16)</f>
        <v>0</v>
      </c>
      <c r="M17" s="37">
        <f>((M$6)-SUM(M$8:M16))/($A$37-$A16)</f>
        <v>0</v>
      </c>
      <c r="N17" s="61">
        <f>[4]Apr!$K25</f>
        <v>40000</v>
      </c>
      <c r="O17" s="4">
        <f t="shared" si="4"/>
        <v>40000</v>
      </c>
      <c r="P17" s="5"/>
      <c r="Q17" s="5">
        <f t="shared" si="5"/>
        <v>166666.66666666666</v>
      </c>
      <c r="R17" s="64">
        <f t="shared" si="0"/>
        <v>-10000</v>
      </c>
      <c r="S17" s="5">
        <f t="shared" si="6"/>
        <v>57809.333333333343</v>
      </c>
      <c r="T17" s="5"/>
      <c r="U17" s="5">
        <f t="shared" si="7"/>
        <v>214476</v>
      </c>
      <c r="V17" s="19">
        <f t="shared" si="8"/>
        <v>0</v>
      </c>
      <c r="W17" s="19">
        <f t="shared" si="9"/>
        <v>214476</v>
      </c>
      <c r="X17" s="4">
        <f t="shared" si="10"/>
        <v>253080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5">
      <c r="A18" s="21">
        <f t="shared" si="1"/>
        <v>11</v>
      </c>
      <c r="B18" s="62" t="s">
        <v>43</v>
      </c>
      <c r="C18" s="49"/>
      <c r="D18" s="49"/>
      <c r="E18" s="55">
        <f>+'[3]BAM-EGS'!$BB22</f>
        <v>204766</v>
      </c>
      <c r="F18" s="49"/>
      <c r="G18" s="28"/>
      <c r="H18" s="54">
        <f>+'[2]BAM-EGS'!$BB22</f>
        <v>0</v>
      </c>
      <c r="I18" s="29">
        <f>'[1]BAM-3RD'!$BK2446</f>
        <v>38604</v>
      </c>
      <c r="J18" s="54">
        <f t="shared" si="2"/>
        <v>38604</v>
      </c>
      <c r="K18" s="30">
        <f t="shared" si="3"/>
        <v>243370</v>
      </c>
      <c r="L18" s="37">
        <f>((L$6)-SUM(L$8:L17))/($A$37-$A17)</f>
        <v>0</v>
      </c>
      <c r="M18" s="37">
        <f>((M$6)-SUM(M$8:M17))/($A$37-$A17)</f>
        <v>0</v>
      </c>
      <c r="N18" s="61">
        <f>[4]Apr!$K26</f>
        <v>12500</v>
      </c>
      <c r="O18" s="4">
        <f t="shared" si="4"/>
        <v>12500</v>
      </c>
      <c r="P18" s="5"/>
      <c r="Q18" s="5">
        <f t="shared" si="5"/>
        <v>166666.66666666666</v>
      </c>
      <c r="R18" s="64">
        <f t="shared" si="0"/>
        <v>17500</v>
      </c>
      <c r="S18" s="5">
        <f t="shared" si="6"/>
        <v>20599.333333333343</v>
      </c>
      <c r="T18" s="5"/>
      <c r="U18" s="5">
        <f t="shared" si="7"/>
        <v>204766</v>
      </c>
      <c r="V18" s="19">
        <f t="shared" si="8"/>
        <v>0</v>
      </c>
      <c r="W18" s="19">
        <f t="shared" si="9"/>
        <v>204766</v>
      </c>
      <c r="X18" s="4">
        <f t="shared" si="10"/>
        <v>243370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5">
      <c r="A19" s="21">
        <f t="shared" si="1"/>
        <v>12</v>
      </c>
      <c r="B19" s="62" t="s">
        <v>43</v>
      </c>
      <c r="C19" s="49"/>
      <c r="D19" s="49"/>
      <c r="E19" s="55">
        <f>+'[3]BAM-EGS'!$BB23</f>
        <v>270346</v>
      </c>
      <c r="F19" s="49"/>
      <c r="G19" s="28"/>
      <c r="H19" s="54">
        <f>+'[2]BAM-EGS'!$BB23</f>
        <v>0</v>
      </c>
      <c r="I19" s="29">
        <f>'[1]BAM-3RD'!$BK2447</f>
        <v>38604</v>
      </c>
      <c r="J19" s="54">
        <f t="shared" si="2"/>
        <v>38604</v>
      </c>
      <c r="K19" s="30">
        <f t="shared" si="3"/>
        <v>308950</v>
      </c>
      <c r="L19" s="37">
        <f>((L$6)-SUM(L$8:L18))/($A$37-$A18)</f>
        <v>0</v>
      </c>
      <c r="M19" s="37">
        <f>((M$6)-SUM(M$8:M18))/($A$37-$A18)</f>
        <v>0</v>
      </c>
      <c r="N19" s="61">
        <f>[4]Apr!$K27</f>
        <v>8750</v>
      </c>
      <c r="O19" s="4">
        <f t="shared" si="4"/>
        <v>8750</v>
      </c>
      <c r="P19" s="5"/>
      <c r="Q19" s="5">
        <f t="shared" si="5"/>
        <v>166666.66666666666</v>
      </c>
      <c r="R19" s="64">
        <f t="shared" si="0"/>
        <v>21250</v>
      </c>
      <c r="S19" s="5">
        <f t="shared" si="6"/>
        <v>82429.333333333343</v>
      </c>
      <c r="T19" s="5"/>
      <c r="U19" s="5">
        <f t="shared" si="7"/>
        <v>270346</v>
      </c>
      <c r="V19" s="19">
        <f t="shared" si="8"/>
        <v>0</v>
      </c>
      <c r="W19" s="19">
        <f t="shared" si="9"/>
        <v>270346</v>
      </c>
      <c r="X19" s="4">
        <f t="shared" si="10"/>
        <v>308950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5">
      <c r="A20" s="21">
        <f t="shared" si="1"/>
        <v>13</v>
      </c>
      <c r="B20" s="62" t="s">
        <v>43</v>
      </c>
      <c r="C20" s="49"/>
      <c r="D20" s="49"/>
      <c r="E20" s="55">
        <f>+'[3]BAM-EGS'!$BB24</f>
        <v>296072</v>
      </c>
      <c r="F20" s="49"/>
      <c r="G20" s="28"/>
      <c r="H20" s="54">
        <f>+'[2]BAM-EGS'!$BB24</f>
        <v>0</v>
      </c>
      <c r="I20" s="29">
        <f>'[1]BAM-3RD'!$BK2448</f>
        <v>39318</v>
      </c>
      <c r="J20" s="54">
        <f t="shared" si="2"/>
        <v>39318</v>
      </c>
      <c r="K20" s="30">
        <f t="shared" si="3"/>
        <v>335390</v>
      </c>
      <c r="L20" s="37">
        <f>((L$6)-SUM(L$8:L19))/($A$37-$A19)</f>
        <v>0</v>
      </c>
      <c r="M20" s="37">
        <f>((M$6)-SUM(M$8:M19))/($A$37-$A19)</f>
        <v>0</v>
      </c>
      <c r="N20" s="61">
        <f>[4]Apr!$K28</f>
        <v>55000</v>
      </c>
      <c r="O20" s="4">
        <f t="shared" si="4"/>
        <v>55000</v>
      </c>
      <c r="P20" s="5"/>
      <c r="Q20" s="5">
        <f t="shared" si="5"/>
        <v>166666.66666666666</v>
      </c>
      <c r="R20" s="64">
        <f t="shared" si="0"/>
        <v>-25000</v>
      </c>
      <c r="S20" s="5">
        <f t="shared" si="6"/>
        <v>154405.33333333334</v>
      </c>
      <c r="T20" s="5"/>
      <c r="U20" s="5">
        <f t="shared" si="7"/>
        <v>296072</v>
      </c>
      <c r="V20" s="19">
        <f t="shared" si="8"/>
        <v>0</v>
      </c>
      <c r="W20" s="19">
        <f t="shared" si="9"/>
        <v>296072</v>
      </c>
      <c r="X20" s="4">
        <f t="shared" si="10"/>
        <v>335390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5">
      <c r="A21" s="21">
        <f t="shared" si="1"/>
        <v>14</v>
      </c>
      <c r="B21" s="62" t="s">
        <v>43</v>
      </c>
      <c r="C21" s="49"/>
      <c r="D21" s="49"/>
      <c r="E21" s="55">
        <f>+'[3]BAM-EGS'!$BB25</f>
        <v>209332</v>
      </c>
      <c r="F21" s="49"/>
      <c r="G21" s="28"/>
      <c r="H21" s="54">
        <f>+'[2]BAM-EGS'!$BB25</f>
        <v>0</v>
      </c>
      <c r="I21" s="29">
        <f>'[1]BAM-3RD'!$BK2449</f>
        <v>39318</v>
      </c>
      <c r="J21" s="54">
        <f t="shared" si="2"/>
        <v>39318</v>
      </c>
      <c r="K21" s="30">
        <f t="shared" si="3"/>
        <v>248650</v>
      </c>
      <c r="L21" s="37">
        <f>((L$6)-SUM(L$8:L20))/($A$37-$A20)</f>
        <v>0</v>
      </c>
      <c r="M21" s="37">
        <f>((M$6)-SUM(M$8:M20))/($A$37-$A20)</f>
        <v>0</v>
      </c>
      <c r="N21" s="61">
        <f>[4]Apr!$K29</f>
        <v>55000</v>
      </c>
      <c r="O21" s="4">
        <f t="shared" si="4"/>
        <v>55000</v>
      </c>
      <c r="P21" s="5"/>
      <c r="Q21" s="5">
        <f t="shared" si="5"/>
        <v>166666.66666666666</v>
      </c>
      <c r="R21" s="64">
        <f t="shared" si="0"/>
        <v>-25000</v>
      </c>
      <c r="S21" s="5">
        <f t="shared" si="6"/>
        <v>67665.333333333343</v>
      </c>
      <c r="T21" s="5"/>
      <c r="U21" s="5">
        <f t="shared" si="7"/>
        <v>209332</v>
      </c>
      <c r="V21" s="19">
        <f t="shared" si="8"/>
        <v>0</v>
      </c>
      <c r="W21" s="19">
        <f t="shared" si="9"/>
        <v>209332</v>
      </c>
      <c r="X21" s="4">
        <f t="shared" si="10"/>
        <v>248650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5">
      <c r="A22" s="21">
        <f t="shared" si="1"/>
        <v>15</v>
      </c>
      <c r="B22" s="62" t="s">
        <v>43</v>
      </c>
      <c r="C22" s="49"/>
      <c r="D22" s="49"/>
      <c r="E22" s="55">
        <f>+'[3]BAM-EGS'!$BB26</f>
        <v>227452</v>
      </c>
      <c r="F22" s="49"/>
      <c r="G22" s="28"/>
      <c r="H22" s="54">
        <f>+'[2]BAM-EGS'!$BB26</f>
        <v>0</v>
      </c>
      <c r="I22" s="29">
        <f>'[1]BAM-3RD'!$BK2450</f>
        <v>39318</v>
      </c>
      <c r="J22" s="54">
        <f t="shared" si="2"/>
        <v>39318</v>
      </c>
      <c r="K22" s="30">
        <f t="shared" si="3"/>
        <v>266770</v>
      </c>
      <c r="L22" s="37">
        <f>((L$6)-SUM(L$8:L21))/($A$37-$A21)</f>
        <v>0</v>
      </c>
      <c r="M22" s="37">
        <f>((M$6)-SUM(M$8:M21))/($A$37-$A21)</f>
        <v>0</v>
      </c>
      <c r="N22" s="61">
        <f>[4]Apr!$K30</f>
        <v>55000</v>
      </c>
      <c r="O22" s="4">
        <f t="shared" si="4"/>
        <v>55000</v>
      </c>
      <c r="P22" s="5"/>
      <c r="Q22" s="5">
        <f t="shared" si="5"/>
        <v>166666.66666666666</v>
      </c>
      <c r="R22" s="64">
        <f t="shared" si="0"/>
        <v>-25000</v>
      </c>
      <c r="S22" s="5">
        <f t="shared" si="6"/>
        <v>85785.333333333343</v>
      </c>
      <c r="T22" s="5"/>
      <c r="U22" s="5">
        <f t="shared" si="7"/>
        <v>227452</v>
      </c>
      <c r="V22" s="19">
        <f t="shared" si="8"/>
        <v>0</v>
      </c>
      <c r="W22" s="19">
        <f t="shared" si="9"/>
        <v>227452</v>
      </c>
      <c r="X22" s="4">
        <f t="shared" si="10"/>
        <v>266770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5">
      <c r="A23" s="21">
        <f t="shared" si="1"/>
        <v>16</v>
      </c>
      <c r="B23" s="62" t="s">
        <v>43</v>
      </c>
      <c r="C23" s="49"/>
      <c r="D23" s="49"/>
      <c r="E23" s="55">
        <f>+'[3]BAM-EGS'!$BB27</f>
        <v>-789438</v>
      </c>
      <c r="F23" s="49"/>
      <c r="G23" s="28"/>
      <c r="H23" s="54">
        <f>+'[2]BAM-EGS'!$BB27</f>
        <v>1000000</v>
      </c>
      <c r="I23" s="29">
        <f>'[1]BAM-3RD'!$BK2451</f>
        <v>39318</v>
      </c>
      <c r="J23" s="54">
        <f t="shared" si="2"/>
        <v>1039318</v>
      </c>
      <c r="K23" s="30">
        <f t="shared" si="3"/>
        <v>249880</v>
      </c>
      <c r="L23" s="37">
        <f>((L$6)-SUM(L$8:L22))/($A$37-$A22)</f>
        <v>0</v>
      </c>
      <c r="M23" s="37">
        <f>((M$6)-SUM(M$8:M22))/($A$37-$A22)</f>
        <v>0</v>
      </c>
      <c r="N23" s="61">
        <f>[4]Apr!$K31</f>
        <v>30000</v>
      </c>
      <c r="O23" s="4">
        <f t="shared" si="4"/>
        <v>30000</v>
      </c>
      <c r="P23" s="5"/>
      <c r="Q23" s="5">
        <f t="shared" si="5"/>
        <v>166666.66666666666</v>
      </c>
      <c r="R23" s="64">
        <f t="shared" si="0"/>
        <v>0</v>
      </c>
      <c r="S23" s="5">
        <f t="shared" si="6"/>
        <v>-956104.66666666663</v>
      </c>
      <c r="T23" s="5"/>
      <c r="U23" s="5">
        <f t="shared" si="7"/>
        <v>-789438</v>
      </c>
      <c r="V23" s="19">
        <f t="shared" si="8"/>
        <v>1000000</v>
      </c>
      <c r="W23" s="19">
        <f t="shared" si="9"/>
        <v>210562</v>
      </c>
      <c r="X23" s="4">
        <f t="shared" si="10"/>
        <v>249880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5">
      <c r="A24" s="21">
        <f t="shared" si="1"/>
        <v>17</v>
      </c>
      <c r="B24" s="62" t="s">
        <v>43</v>
      </c>
      <c r="C24" s="49"/>
      <c r="D24" s="49"/>
      <c r="E24" s="55">
        <f>+'[3]BAM-EGS'!$BB28</f>
        <v>120302</v>
      </c>
      <c r="F24" s="49"/>
      <c r="G24" s="28"/>
      <c r="H24" s="54">
        <f>+'[2]BAM-EGS'!$BB28</f>
        <v>0</v>
      </c>
      <c r="I24" s="29">
        <f>'[1]BAM-3RD'!$BK2452</f>
        <v>39318</v>
      </c>
      <c r="J24" s="54">
        <f t="shared" si="2"/>
        <v>39318</v>
      </c>
      <c r="K24" s="30">
        <f t="shared" si="3"/>
        <v>159620</v>
      </c>
      <c r="L24" s="37">
        <f>((L$6)-SUM(L$8:L23))/($A$37-$A23)</f>
        <v>0</v>
      </c>
      <c r="M24" s="37">
        <f>((M$6)-SUM(M$8:M23))/($A$37-$A23)</f>
        <v>0</v>
      </c>
      <c r="N24" s="61">
        <f>[4]Apr!$K32</f>
        <v>50000</v>
      </c>
      <c r="O24" s="4">
        <f t="shared" si="4"/>
        <v>50000</v>
      </c>
      <c r="P24" s="5"/>
      <c r="Q24" s="5">
        <f t="shared" si="5"/>
        <v>166666.66666666666</v>
      </c>
      <c r="R24" s="64">
        <f t="shared" si="0"/>
        <v>-20000</v>
      </c>
      <c r="S24" s="5">
        <f t="shared" si="6"/>
        <v>-26364.666666666657</v>
      </c>
      <c r="T24" s="5"/>
      <c r="U24" s="5">
        <f t="shared" si="7"/>
        <v>120302</v>
      </c>
      <c r="V24" s="19">
        <f t="shared" si="8"/>
        <v>0</v>
      </c>
      <c r="W24" s="19">
        <f t="shared" si="9"/>
        <v>120302</v>
      </c>
      <c r="X24" s="4">
        <f t="shared" si="10"/>
        <v>159620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5">
      <c r="A25" s="21">
        <f t="shared" si="1"/>
        <v>18</v>
      </c>
      <c r="B25" s="62" t="s">
        <v>43</v>
      </c>
      <c r="C25" s="49"/>
      <c r="D25" s="49"/>
      <c r="E25" s="55">
        <f>+'[3]BAM-EGS'!$BB29</f>
        <v>170402</v>
      </c>
      <c r="F25" s="49"/>
      <c r="G25" s="28"/>
      <c r="H25" s="54">
        <f>+'[2]BAM-EGS'!$BB29</f>
        <v>0</v>
      </c>
      <c r="I25" s="29">
        <f>'[1]BAM-3RD'!$BK2453</f>
        <v>37138</v>
      </c>
      <c r="J25" s="54">
        <f t="shared" si="2"/>
        <v>37138</v>
      </c>
      <c r="K25" s="30">
        <f t="shared" si="3"/>
        <v>207540</v>
      </c>
      <c r="L25" s="37">
        <f>((L$6)-SUM(L$8:L24))/($A$37-$A24)</f>
        <v>0</v>
      </c>
      <c r="M25" s="37">
        <f>((M$6)-SUM(M$8:M24))/($A$37-$A24)</f>
        <v>0</v>
      </c>
      <c r="N25" s="61">
        <f>[4]Apr!$K33</f>
        <v>17500</v>
      </c>
      <c r="O25" s="4">
        <f t="shared" si="4"/>
        <v>17500</v>
      </c>
      <c r="P25" s="5"/>
      <c r="Q25" s="5">
        <f t="shared" si="5"/>
        <v>166666.66666666666</v>
      </c>
      <c r="R25" s="64">
        <f t="shared" si="0"/>
        <v>12500</v>
      </c>
      <c r="S25" s="5">
        <f t="shared" si="6"/>
        <v>-8764.666666666657</v>
      </c>
      <c r="T25" s="5"/>
      <c r="U25" s="5">
        <f t="shared" si="7"/>
        <v>170402</v>
      </c>
      <c r="V25" s="19">
        <f t="shared" si="8"/>
        <v>0</v>
      </c>
      <c r="W25" s="19">
        <f t="shared" si="9"/>
        <v>170402</v>
      </c>
      <c r="X25" s="4">
        <f t="shared" si="10"/>
        <v>207540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5">
      <c r="A26" s="21">
        <f>A25+1</f>
        <v>19</v>
      </c>
      <c r="B26" s="62" t="s">
        <v>43</v>
      </c>
      <c r="C26" s="49"/>
      <c r="D26" s="49"/>
      <c r="E26" s="55">
        <f>+'[3]BAM-EGS'!$BB30</f>
        <v>148917</v>
      </c>
      <c r="F26" s="49"/>
      <c r="G26" s="28"/>
      <c r="H26" s="54">
        <f>+'[2]BAM-EGS'!$BB30</f>
        <v>0</v>
      </c>
      <c r="I26" s="29">
        <f>'[1]BAM-3RD'!$BK2454</f>
        <v>37573</v>
      </c>
      <c r="J26" s="54">
        <f t="shared" si="2"/>
        <v>37573</v>
      </c>
      <c r="K26" s="30">
        <f t="shared" si="3"/>
        <v>186490</v>
      </c>
      <c r="L26" s="37">
        <f>((L$6)-SUM(L$8:L25))/($A$37-$A25)</f>
        <v>0</v>
      </c>
      <c r="M26" s="37">
        <f>((M$6)-SUM(M$8:M25))/($A$37-$A25)</f>
        <v>0</v>
      </c>
      <c r="N26" s="61">
        <f>[4]Apr!$K34</f>
        <v>8333</v>
      </c>
      <c r="O26" s="4">
        <f t="shared" si="4"/>
        <v>8333</v>
      </c>
      <c r="P26" s="5"/>
      <c r="Q26" s="5">
        <f t="shared" si="5"/>
        <v>166666.66666666666</v>
      </c>
      <c r="R26" s="64">
        <f t="shared" si="0"/>
        <v>21667</v>
      </c>
      <c r="S26" s="5">
        <f t="shared" si="6"/>
        <v>-39416.666666666657</v>
      </c>
      <c r="T26" s="5"/>
      <c r="U26" s="5">
        <f t="shared" si="7"/>
        <v>148917</v>
      </c>
      <c r="V26" s="19">
        <f t="shared" si="8"/>
        <v>0</v>
      </c>
      <c r="W26" s="19">
        <f t="shared" si="9"/>
        <v>148917</v>
      </c>
      <c r="X26" s="4">
        <f t="shared" si="10"/>
        <v>186490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5">
      <c r="A27" s="21">
        <f t="shared" si="1"/>
        <v>20</v>
      </c>
      <c r="B27" s="62" t="s">
        <v>43</v>
      </c>
      <c r="C27" s="49"/>
      <c r="D27" s="49"/>
      <c r="E27" s="55">
        <f>+'[3]BAM-EGS'!$BB31</f>
        <v>-837303</v>
      </c>
      <c r="F27" s="49"/>
      <c r="G27" s="28"/>
      <c r="H27" s="54">
        <f>+'[2]BAM-EGS'!$BB31</f>
        <v>1000000</v>
      </c>
      <c r="I27" s="29">
        <f>'[1]BAM-3RD'!$BK2455</f>
        <v>37573</v>
      </c>
      <c r="J27" s="54">
        <f t="shared" si="2"/>
        <v>1037573</v>
      </c>
      <c r="K27" s="30">
        <f t="shared" si="3"/>
        <v>200270</v>
      </c>
      <c r="L27" s="37">
        <f>((L$6)-SUM(L$8:L26))/($A$37-$A26)</f>
        <v>0</v>
      </c>
      <c r="M27" s="37">
        <f>((M$6)-SUM(M$8:M26))/($A$37-$A26)</f>
        <v>0</v>
      </c>
      <c r="N27" s="61">
        <f>[4]Apr!$K35</f>
        <v>25000</v>
      </c>
      <c r="O27" s="4">
        <f t="shared" si="4"/>
        <v>25000</v>
      </c>
      <c r="P27" s="5"/>
      <c r="Q27" s="5">
        <f t="shared" si="5"/>
        <v>166666.66666666666</v>
      </c>
      <c r="R27" s="64">
        <f t="shared" si="0"/>
        <v>5000</v>
      </c>
      <c r="S27" s="5">
        <f t="shared" si="6"/>
        <v>-1008969.6666666666</v>
      </c>
      <c r="T27" s="5"/>
      <c r="U27" s="5">
        <f t="shared" si="7"/>
        <v>-837303</v>
      </c>
      <c r="V27" s="19">
        <f t="shared" si="8"/>
        <v>1000000</v>
      </c>
      <c r="W27" s="19">
        <f t="shared" si="9"/>
        <v>162697</v>
      </c>
      <c r="X27" s="4">
        <f t="shared" si="10"/>
        <v>200270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5">
      <c r="A28" s="21">
        <f t="shared" si="1"/>
        <v>21</v>
      </c>
      <c r="B28" s="62" t="s">
        <v>43</v>
      </c>
      <c r="C28" s="49"/>
      <c r="D28" s="49"/>
      <c r="E28" s="55">
        <f>+'[3]BAM-EGS'!$BB32</f>
        <v>290337</v>
      </c>
      <c r="F28" s="49"/>
      <c r="G28" s="28"/>
      <c r="H28" s="54">
        <f>+'[2]BAM-EGS'!$BB32</f>
        <v>0</v>
      </c>
      <c r="I28" s="29">
        <f>'[1]BAM-3RD'!$BK2456</f>
        <v>37573</v>
      </c>
      <c r="J28" s="54">
        <f t="shared" si="2"/>
        <v>37573</v>
      </c>
      <c r="K28" s="30">
        <f t="shared" si="3"/>
        <v>327910</v>
      </c>
      <c r="L28" s="37">
        <f>((L$6)-SUM(L$8:L27))/($A$37-$A27)</f>
        <v>0</v>
      </c>
      <c r="M28" s="37">
        <f>((M$6)-SUM(M$8:M27))/($A$37-$A27)</f>
        <v>0</v>
      </c>
      <c r="N28" s="61">
        <f>[4]Apr!$K36</f>
        <v>15625</v>
      </c>
      <c r="O28" s="4">
        <f t="shared" si="4"/>
        <v>15625</v>
      </c>
      <c r="P28" s="5"/>
      <c r="Q28" s="5">
        <f t="shared" si="5"/>
        <v>166666.66666666666</v>
      </c>
      <c r="R28" s="64">
        <f t="shared" si="0"/>
        <v>14375</v>
      </c>
      <c r="S28" s="5">
        <f t="shared" si="6"/>
        <v>109295.33333333334</v>
      </c>
      <c r="T28" s="5"/>
      <c r="U28" s="5">
        <f t="shared" si="7"/>
        <v>290337</v>
      </c>
      <c r="V28" s="19">
        <f t="shared" si="8"/>
        <v>0</v>
      </c>
      <c r="W28" s="19">
        <f t="shared" si="9"/>
        <v>290337</v>
      </c>
      <c r="X28" s="4">
        <f t="shared" si="10"/>
        <v>327910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5">
      <c r="A29" s="21">
        <f t="shared" si="1"/>
        <v>22</v>
      </c>
      <c r="B29" s="62" t="s">
        <v>43</v>
      </c>
      <c r="C29" s="49"/>
      <c r="D29" s="49"/>
      <c r="E29" s="55">
        <f>+'[3]BAM-EGS'!$BB33</f>
        <v>306037</v>
      </c>
      <c r="F29" s="49"/>
      <c r="G29" s="28"/>
      <c r="H29" s="54">
        <f>+'[2]BAM-EGS'!$BB33</f>
        <v>0</v>
      </c>
      <c r="I29" s="29">
        <f>'[1]BAM-3RD'!$BK2457</f>
        <v>37573</v>
      </c>
      <c r="J29" s="54">
        <f t="shared" si="2"/>
        <v>37573</v>
      </c>
      <c r="K29" s="30">
        <f t="shared" si="3"/>
        <v>343610</v>
      </c>
      <c r="L29" s="37">
        <f>((L$6)-SUM(L$8:L28))/($A$37-$A28)</f>
        <v>0</v>
      </c>
      <c r="M29" s="37">
        <f>((M$6)-SUM(M$8:M28))/($A$37-$A28)</f>
        <v>0</v>
      </c>
      <c r="N29" s="61">
        <f>[4]Apr!$K37</f>
        <v>25500</v>
      </c>
      <c r="O29" s="4">
        <f t="shared" si="4"/>
        <v>25500</v>
      </c>
      <c r="P29" s="5"/>
      <c r="Q29" s="5">
        <f t="shared" si="5"/>
        <v>166666.66666666666</v>
      </c>
      <c r="R29" s="64">
        <f t="shared" si="0"/>
        <v>4500</v>
      </c>
      <c r="S29" s="5">
        <f t="shared" si="6"/>
        <v>134870.33333333334</v>
      </c>
      <c r="T29" s="5"/>
      <c r="U29" s="5">
        <f t="shared" si="7"/>
        <v>306037</v>
      </c>
      <c r="V29" s="19">
        <f t="shared" si="8"/>
        <v>0</v>
      </c>
      <c r="W29" s="19">
        <f t="shared" si="9"/>
        <v>306037</v>
      </c>
      <c r="X29" s="4">
        <f t="shared" si="10"/>
        <v>343610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5">
      <c r="A30" s="21">
        <f t="shared" si="1"/>
        <v>23</v>
      </c>
      <c r="B30" s="62" t="s">
        <v>37</v>
      </c>
      <c r="C30" s="49"/>
      <c r="D30" s="49"/>
      <c r="E30" s="55">
        <f>+'[3]BAM-EGS'!$BB34</f>
        <v>282427</v>
      </c>
      <c r="F30" s="49"/>
      <c r="G30" s="28"/>
      <c r="H30" s="54">
        <f>+'[2]BAM-EGS'!$BB34</f>
        <v>0</v>
      </c>
      <c r="I30" s="29">
        <f>'[1]BAM-3RD'!$BK2458</f>
        <v>37573</v>
      </c>
      <c r="J30" s="54">
        <f t="shared" si="2"/>
        <v>37573</v>
      </c>
      <c r="K30" s="30">
        <f t="shared" si="3"/>
        <v>320000</v>
      </c>
      <c r="L30" s="37">
        <f>((L$6)-SUM(L$8:L29))/($A$37-$A29)</f>
        <v>0</v>
      </c>
      <c r="M30" s="37">
        <f>((M$6)-SUM(M$8:M29))/($A$37-$A29)</f>
        <v>0</v>
      </c>
      <c r="N30" s="61">
        <f>[4]Apr!$K38</f>
        <v>0</v>
      </c>
      <c r="O30" s="4">
        <f t="shared" si="4"/>
        <v>0</v>
      </c>
      <c r="P30" s="5"/>
      <c r="Q30" s="5">
        <f t="shared" si="5"/>
        <v>166666.66666666666</v>
      </c>
      <c r="R30" s="64">
        <f t="shared" si="0"/>
        <v>30000</v>
      </c>
      <c r="S30" s="5">
        <f t="shared" si="6"/>
        <v>85760.333333333343</v>
      </c>
      <c r="T30" s="5"/>
      <c r="U30" s="5">
        <f t="shared" si="7"/>
        <v>282427</v>
      </c>
      <c r="V30" s="19">
        <f t="shared" si="8"/>
        <v>0</v>
      </c>
      <c r="W30" s="19">
        <f t="shared" si="9"/>
        <v>282427</v>
      </c>
      <c r="X30" s="4">
        <f t="shared" si="10"/>
        <v>320000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5">
      <c r="A31" s="21">
        <f t="shared" si="1"/>
        <v>24</v>
      </c>
      <c r="B31" s="62" t="s">
        <v>37</v>
      </c>
      <c r="C31" s="49"/>
      <c r="D31" s="49"/>
      <c r="E31" s="55">
        <f>+'[3]BAM-EGS'!$BB35</f>
        <v>318642</v>
      </c>
      <c r="F31" s="49"/>
      <c r="G31" s="28"/>
      <c r="H31" s="54">
        <f>+'[2]BAM-EGS'!$BB35</f>
        <v>0</v>
      </c>
      <c r="I31" s="29">
        <f>'[1]BAM-3RD'!$BK2459</f>
        <v>39618</v>
      </c>
      <c r="J31" s="54">
        <f t="shared" si="2"/>
        <v>39618</v>
      </c>
      <c r="K31" s="30">
        <f t="shared" si="3"/>
        <v>358260</v>
      </c>
      <c r="L31" s="37">
        <f>((L$6)-SUM(L$8:L30))/($A$37-$A30)</f>
        <v>0</v>
      </c>
      <c r="M31" s="37">
        <f>((M$6)-SUM(M$8:M30))/($A$37-$A30)</f>
        <v>0</v>
      </c>
      <c r="N31" s="61">
        <f>[4]Apr!$K39</f>
        <v>0</v>
      </c>
      <c r="O31" s="4">
        <f t="shared" si="4"/>
        <v>0</v>
      </c>
      <c r="P31" s="5"/>
      <c r="Q31" s="5">
        <f t="shared" si="5"/>
        <v>166666.66666666666</v>
      </c>
      <c r="R31" s="64">
        <f t="shared" si="0"/>
        <v>30000</v>
      </c>
      <c r="S31" s="5">
        <f t="shared" si="6"/>
        <v>121975.33333333334</v>
      </c>
      <c r="T31" s="5"/>
      <c r="U31" s="5">
        <f t="shared" si="7"/>
        <v>318642</v>
      </c>
      <c r="V31" s="19">
        <f t="shared" si="8"/>
        <v>0</v>
      </c>
      <c r="W31" s="19">
        <f t="shared" si="9"/>
        <v>318642</v>
      </c>
      <c r="X31" s="4">
        <f t="shared" si="10"/>
        <v>358260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5">
      <c r="A32" s="21">
        <f t="shared" si="1"/>
        <v>25</v>
      </c>
      <c r="B32" s="62" t="s">
        <v>38</v>
      </c>
      <c r="C32" s="49"/>
      <c r="D32" s="49"/>
      <c r="E32" s="55">
        <f>+'[3]BAM-EGS'!$BB36</f>
        <v>73832.833333333328</v>
      </c>
      <c r="F32" s="49"/>
      <c r="G32" s="28"/>
      <c r="H32" s="54">
        <f>+'[2]BAM-EGS'!$BB36</f>
        <v>0</v>
      </c>
      <c r="I32" s="29">
        <f>'[1]BAM-3RD'!$BK2460</f>
        <v>39617.5</v>
      </c>
      <c r="J32" s="54">
        <f t="shared" si="2"/>
        <v>39617.5</v>
      </c>
      <c r="K32" s="30">
        <f t="shared" si="3"/>
        <v>113450.33333333333</v>
      </c>
      <c r="L32" s="37">
        <f>((L$6)-SUM(L$8:L31))/($A$37-$A31)</f>
        <v>0</v>
      </c>
      <c r="M32" s="37">
        <f>((M$6)-SUM(M$8:M31))/($A$37-$A31)</f>
        <v>0</v>
      </c>
      <c r="N32" s="37">
        <f>((N$6)-SUM(N$8:N31))/($A$37-$A31)</f>
        <v>36826.333333333336</v>
      </c>
      <c r="O32" s="4">
        <f t="shared" si="4"/>
        <v>36826.333333333336</v>
      </c>
      <c r="P32" s="5"/>
      <c r="Q32" s="5">
        <f t="shared" si="5"/>
        <v>166666.66666666666</v>
      </c>
      <c r="R32" s="65">
        <f>((R$6)-SUM(R$8:R31))/($A$37-$A31)</f>
        <v>-6826.333333333333</v>
      </c>
      <c r="S32" s="5">
        <f t="shared" si="6"/>
        <v>-86007.5</v>
      </c>
      <c r="T32" s="5"/>
      <c r="U32" s="5">
        <f t="shared" si="7"/>
        <v>73832.833333333314</v>
      </c>
      <c r="V32" s="19">
        <f t="shared" si="8"/>
        <v>0</v>
      </c>
      <c r="W32" s="19">
        <f t="shared" si="9"/>
        <v>73832.833333333314</v>
      </c>
      <c r="X32" s="4">
        <f t="shared" si="10"/>
        <v>113450.33333333333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5">
      <c r="A33" s="21">
        <f t="shared" si="1"/>
        <v>26</v>
      </c>
      <c r="B33" s="62" t="s">
        <v>38</v>
      </c>
      <c r="C33" s="49"/>
      <c r="D33" s="49"/>
      <c r="E33" s="55">
        <f>+'[3]BAM-EGS'!$BB37</f>
        <v>73832.833333333299</v>
      </c>
      <c r="F33" s="49"/>
      <c r="G33" s="28"/>
      <c r="H33" s="54">
        <f>+'[2]BAM-EGS'!$BB37</f>
        <v>0</v>
      </c>
      <c r="I33" s="29">
        <f>'[1]BAM-3RD'!$BK2461</f>
        <v>39617.5</v>
      </c>
      <c r="J33" s="54">
        <f t="shared" si="2"/>
        <v>39617.5</v>
      </c>
      <c r="K33" s="30">
        <f t="shared" si="3"/>
        <v>113450.3333333333</v>
      </c>
      <c r="L33" s="37">
        <f>((L$6)-SUM(L$8:L32))/($A$37-$A32)</f>
        <v>0</v>
      </c>
      <c r="M33" s="37">
        <f>((M$6)-SUM(M$8:M32))/($A$37-$A32)</f>
        <v>0</v>
      </c>
      <c r="N33" s="37">
        <f>((N$6)-SUM(N$8:N32))/($A$37-$A32)</f>
        <v>36826.333333333328</v>
      </c>
      <c r="O33" s="4">
        <f t="shared" si="4"/>
        <v>36826.333333333328</v>
      </c>
      <c r="P33" s="5"/>
      <c r="Q33" s="5">
        <f t="shared" si="5"/>
        <v>166666.66666666666</v>
      </c>
      <c r="R33" s="65">
        <f>((R$6)-SUM(R$8:R32))/($A$37-$A32)</f>
        <v>-6826.333333333333</v>
      </c>
      <c r="S33" s="5">
        <f t="shared" si="6"/>
        <v>-86007.500000000029</v>
      </c>
      <c r="T33" s="5"/>
      <c r="U33" s="5">
        <f t="shared" si="7"/>
        <v>73832.833333333285</v>
      </c>
      <c r="V33" s="19">
        <f t="shared" si="8"/>
        <v>0</v>
      </c>
      <c r="W33" s="19">
        <f t="shared" si="9"/>
        <v>73832.833333333285</v>
      </c>
      <c r="X33" s="4">
        <f t="shared" si="10"/>
        <v>113450.3333333333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5">
      <c r="A34" s="21">
        <f t="shared" si="1"/>
        <v>27</v>
      </c>
      <c r="B34" s="62" t="s">
        <v>38</v>
      </c>
      <c r="C34" s="49"/>
      <c r="D34" s="49"/>
      <c r="E34" s="55">
        <f>+'[3]BAM-EGS'!$BB38</f>
        <v>73832.833333333256</v>
      </c>
      <c r="F34" s="49"/>
      <c r="G34" s="28"/>
      <c r="H34" s="54">
        <f>+'[2]BAM-EGS'!$BB38</f>
        <v>0</v>
      </c>
      <c r="I34" s="29">
        <f>'[1]BAM-3RD'!$BK2462</f>
        <v>39617.5</v>
      </c>
      <c r="J34" s="54">
        <f t="shared" si="2"/>
        <v>39617.5</v>
      </c>
      <c r="K34" s="30">
        <f t="shared" si="3"/>
        <v>113450.33333333326</v>
      </c>
      <c r="L34" s="37">
        <f>((L$6)-SUM(L$8:L33))/($A$37-$A33)</f>
        <v>0</v>
      </c>
      <c r="M34" s="37">
        <f>((M$6)-SUM(M$8:M33))/($A$37-$A33)</f>
        <v>0</v>
      </c>
      <c r="N34" s="37">
        <f>((N$6)-SUM(N$8:N33))/($A$37-$A33)</f>
        <v>36826.333333333314</v>
      </c>
      <c r="O34" s="4">
        <f t="shared" si="4"/>
        <v>36826.333333333314</v>
      </c>
      <c r="P34" s="5"/>
      <c r="Q34" s="5">
        <f t="shared" si="5"/>
        <v>166666.66666666666</v>
      </c>
      <c r="R34" s="65">
        <f>((R$6)-SUM(R$8:R33))/($A$37-$A33)</f>
        <v>-6826.333333333333</v>
      </c>
      <c r="S34" s="5">
        <f t="shared" si="6"/>
        <v>-86007.500000000073</v>
      </c>
      <c r="T34" s="5"/>
      <c r="U34" s="5">
        <f t="shared" si="7"/>
        <v>73832.833333333241</v>
      </c>
      <c r="V34" s="19">
        <f t="shared" si="8"/>
        <v>0</v>
      </c>
      <c r="W34" s="19">
        <f t="shared" si="9"/>
        <v>73832.833333333241</v>
      </c>
      <c r="X34" s="4">
        <f t="shared" si="10"/>
        <v>113450.33333333326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5">
      <c r="A35" s="21">
        <f t="shared" si="1"/>
        <v>28</v>
      </c>
      <c r="B35" s="62" t="s">
        <v>38</v>
      </c>
      <c r="C35" s="49"/>
      <c r="D35" s="49"/>
      <c r="E35" s="55">
        <f>+'[3]BAM-EGS'!$BB39</f>
        <v>73832.833333333328</v>
      </c>
      <c r="F35" s="49"/>
      <c r="G35" s="28"/>
      <c r="H35" s="54">
        <f>+'[2]BAM-EGS'!$BB39</f>
        <v>0</v>
      </c>
      <c r="I35" s="29">
        <f>'[1]BAM-3RD'!$BK2463</f>
        <v>39617.5</v>
      </c>
      <c r="J35" s="54">
        <f t="shared" si="2"/>
        <v>39617.5</v>
      </c>
      <c r="K35" s="30">
        <f t="shared" si="3"/>
        <v>113450.33333333333</v>
      </c>
      <c r="L35" s="37">
        <f>((L$6)-SUM(L$8:L34))/($A$37-$A34)</f>
        <v>0</v>
      </c>
      <c r="M35" s="37">
        <f>((M$6)-SUM(M$8:M34))/($A$37-$A34)</f>
        <v>0</v>
      </c>
      <c r="N35" s="37">
        <f>((N$6)-SUM(N$8:N34))/($A$37-$A34)</f>
        <v>36826.333333333336</v>
      </c>
      <c r="O35" s="4">
        <f t="shared" si="4"/>
        <v>36826.333333333336</v>
      </c>
      <c r="P35" s="5"/>
      <c r="Q35" s="5">
        <f t="shared" si="5"/>
        <v>166666.66666666666</v>
      </c>
      <c r="R35" s="65">
        <f>((R$6)-SUM(R$8:R34))/($A$37-$A34)</f>
        <v>-6826.333333333333</v>
      </c>
      <c r="S35" s="5">
        <f t="shared" si="6"/>
        <v>-86007.5</v>
      </c>
      <c r="T35" s="5"/>
      <c r="U35" s="5">
        <f t="shared" si="7"/>
        <v>73832.833333333314</v>
      </c>
      <c r="V35" s="19">
        <f t="shared" si="8"/>
        <v>0</v>
      </c>
      <c r="W35" s="19">
        <f t="shared" si="9"/>
        <v>73832.833333333314</v>
      </c>
      <c r="X35" s="4">
        <f t="shared" si="10"/>
        <v>113450.33333333333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5">
      <c r="A36" s="21">
        <f t="shared" si="1"/>
        <v>29</v>
      </c>
      <c r="B36" s="62" t="s">
        <v>38</v>
      </c>
      <c r="C36" s="49"/>
      <c r="D36" s="49"/>
      <c r="E36" s="55">
        <f>+'[3]BAM-EGS'!$BB40</f>
        <v>73832.833333333256</v>
      </c>
      <c r="F36" s="49"/>
      <c r="G36" s="28"/>
      <c r="H36" s="54">
        <f>+'[2]BAM-EGS'!$BB40</f>
        <v>0</v>
      </c>
      <c r="I36" s="29">
        <f>'[1]BAM-3RD'!$BK2464</f>
        <v>39617.5</v>
      </c>
      <c r="J36" s="54">
        <f t="shared" si="2"/>
        <v>39617.5</v>
      </c>
      <c r="K36" s="30">
        <f t="shared" si="3"/>
        <v>113450.33333333326</v>
      </c>
      <c r="L36" s="37">
        <f>((L$6)-SUM(L$8:L35))/($A$37-$A35)</f>
        <v>0</v>
      </c>
      <c r="M36" s="37">
        <f>((M$6)-SUM(M$8:M35))/($A$37-$A35)</f>
        <v>0</v>
      </c>
      <c r="N36" s="37">
        <f>((N$6)-SUM(N$8:N35))/($A$37-$A35)</f>
        <v>36826.333333333314</v>
      </c>
      <c r="O36" s="4">
        <f t="shared" si="4"/>
        <v>36826.333333333314</v>
      </c>
      <c r="P36" s="5"/>
      <c r="Q36" s="5">
        <f t="shared" si="5"/>
        <v>166666.66666666666</v>
      </c>
      <c r="R36" s="65">
        <f>((R$6)-SUM(R$8:R35))/($A$37-$A35)</f>
        <v>-6826.3333333333339</v>
      </c>
      <c r="S36" s="5">
        <f t="shared" si="6"/>
        <v>-86007.500000000073</v>
      </c>
      <c r="T36" s="5"/>
      <c r="U36" s="5">
        <f t="shared" si="7"/>
        <v>73832.833333333241</v>
      </c>
      <c r="V36" s="19">
        <f t="shared" si="8"/>
        <v>0</v>
      </c>
      <c r="W36" s="19">
        <f t="shared" si="9"/>
        <v>73832.833333333241</v>
      </c>
      <c r="X36" s="4">
        <f t="shared" si="10"/>
        <v>113450.33333333326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5">
      <c r="A37" s="21">
        <f>A36+1</f>
        <v>30</v>
      </c>
      <c r="B37" s="62" t="s">
        <v>38</v>
      </c>
      <c r="C37" s="49"/>
      <c r="D37" s="49"/>
      <c r="E37" s="55">
        <f>+'[3]BAM-EGS'!$BB41</f>
        <v>73832.833333333023</v>
      </c>
      <c r="F37" s="49"/>
      <c r="G37" s="28"/>
      <c r="H37" s="54">
        <f>+'[2]BAM-EGS'!$BB41</f>
        <v>0</v>
      </c>
      <c r="I37" s="29">
        <f>'[1]BAM-3RD'!$BK2465</f>
        <v>39617.5</v>
      </c>
      <c r="J37" s="54">
        <f>SUM(H37:I37)</f>
        <v>39617.5</v>
      </c>
      <c r="K37" s="30">
        <f>SUM(E37,H37,I37)</f>
        <v>113450.33333333302</v>
      </c>
      <c r="L37" s="37">
        <f>((L$6)-SUM(L$8:L36))/($A$37-$A36)</f>
        <v>0</v>
      </c>
      <c r="M37" s="37">
        <f>((M$6)-SUM(M$8:M36))/($A$37-$A36)</f>
        <v>0</v>
      </c>
      <c r="N37" s="37">
        <f>((N$6)-SUM(N$8:N36))/($A$37-$A36)</f>
        <v>36826.333333333256</v>
      </c>
      <c r="O37" s="4">
        <f>SUM(L37:N37)</f>
        <v>36826.333333333256</v>
      </c>
      <c r="P37" s="5"/>
      <c r="Q37" s="5">
        <f>$Q$6/30</f>
        <v>166666.66666666666</v>
      </c>
      <c r="R37" s="65">
        <f>((R$6)-SUM(R$8:R36))/($A$37-$A36)</f>
        <v>-6826.3333333333339</v>
      </c>
      <c r="S37" s="5">
        <f>E37-Q37-R37</f>
        <v>-86007.500000000306</v>
      </c>
      <c r="T37" s="5"/>
      <c r="U37" s="5">
        <f>SUM(Q37:S37)</f>
        <v>73832.833333333008</v>
      </c>
      <c r="V37" s="19">
        <f>SUM(H37)</f>
        <v>0</v>
      </c>
      <c r="W37" s="19">
        <f>SUM(U37:V37)</f>
        <v>73832.833333333008</v>
      </c>
      <c r="X37" s="4">
        <f>IF(K37&gt;0,K37,0)</f>
        <v>113450.33333333302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5">
      <c r="B38" s="62"/>
      <c r="C38" s="49"/>
      <c r="D38" s="49"/>
      <c r="E38" s="55"/>
      <c r="F38" s="49"/>
      <c r="G38" s="28"/>
      <c r="H38" s="54"/>
      <c r="I38" s="29"/>
      <c r="J38" s="54"/>
      <c r="K38" s="30"/>
      <c r="L38" s="37"/>
      <c r="M38" s="37"/>
      <c r="N38" s="37"/>
      <c r="O38" s="4"/>
      <c r="P38" s="5"/>
      <c r="Q38" s="5"/>
      <c r="R38" s="65"/>
      <c r="S38" s="5"/>
      <c r="T38" s="5"/>
      <c r="U38" s="5"/>
      <c r="V38" s="19"/>
      <c r="W38" s="19"/>
      <c r="X38" s="4"/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5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8" thickBot="1" x14ac:dyDescent="0.3">
      <c r="C40" s="41">
        <f>SUM(C8:C38)</f>
        <v>0</v>
      </c>
      <c r="D40" s="41">
        <f>SUM(D8:D38)</f>
        <v>0</v>
      </c>
      <c r="E40" s="41">
        <f>SUM(E8:E38)</f>
        <v>3000000</v>
      </c>
      <c r="F40" s="41">
        <f>SUM(F8:F38)</f>
        <v>0</v>
      </c>
      <c r="G40" s="41">
        <f>SUM(G8:G38)</f>
        <v>0</v>
      </c>
      <c r="H40" s="41">
        <f>SUM(H8:H39)</f>
        <v>2000000</v>
      </c>
      <c r="I40" s="41">
        <f>SUM(I8:I39)</f>
        <v>1162262</v>
      </c>
      <c r="J40" s="41">
        <f>SUM(J8:J39)</f>
        <v>3162262</v>
      </c>
      <c r="K40" s="42">
        <f>SUM(K8:K38)</f>
        <v>6162261.9999999981</v>
      </c>
      <c r="L40" s="42">
        <f>SUM(L8:L38)</f>
        <v>0</v>
      </c>
      <c r="M40" s="42">
        <f>SUM(M8:M38)</f>
        <v>0</v>
      </c>
      <c r="N40" s="42">
        <f>SUM(N8:N38)</f>
        <v>900000</v>
      </c>
      <c r="O40" s="42">
        <f>SUM(O8:O38)</f>
        <v>900000</v>
      </c>
      <c r="P40" s="43"/>
      <c r="Q40" s="42">
        <f>SUM(Q8:Q38)</f>
        <v>5000000</v>
      </c>
      <c r="R40" s="42">
        <f>SUM(R8:R38)</f>
        <v>0</v>
      </c>
      <c r="S40" s="42">
        <f>SUM(S8:S38)</f>
        <v>-2000000</v>
      </c>
      <c r="T40" s="42"/>
      <c r="U40" s="42">
        <f>SUM(U8:U38)</f>
        <v>2999999.9999999995</v>
      </c>
      <c r="V40" s="42">
        <f>SUM(V8:V38)</f>
        <v>2000000</v>
      </c>
      <c r="W40" s="42">
        <f>SUM(W8:W38)</f>
        <v>4999999.9999999981</v>
      </c>
      <c r="X40" s="43">
        <f>SUM(X8:X39)</f>
        <v>6162261.9999999981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8" thickTop="1" x14ac:dyDescent="0.25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8" thickBot="1" x14ac:dyDescent="0.3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8" thickTop="1" x14ac:dyDescent="0.25">
      <c r="A43" s="21" t="s">
        <v>11</v>
      </c>
      <c r="C43" s="63">
        <f>SUM(C32:C38)</f>
        <v>0</v>
      </c>
      <c r="D43" s="63">
        <f t="shared" ref="D43:W43" si="11">SUM(D32:D38)</f>
        <v>0</v>
      </c>
      <c r="E43" s="63">
        <f t="shared" si="11"/>
        <v>442996.99999999948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237705</v>
      </c>
      <c r="J43" s="63">
        <f t="shared" si="11"/>
        <v>237705</v>
      </c>
      <c r="K43" s="63">
        <f t="shared" si="11"/>
        <v>680701.99999999953</v>
      </c>
      <c r="L43" s="63">
        <f t="shared" si="11"/>
        <v>0</v>
      </c>
      <c r="M43" s="63">
        <f t="shared" si="11"/>
        <v>0</v>
      </c>
      <c r="N43" s="63">
        <f t="shared" si="11"/>
        <v>220957.99999999988</v>
      </c>
      <c r="O43" s="63">
        <f t="shared" si="11"/>
        <v>220957.99999999988</v>
      </c>
      <c r="P43" s="63"/>
      <c r="Q43" s="63">
        <f t="shared" si="11"/>
        <v>999999.99999999988</v>
      </c>
      <c r="R43" s="63">
        <f t="shared" si="11"/>
        <v>-40958</v>
      </c>
      <c r="S43" s="63">
        <f t="shared" si="11"/>
        <v>-516045.00000000047</v>
      </c>
      <c r="T43" s="63"/>
      <c r="U43" s="63">
        <f t="shared" si="11"/>
        <v>442996.99999999942</v>
      </c>
      <c r="V43" s="63">
        <f t="shared" si="11"/>
        <v>0</v>
      </c>
      <c r="W43" s="63">
        <f t="shared" si="11"/>
        <v>442996.99999999942</v>
      </c>
      <c r="X43" s="4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5">
      <c r="A44" s="21" t="s">
        <v>39</v>
      </c>
      <c r="E44" s="46"/>
      <c r="F44" s="46"/>
      <c r="G44" s="46"/>
      <c r="H44" s="43"/>
      <c r="I44" s="43"/>
      <c r="J44" s="43"/>
      <c r="K44" s="43">
        <f>SUM([5]BMSPT066!$K$37:$K$38)+SUM(K8:K12)</f>
        <v>760990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5">
      <c r="A45" s="21" t="s">
        <v>42</v>
      </c>
      <c r="E45" s="46"/>
      <c r="F45" s="46"/>
      <c r="G45" s="46"/>
      <c r="H45" s="43"/>
      <c r="I45" s="43"/>
      <c r="J45" s="43"/>
      <c r="K45" s="43">
        <f>SUM(K13:K19)</f>
        <v>1845690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452505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5">
      <c r="A46" s="21" t="s">
        <v>40</v>
      </c>
      <c r="E46" s="46"/>
      <c r="F46" s="46"/>
      <c r="G46" s="46"/>
      <c r="H46" s="43"/>
      <c r="I46" s="43"/>
      <c r="J46" s="43"/>
      <c r="K46" s="43">
        <f>SUM(K20:K26)</f>
        <v>1654340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9508.0000000005821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5">
      <c r="A47" s="21" t="s">
        <v>41</v>
      </c>
      <c r="K47" s="43">
        <f>SUM(K27:K33)</f>
        <v>1776950.6666666665</v>
      </c>
      <c r="U47" s="23"/>
      <c r="V47" s="23"/>
      <c r="W47" s="23"/>
    </row>
    <row r="48" spans="1:41" x14ac:dyDescent="0.25">
      <c r="K48" s="43"/>
      <c r="U48" s="23"/>
      <c r="V48" s="23"/>
      <c r="W48" s="23"/>
    </row>
    <row r="49" spans="21:23" x14ac:dyDescent="0.25">
      <c r="U49" s="23"/>
      <c r="V49" s="23"/>
      <c r="W49" s="23"/>
    </row>
    <row r="50" spans="21:23" x14ac:dyDescent="0.25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Soignet&amp;C&amp;"Arial,Bold"&amp;14Morning Report
04/24/2001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Havlíček Jan</cp:lastModifiedBy>
  <cp:lastPrinted>2001-04-23T17:31:01Z</cp:lastPrinted>
  <dcterms:created xsi:type="dcterms:W3CDTF">1997-02-03T15:25:11Z</dcterms:created>
  <dcterms:modified xsi:type="dcterms:W3CDTF">2023-09-10T15:52:04Z</dcterms:modified>
</cp:coreProperties>
</file>