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00"/>
  </bookViews>
  <sheets>
    <sheet name="New 501D Transfer" sheetId="1" r:id="rId1"/>
    <sheet name="Dates" sheetId="2" r:id="rId2"/>
  </sheets>
  <definedNames>
    <definedName name="Austin">'New 501D Transfer'!#REF!</definedName>
    <definedName name="Basis">'New 501D Transfer'!$D$5</definedName>
    <definedName name="Change_Order">'New 501D Transfer'!#REF!</definedName>
    <definedName name="ESA">'New 501D Transfer'!#REF!</definedName>
    <definedName name="ESATurbine">#REF!</definedName>
    <definedName name="Interest">'New 501D Transfer'!$D$3</definedName>
    <definedName name="NewTurbine">'New 501D Transfer'!#REF!</definedName>
    <definedName name="Prepay">'New 501D Transfer'!#REF!</definedName>
    <definedName name="_xlnm.Print_Area" localSheetId="0">'New 501D Transfer'!$A$1:$K$53</definedName>
    <definedName name="Turbine">#REF!</definedName>
  </definedNames>
  <calcPr calcId="92512" iterate="1" calcOnSave="0"/>
</workbook>
</file>

<file path=xl/calcChain.xml><?xml version="1.0" encoding="utf-8"?>
<calcChain xmlns="http://schemas.openxmlformats.org/spreadsheetml/2006/main">
  <c r="D3" i="1" l="1"/>
  <c r="E3" i="1"/>
  <c r="D4" i="1"/>
  <c r="D9" i="1"/>
  <c r="G9" i="1"/>
  <c r="F10" i="1"/>
  <c r="G10" i="1"/>
  <c r="D11" i="1"/>
  <c r="G11" i="1"/>
  <c r="F12" i="1"/>
  <c r="G12" i="1"/>
  <c r="D13" i="1"/>
  <c r="G13" i="1"/>
  <c r="D14" i="1"/>
  <c r="G14" i="1"/>
  <c r="F15" i="1"/>
  <c r="G15" i="1"/>
  <c r="D16" i="1"/>
  <c r="G16" i="1"/>
  <c r="F17" i="1"/>
  <c r="G17" i="1"/>
  <c r="D18" i="1"/>
  <c r="G18" i="1"/>
  <c r="F19" i="1"/>
  <c r="G19" i="1"/>
  <c r="D20" i="1"/>
  <c r="G20" i="1"/>
  <c r="F21" i="1"/>
  <c r="G21" i="1"/>
  <c r="D22" i="1"/>
  <c r="G22" i="1"/>
  <c r="D23" i="1"/>
  <c r="G23" i="1"/>
  <c r="F24" i="1"/>
  <c r="G24" i="1"/>
  <c r="D25" i="1"/>
  <c r="G25" i="1"/>
  <c r="D26" i="1"/>
  <c r="G26" i="1"/>
  <c r="F27" i="1"/>
  <c r="G27" i="1"/>
  <c r="D28" i="1"/>
  <c r="G28" i="1"/>
  <c r="F29" i="1"/>
  <c r="G29" i="1"/>
  <c r="D30" i="1"/>
  <c r="G30" i="1"/>
  <c r="F31" i="1"/>
  <c r="G31" i="1"/>
  <c r="D32" i="1"/>
  <c r="G32" i="1"/>
  <c r="F33" i="1"/>
  <c r="G33" i="1"/>
  <c r="D34" i="1"/>
  <c r="G34" i="1"/>
  <c r="F35" i="1"/>
  <c r="G35" i="1"/>
  <c r="D36" i="1"/>
  <c r="G36" i="1"/>
  <c r="F37" i="1"/>
  <c r="G37" i="1"/>
  <c r="D38" i="1"/>
  <c r="G38" i="1"/>
  <c r="F39" i="1"/>
  <c r="G39" i="1"/>
  <c r="D40" i="1"/>
  <c r="G40" i="1"/>
  <c r="F41" i="1"/>
  <c r="G41" i="1"/>
  <c r="G42" i="1"/>
  <c r="F43" i="1"/>
  <c r="G43" i="1"/>
  <c r="F44" i="1"/>
  <c r="G44" i="1"/>
  <c r="D45" i="1"/>
  <c r="E45" i="1"/>
  <c r="G45" i="1"/>
  <c r="D46" i="1"/>
  <c r="E46" i="1"/>
  <c r="F46" i="1"/>
  <c r="G47" i="1"/>
  <c r="G48" i="1"/>
  <c r="G52" i="1"/>
  <c r="G53" i="1"/>
  <c r="G54" i="1"/>
</calcChain>
</file>

<file path=xl/comments1.xml><?xml version="1.0" encoding="utf-8"?>
<comments xmlns="http://schemas.openxmlformats.org/spreadsheetml/2006/main">
  <authors>
    <author>Rebecca E. Walker</author>
  </authors>
  <commentList>
    <comment ref="H43" authorId="0" shapeId="0">
      <text>
        <r>
          <rPr>
            <b/>
            <sz val="8"/>
            <color indexed="81"/>
            <rFont val="Tahoma"/>
          </rPr>
          <t>Rebecca E. Walker:</t>
        </r>
        <r>
          <rPr>
            <sz val="8"/>
            <color indexed="81"/>
            <rFont val="Tahoma"/>
          </rPr>
          <t xml:space="preserve">
CALME will charge ENA this payoff amount as of 1/29/01.  </t>
        </r>
      </text>
    </comment>
  </commentList>
</comments>
</file>

<file path=xl/sharedStrings.xml><?xml version="1.0" encoding="utf-8"?>
<sst xmlns="http://schemas.openxmlformats.org/spreadsheetml/2006/main" count="77" uniqueCount="41">
  <si>
    <t>As of</t>
  </si>
  <si>
    <t>Date</t>
  </si>
  <si>
    <t>Balance</t>
  </si>
  <si>
    <t>Accrued Interest</t>
  </si>
  <si>
    <t>Dates</t>
  </si>
  <si>
    <t>Projected Interest Rate (Annual)</t>
  </si>
  <si>
    <t>Projected Interest Rate (Daily)</t>
  </si>
  <si>
    <t>Basis</t>
  </si>
  <si>
    <t>Transfer Price for 501D Turbines</t>
  </si>
  <si>
    <t>Drawdown %</t>
  </si>
  <si>
    <t>Drawdown Amount</t>
  </si>
  <si>
    <t>Milestone Payment</t>
  </si>
  <si>
    <t>Ending Balance</t>
  </si>
  <si>
    <t>Column Totals</t>
  </si>
  <si>
    <t>Total per Turbine</t>
  </si>
  <si>
    <r>
      <t>Total Facility Amount</t>
    </r>
    <r>
      <rPr>
        <b/>
        <vertAlign val="superscript"/>
        <sz val="10"/>
        <rFont val="Arial"/>
        <family val="2"/>
      </rPr>
      <t xml:space="preserve"> </t>
    </r>
  </si>
  <si>
    <t>After 1/1/01</t>
  </si>
  <si>
    <r>
      <t>1</t>
    </r>
    <r>
      <rPr>
        <sz val="10"/>
        <rFont val="Arial"/>
      </rPr>
      <t xml:space="preserve"> Assume 6.5%/p.a. flat interest rate prior to 1/1/01 and 9.0%/p.a. flat interest rate after 1/1/01.</t>
    </r>
  </si>
  <si>
    <r>
      <t>2</t>
    </r>
    <r>
      <rPr>
        <sz val="10"/>
        <rFont val="Arial"/>
      </rPr>
      <t xml:space="preserve"> Assume contract price includes $419,000 change order.</t>
    </r>
  </si>
  <si>
    <t>Prior to 1/1/01</t>
  </si>
  <si>
    <t>12/14/98 -12/28/99</t>
  </si>
  <si>
    <t>12/29/98 - 4/14/99</t>
  </si>
  <si>
    <t>4/15/99 - 5/13/99</t>
  </si>
  <si>
    <t>5/14/99 - 5/25/99</t>
  </si>
  <si>
    <t>5/26/99 - 7/15/99</t>
  </si>
  <si>
    <t>7/16/99 -8/13/99</t>
  </si>
  <si>
    <t>8/14/99 - 10/15/99</t>
  </si>
  <si>
    <t>10/16/99 - 11/18/99</t>
  </si>
  <si>
    <t>11/19/99 - 12/20/99</t>
  </si>
  <si>
    <t>12/21/99 - 12/23/99</t>
  </si>
  <si>
    <t>12/24/99 - 1/26/00</t>
  </si>
  <si>
    <t>1/27/00 - 3/02/00</t>
  </si>
  <si>
    <t>3/03/00 - 4/07/00</t>
  </si>
  <si>
    <t>4/08/00 - 6/16/00</t>
  </si>
  <si>
    <t>6/17/00 - 9/30/00</t>
  </si>
  <si>
    <t>10/1/00 - 12/31/00</t>
  </si>
  <si>
    <t>1/1/01 - 1/29/01</t>
  </si>
  <si>
    <t>1/30/01 - 6/30/01</t>
  </si>
  <si>
    <t>CALME Calculated Payoff Amount as of 1/29/01</t>
  </si>
  <si>
    <t>Transfer Price Model Payoff Amount as of 1/29/01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</si>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</sst>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dd\-mmm\-yy"/>
    <numFmt numFmtId="169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2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center"/>
    </xf>
    <xf numFmtId="0" fontId="0" fillId="0" borderId="0" xfId="0" applyBorder="1"/>
    <xf numFmtId="166" fontId="0" fillId="0" borderId="0" xfId="1" applyNumberFormat="1" applyFont="1" applyBorder="1"/>
    <xf numFmtId="0" fontId="0" fillId="0" borderId="1" xfId="0" applyBorder="1"/>
    <xf numFmtId="166" fontId="0" fillId="0" borderId="1" xfId="1" applyNumberFormat="1" applyFont="1" applyBorder="1"/>
    <xf numFmtId="0" fontId="0" fillId="0" borderId="0" xfId="0" applyFill="1" applyBorder="1"/>
    <xf numFmtId="15" fontId="0" fillId="0" borderId="0" xfId="0" applyNumberFormat="1" applyFill="1" applyBorder="1"/>
    <xf numFmtId="15" fontId="0" fillId="0" borderId="0" xfId="1" applyNumberFormat="1" applyFont="1" applyFill="1" applyBorder="1"/>
    <xf numFmtId="166" fontId="0" fillId="0" borderId="0" xfId="1" applyNumberFormat="1" applyFont="1" applyFill="1" applyBorder="1"/>
    <xf numFmtId="0" fontId="0" fillId="0" borderId="2" xfId="0" applyBorder="1"/>
    <xf numFmtId="166" fontId="0" fillId="0" borderId="2" xfId="1" applyNumberFormat="1" applyFont="1" applyBorder="1"/>
    <xf numFmtId="164" fontId="0" fillId="0" borderId="0" xfId="1" applyNumberFormat="1" applyFont="1" applyFill="1" applyBorder="1"/>
    <xf numFmtId="10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2" fillId="0" borderId="3" xfId="0" applyFont="1" applyBorder="1"/>
    <xf numFmtId="0" fontId="2" fillId="0" borderId="2" xfId="0" applyFont="1" applyBorder="1" applyAlignment="1">
      <alignment horizontal="right"/>
    </xf>
    <xf numFmtId="169" fontId="0" fillId="0" borderId="4" xfId="0" applyNumberFormat="1" applyBorder="1"/>
    <xf numFmtId="0" fontId="0" fillId="0" borderId="5" xfId="0" applyBorder="1"/>
    <xf numFmtId="0" fontId="2" fillId="0" borderId="0" xfId="0" applyFont="1" applyBorder="1" applyAlignment="1">
      <alignment horizontal="right"/>
    </xf>
    <xf numFmtId="169" fontId="3" fillId="0" borderId="6" xfId="3" applyNumberFormat="1" applyFont="1" applyBorder="1"/>
    <xf numFmtId="0" fontId="2" fillId="0" borderId="1" xfId="0" applyFont="1" applyBorder="1" applyAlignment="1">
      <alignment horizontal="right"/>
    </xf>
    <xf numFmtId="3" fontId="3" fillId="0" borderId="7" xfId="3" applyNumberFormat="1" applyFont="1" applyBorder="1"/>
    <xf numFmtId="0" fontId="2" fillId="0" borderId="5" xfId="0" applyFont="1" applyBorder="1"/>
    <xf numFmtId="0" fontId="2" fillId="0" borderId="8" xfId="0" applyFont="1" applyBorder="1"/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Fill="1" applyBorder="1"/>
    <xf numFmtId="38" fontId="0" fillId="0" borderId="6" xfId="0" applyNumberFormat="1" applyFill="1" applyBorder="1"/>
    <xf numFmtId="38" fontId="0" fillId="0" borderId="0" xfId="1" applyNumberFormat="1" applyFont="1" applyBorder="1"/>
    <xf numFmtId="38" fontId="0" fillId="0" borderId="0" xfId="1" applyNumberFormat="1" applyFont="1" applyFill="1" applyBorder="1"/>
    <xf numFmtId="14" fontId="0" fillId="0" borderId="0" xfId="0" applyNumberFormat="1"/>
    <xf numFmtId="14" fontId="0" fillId="0" borderId="0" xfId="0" applyNumberFormat="1" applyFill="1" applyBorder="1"/>
    <xf numFmtId="0" fontId="0" fillId="0" borderId="3" xfId="0" applyBorder="1"/>
    <xf numFmtId="40" fontId="0" fillId="0" borderId="2" xfId="0" applyNumberFormat="1" applyBorder="1"/>
    <xf numFmtId="164" fontId="0" fillId="0" borderId="4" xfId="0" applyNumberFormat="1" applyBorder="1"/>
    <xf numFmtId="0" fontId="0" fillId="0" borderId="8" xfId="0" applyBorder="1"/>
    <xf numFmtId="0" fontId="2" fillId="0" borderId="1" xfId="0" applyFont="1" applyBorder="1"/>
    <xf numFmtId="0" fontId="5" fillId="0" borderId="0" xfId="0" applyFont="1"/>
    <xf numFmtId="37" fontId="2" fillId="0" borderId="7" xfId="0" applyNumberFormat="1" applyFont="1" applyBorder="1"/>
    <xf numFmtId="38" fontId="0" fillId="0" borderId="0" xfId="2" applyNumberFormat="1" applyFont="1" applyFill="1" applyBorder="1"/>
    <xf numFmtId="38" fontId="0" fillId="0" borderId="1" xfId="2" applyNumberFormat="1" applyFont="1" applyFill="1" applyBorder="1"/>
    <xf numFmtId="0" fontId="0" fillId="0" borderId="5" xfId="0" applyFill="1" applyBorder="1"/>
    <xf numFmtId="0" fontId="2" fillId="0" borderId="5" xfId="0" applyFont="1" applyBorder="1" applyAlignment="1">
      <alignment horizontal="right"/>
    </xf>
    <xf numFmtId="169" fontId="0" fillId="0" borderId="9" xfId="0" applyNumberFormat="1" applyBorder="1"/>
    <xf numFmtId="169" fontId="3" fillId="0" borderId="10" xfId="3" applyNumberFormat="1" applyFont="1" applyBorder="1"/>
    <xf numFmtId="38" fontId="0" fillId="0" borderId="10" xfId="0" applyNumberFormat="1" applyFill="1" applyBorder="1"/>
    <xf numFmtId="3" fontId="3" fillId="0" borderId="11" xfId="3" applyNumberFormat="1" applyFont="1" applyBorder="1"/>
    <xf numFmtId="0" fontId="2" fillId="0" borderId="0" xfId="0" applyFont="1" applyAlignment="1">
      <alignment horizontal="center"/>
    </xf>
    <xf numFmtId="38" fontId="0" fillId="0" borderId="0" xfId="0" applyNumberFormat="1" applyBorder="1"/>
    <xf numFmtId="38" fontId="0" fillId="0" borderId="7" xfId="0" applyNumberFormat="1" applyFill="1" applyBorder="1"/>
    <xf numFmtId="0" fontId="0" fillId="0" borderId="3" xfId="0" applyFill="1" applyBorder="1"/>
    <xf numFmtId="0" fontId="0" fillId="0" borderId="2" xfId="0" applyFill="1" applyBorder="1"/>
    <xf numFmtId="15" fontId="0" fillId="0" borderId="2" xfId="0" applyNumberFormat="1" applyFill="1" applyBorder="1"/>
    <xf numFmtId="38" fontId="0" fillId="0" borderId="2" xfId="2" applyNumberFormat="1" applyFont="1" applyFill="1" applyBorder="1"/>
    <xf numFmtId="38" fontId="0" fillId="0" borderId="2" xfId="0" applyNumberFormat="1" applyBorder="1"/>
    <xf numFmtId="38" fontId="0" fillId="0" borderId="4" xfId="0" applyNumberForma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64" fontId="2" fillId="0" borderId="9" xfId="1" applyNumberFormat="1" applyFont="1" applyBorder="1" applyAlignment="1">
      <alignment horizontal="center" wrapText="1" shrinkToFit="1"/>
    </xf>
    <xf numFmtId="10" fontId="0" fillId="0" borderId="0" xfId="3" applyNumberFormat="1" applyFont="1" applyFill="1" applyBorder="1"/>
    <xf numFmtId="9" fontId="0" fillId="0" borderId="0" xfId="3" applyFont="1"/>
    <xf numFmtId="10" fontId="0" fillId="0" borderId="1" xfId="3" applyNumberFormat="1" applyFont="1" applyFill="1" applyBorder="1"/>
    <xf numFmtId="10" fontId="0" fillId="0" borderId="1" xfId="3" applyNumberFormat="1" applyFont="1" applyBorder="1"/>
    <xf numFmtId="38" fontId="0" fillId="2" borderId="0" xfId="0" applyNumberFormat="1" applyFill="1"/>
    <xf numFmtId="164" fontId="2" fillId="0" borderId="9" xfId="1" applyNumberFormat="1" applyFont="1" applyBorder="1" applyAlignment="1">
      <alignment horizontal="center"/>
    </xf>
    <xf numFmtId="10" fontId="0" fillId="0" borderId="2" xfId="3" applyNumberFormat="1" applyFont="1" applyFill="1" applyBorder="1"/>
    <xf numFmtId="0" fontId="0" fillId="3" borderId="3" xfId="0" applyFill="1" applyBorder="1"/>
    <xf numFmtId="0" fontId="0" fillId="3" borderId="2" xfId="0" applyFill="1" applyBorder="1" applyAlignment="1">
      <alignment horizontal="right"/>
    </xf>
    <xf numFmtId="0" fontId="0" fillId="3" borderId="5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right"/>
    </xf>
    <xf numFmtId="38" fontId="2" fillId="3" borderId="4" xfId="0" applyNumberFormat="1" applyFont="1" applyFill="1" applyBorder="1"/>
    <xf numFmtId="38" fontId="2" fillId="3" borderId="7" xfId="0" applyNumberFormat="1" applyFont="1" applyFill="1" applyBorder="1"/>
    <xf numFmtId="0" fontId="9" fillId="3" borderId="0" xfId="0" applyFont="1" applyFill="1" applyBorder="1" applyAlignment="1">
      <alignment horizontal="right"/>
    </xf>
    <xf numFmtId="38" fontId="4" fillId="3" borderId="6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topLeftCell="A25" zoomScale="75" workbookViewId="0">
      <selection activeCell="F57" sqref="F57"/>
    </sheetView>
  </sheetViews>
  <sheetFormatPr defaultRowHeight="13.2" x14ac:dyDescent="0.25"/>
  <cols>
    <col min="1" max="1" width="24" bestFit="1" customWidth="1"/>
    <col min="2" max="2" width="17" bestFit="1" customWidth="1"/>
    <col min="3" max="3" width="20.6640625" customWidth="1"/>
    <col min="4" max="4" width="14.88671875" bestFit="1" customWidth="1"/>
    <col min="5" max="5" width="14.88671875" customWidth="1"/>
    <col min="6" max="6" width="26.33203125" customWidth="1"/>
    <col min="7" max="7" width="15.44140625" bestFit="1" customWidth="1"/>
    <col min="8" max="8" width="12.33203125" bestFit="1" customWidth="1"/>
    <col min="10" max="10" width="10.109375" bestFit="1" customWidth="1"/>
  </cols>
  <sheetData>
    <row r="1" spans="1:7" x14ac:dyDescent="0.25">
      <c r="A1" s="1" t="s">
        <v>8</v>
      </c>
      <c r="D1" s="52" t="s">
        <v>19</v>
      </c>
      <c r="E1" s="52" t="s">
        <v>16</v>
      </c>
    </row>
    <row r="2" spans="1:7" x14ac:dyDescent="0.25">
      <c r="B2" s="19"/>
      <c r="C2" s="20" t="s">
        <v>5</v>
      </c>
      <c r="D2" s="21">
        <v>6.5000000000000002E-2</v>
      </c>
      <c r="E2" s="48">
        <v>0.09</v>
      </c>
      <c r="F2" s="16"/>
    </row>
    <row r="3" spans="1:7" x14ac:dyDescent="0.25">
      <c r="A3" s="1" t="s">
        <v>0</v>
      </c>
      <c r="B3" s="27"/>
      <c r="C3" s="23" t="s">
        <v>6</v>
      </c>
      <c r="D3" s="24">
        <f>+D2/Basis</f>
        <v>1.7808219178082192E-4</v>
      </c>
      <c r="E3" s="49">
        <f>+E2/Basis</f>
        <v>2.4657534246575342E-4</v>
      </c>
    </row>
    <row r="4" spans="1:7" ht="15.6" x14ac:dyDescent="0.25">
      <c r="A4" s="1"/>
      <c r="B4" s="22"/>
      <c r="C4" s="47" t="s">
        <v>15</v>
      </c>
      <c r="D4" s="32">
        <f>24087000+419000</f>
        <v>24506000</v>
      </c>
      <c r="E4" s="50"/>
    </row>
    <row r="5" spans="1:7" x14ac:dyDescent="0.25">
      <c r="A5" s="3">
        <v>37072</v>
      </c>
      <c r="B5" s="28"/>
      <c r="C5" s="25" t="s">
        <v>7</v>
      </c>
      <c r="D5" s="26">
        <v>365</v>
      </c>
      <c r="E5" s="51"/>
    </row>
    <row r="6" spans="1:7" x14ac:dyDescent="0.25">
      <c r="B6" s="4"/>
      <c r="C6" s="2"/>
      <c r="D6" s="17"/>
      <c r="E6" s="17"/>
      <c r="F6" s="17"/>
    </row>
    <row r="7" spans="1:7" x14ac:dyDescent="0.25">
      <c r="D7" s="2"/>
      <c r="E7" s="2"/>
    </row>
    <row r="8" spans="1:7" ht="37.5" customHeight="1" x14ac:dyDescent="0.25">
      <c r="A8" s="61"/>
      <c r="B8" s="61"/>
      <c r="C8" s="62" t="s">
        <v>1</v>
      </c>
      <c r="D8" s="69" t="s">
        <v>9</v>
      </c>
      <c r="E8" s="63" t="s">
        <v>10</v>
      </c>
      <c r="F8" s="62" t="s">
        <v>3</v>
      </c>
      <c r="G8" s="62" t="s">
        <v>2</v>
      </c>
    </row>
    <row r="9" spans="1:7" ht="15.75" customHeight="1" x14ac:dyDescent="0.25">
      <c r="A9" s="55" t="s">
        <v>11</v>
      </c>
      <c r="B9" s="56"/>
      <c r="C9" s="57">
        <v>36143</v>
      </c>
      <c r="D9" s="70">
        <f>E9/$D$4</f>
        <v>4.9332490002448381E-2</v>
      </c>
      <c r="E9" s="58">
        <v>1208942</v>
      </c>
      <c r="F9" s="59"/>
      <c r="G9" s="60">
        <f>+E9+F9</f>
        <v>1208942</v>
      </c>
    </row>
    <row r="10" spans="1:7" ht="15.75" customHeight="1" x14ac:dyDescent="0.25">
      <c r="A10" s="46" t="s">
        <v>3</v>
      </c>
      <c r="B10" s="9" t="s">
        <v>20</v>
      </c>
      <c r="C10" s="10">
        <v>36522</v>
      </c>
      <c r="D10" s="64"/>
      <c r="E10" s="44"/>
      <c r="F10" s="53">
        <f>+G9*(Dates!A3-Dates!A2)*Interest</f>
        <v>3014.0745753424658</v>
      </c>
      <c r="G10" s="32">
        <f t="shared" ref="G10:G45" si="0">+G9+E10+F10</f>
        <v>1211956.0745753425</v>
      </c>
    </row>
    <row r="11" spans="1:7" x14ac:dyDescent="0.25">
      <c r="A11" s="22" t="s">
        <v>11</v>
      </c>
      <c r="B11" s="5"/>
      <c r="C11" s="10">
        <v>36522</v>
      </c>
      <c r="D11" s="64">
        <f>E11/$D$4</f>
        <v>5.4190810413776215E-5</v>
      </c>
      <c r="E11" s="44">
        <v>1328</v>
      </c>
      <c r="F11" s="34"/>
      <c r="G11" s="32">
        <f t="shared" si="0"/>
        <v>1213284.0745753425</v>
      </c>
    </row>
    <row r="12" spans="1:7" x14ac:dyDescent="0.25">
      <c r="A12" s="22" t="s">
        <v>3</v>
      </c>
      <c r="B12" s="5" t="s">
        <v>21</v>
      </c>
      <c r="C12" s="10">
        <v>36264</v>
      </c>
      <c r="D12" s="64"/>
      <c r="E12" s="5"/>
      <c r="F12" s="34">
        <f>+G11*(Dates!A5-Dates!A4)*Interest</f>
        <v>22902.814448833178</v>
      </c>
      <c r="G12" s="32">
        <f t="shared" si="0"/>
        <v>1236186.8890241757</v>
      </c>
    </row>
    <row r="13" spans="1:7" x14ac:dyDescent="0.25">
      <c r="A13" s="46" t="s">
        <v>11</v>
      </c>
      <c r="B13" s="5"/>
      <c r="C13" s="11">
        <v>36264</v>
      </c>
      <c r="D13" s="64">
        <f>E13/$D$4</f>
        <v>9.8671753856198488E-2</v>
      </c>
      <c r="E13" s="44">
        <v>2418050</v>
      </c>
      <c r="F13" s="34"/>
      <c r="G13" s="32">
        <f t="shared" si="0"/>
        <v>3654236.8890241757</v>
      </c>
    </row>
    <row r="14" spans="1:7" x14ac:dyDescent="0.25">
      <c r="A14" s="46" t="s">
        <v>11</v>
      </c>
      <c r="B14" s="9"/>
      <c r="C14" s="11">
        <v>36264</v>
      </c>
      <c r="D14" s="64">
        <f>E14/$D$4</f>
        <v>9.8290214641312337E-2</v>
      </c>
      <c r="E14" s="44">
        <v>2408700</v>
      </c>
      <c r="F14" s="34"/>
      <c r="G14" s="32">
        <f t="shared" si="0"/>
        <v>6062936.8890241757</v>
      </c>
    </row>
    <row r="15" spans="1:7" x14ac:dyDescent="0.25">
      <c r="A15" s="46" t="s">
        <v>3</v>
      </c>
      <c r="B15" s="36" t="s">
        <v>22</v>
      </c>
      <c r="C15" s="12">
        <v>36293</v>
      </c>
      <c r="D15" s="64"/>
      <c r="E15" s="44"/>
      <c r="F15" s="34">
        <f>+G14*(Dates!A7-Dates!A6)*Interest</f>
        <v>30231.630515134246</v>
      </c>
      <c r="G15" s="32">
        <f t="shared" si="0"/>
        <v>6093168.5195393097</v>
      </c>
    </row>
    <row r="16" spans="1:7" x14ac:dyDescent="0.25">
      <c r="A16" s="46" t="s">
        <v>11</v>
      </c>
      <c r="B16" s="5"/>
      <c r="C16" s="12">
        <v>36293</v>
      </c>
      <c r="D16" s="64">
        <f>E16/$D$4</f>
        <v>9.8290214641312337E-2</v>
      </c>
      <c r="E16" s="44">
        <v>2408700</v>
      </c>
      <c r="F16" s="34"/>
      <c r="G16" s="32">
        <f t="shared" si="0"/>
        <v>8501868.5195393097</v>
      </c>
    </row>
    <row r="17" spans="1:8" x14ac:dyDescent="0.25">
      <c r="A17" s="46" t="s">
        <v>3</v>
      </c>
      <c r="B17" s="36" t="s">
        <v>23</v>
      </c>
      <c r="C17" s="12">
        <v>36305</v>
      </c>
      <c r="D17" s="64"/>
      <c r="E17" s="44"/>
      <c r="F17" s="34">
        <f>+G16*(Dates!A9-Dates!A8)*Interest</f>
        <v>16654.34518211125</v>
      </c>
      <c r="G17" s="32">
        <f t="shared" si="0"/>
        <v>8518522.8647214212</v>
      </c>
    </row>
    <row r="18" spans="1:8" x14ac:dyDescent="0.25">
      <c r="A18" s="46" t="s">
        <v>11</v>
      </c>
      <c r="B18" s="5"/>
      <c r="C18" s="12">
        <v>36305</v>
      </c>
      <c r="D18" s="64">
        <f>E18/$D$4</f>
        <v>9.8290214641312337E-2</v>
      </c>
      <c r="E18" s="44">
        <v>2408700</v>
      </c>
      <c r="F18" s="31"/>
      <c r="G18" s="32">
        <f t="shared" si="0"/>
        <v>10927222.864721421</v>
      </c>
    </row>
    <row r="19" spans="1:8" x14ac:dyDescent="0.25">
      <c r="A19" s="46" t="s">
        <v>3</v>
      </c>
      <c r="B19" s="36" t="s">
        <v>24</v>
      </c>
      <c r="C19" s="12">
        <v>36356</v>
      </c>
      <c r="D19" s="64"/>
      <c r="E19" s="44"/>
      <c r="F19" s="31">
        <f>+G18*(Dates!A11-Dates!A10)*Interest</f>
        <v>97297.189891355127</v>
      </c>
      <c r="G19" s="32">
        <f t="shared" si="0"/>
        <v>11024520.054612776</v>
      </c>
    </row>
    <row r="20" spans="1:8" x14ac:dyDescent="0.25">
      <c r="A20" s="46" t="s">
        <v>11</v>
      </c>
      <c r="B20" s="9"/>
      <c r="C20" s="12">
        <v>36356</v>
      </c>
      <c r="D20" s="64">
        <f>E20/$D$4</f>
        <v>7.3717660980984243E-2</v>
      </c>
      <c r="E20" s="44">
        <v>1806525</v>
      </c>
      <c r="F20" s="34"/>
      <c r="G20" s="32">
        <f t="shared" si="0"/>
        <v>12831045.054612776</v>
      </c>
    </row>
    <row r="21" spans="1:8" x14ac:dyDescent="0.25">
      <c r="A21" s="46" t="s">
        <v>3</v>
      </c>
      <c r="B21" s="9" t="s">
        <v>25</v>
      </c>
      <c r="C21" s="12">
        <v>36385</v>
      </c>
      <c r="D21" s="64"/>
      <c r="E21" s="44"/>
      <c r="F21" s="34">
        <f>+G20*(Dates!A13-Dates!A12)*Interest</f>
        <v>63979.457532589739</v>
      </c>
      <c r="G21" s="32">
        <f t="shared" si="0"/>
        <v>12895024.512145367</v>
      </c>
    </row>
    <row r="22" spans="1:8" x14ac:dyDescent="0.25">
      <c r="A22" s="46" t="s">
        <v>11</v>
      </c>
      <c r="B22" s="5"/>
      <c r="C22" s="12">
        <v>36385</v>
      </c>
      <c r="D22" s="64">
        <f>E22/$D$4</f>
        <v>7.3717660980984243E-2</v>
      </c>
      <c r="E22" s="44">
        <v>1806525</v>
      </c>
      <c r="F22" s="34"/>
      <c r="G22" s="32">
        <f t="shared" si="0"/>
        <v>14701549.512145367</v>
      </c>
      <c r="H22" s="29"/>
    </row>
    <row r="23" spans="1:8" x14ac:dyDescent="0.25">
      <c r="A23" s="46" t="s">
        <v>11</v>
      </c>
      <c r="B23" s="9"/>
      <c r="C23" s="12">
        <v>36385</v>
      </c>
      <c r="D23" s="64">
        <f>E23/$D$4</f>
        <v>4.9145107320656169E-2</v>
      </c>
      <c r="E23" s="44">
        <v>1204350</v>
      </c>
      <c r="F23" s="34"/>
      <c r="G23" s="32">
        <f t="shared" si="0"/>
        <v>15905899.512145367</v>
      </c>
      <c r="H23" s="29"/>
    </row>
    <row r="24" spans="1:8" x14ac:dyDescent="0.25">
      <c r="A24" s="46" t="s">
        <v>3</v>
      </c>
      <c r="B24" s="9" t="s">
        <v>26</v>
      </c>
      <c r="C24" s="12">
        <v>36448</v>
      </c>
      <c r="D24" s="64"/>
      <c r="E24" s="44"/>
      <c r="F24" s="34">
        <f>+G23*(Dates!A15-Dates!A14)*Interest</f>
        <v>175618.5617368379</v>
      </c>
      <c r="G24" s="32">
        <f t="shared" si="0"/>
        <v>16081518.073882204</v>
      </c>
    </row>
    <row r="25" spans="1:8" x14ac:dyDescent="0.25">
      <c r="A25" s="46" t="s">
        <v>11</v>
      </c>
      <c r="B25" s="9"/>
      <c r="C25" s="12">
        <v>36448</v>
      </c>
      <c r="D25" s="64">
        <f>E25/$D$4</f>
        <v>4.9145107320656169E-2</v>
      </c>
      <c r="E25" s="44">
        <v>1204350</v>
      </c>
      <c r="F25" s="34"/>
      <c r="G25" s="32">
        <f t="shared" si="0"/>
        <v>17285868.073882204</v>
      </c>
    </row>
    <row r="26" spans="1:8" ht="13.5" customHeight="1" x14ac:dyDescent="0.25">
      <c r="A26" s="22" t="s">
        <v>11</v>
      </c>
      <c r="B26" s="5"/>
      <c r="C26" s="6">
        <v>36448</v>
      </c>
      <c r="D26" s="64">
        <f>E26/$D$4</f>
        <v>4.9145107320656169E-2</v>
      </c>
      <c r="E26" s="44">
        <v>1204350</v>
      </c>
      <c r="F26" s="33"/>
      <c r="G26" s="32">
        <f t="shared" si="0"/>
        <v>18490218.073882204</v>
      </c>
    </row>
    <row r="27" spans="1:8" ht="13.5" customHeight="1" x14ac:dyDescent="0.25">
      <c r="A27" s="22" t="s">
        <v>3</v>
      </c>
      <c r="B27" s="5" t="s">
        <v>27</v>
      </c>
      <c r="C27" s="6">
        <v>36482</v>
      </c>
      <c r="D27" s="64"/>
      <c r="E27" s="44"/>
      <c r="F27" s="33">
        <f>+G26*(Dates!A17-Dates!A16)*Interest</f>
        <v>108661.69251637624</v>
      </c>
      <c r="G27" s="32">
        <f t="shared" si="0"/>
        <v>18598879.766398579</v>
      </c>
    </row>
    <row r="28" spans="1:8" ht="13.5" customHeight="1" x14ac:dyDescent="0.25">
      <c r="A28" s="22" t="s">
        <v>11</v>
      </c>
      <c r="B28" s="5"/>
      <c r="C28" s="6">
        <v>36482</v>
      </c>
      <c r="D28" s="64">
        <f>E28/$D$4</f>
        <v>2.4572553660328084E-2</v>
      </c>
      <c r="E28" s="44">
        <v>602175</v>
      </c>
      <c r="F28" s="53"/>
      <c r="G28" s="32">
        <f t="shared" si="0"/>
        <v>19201054.766398579</v>
      </c>
    </row>
    <row r="29" spans="1:8" ht="13.5" customHeight="1" x14ac:dyDescent="0.25">
      <c r="A29" s="22" t="s">
        <v>3</v>
      </c>
      <c r="B29" s="5" t="s">
        <v>28</v>
      </c>
      <c r="C29" s="6">
        <v>36514</v>
      </c>
      <c r="D29" s="64"/>
      <c r="E29" s="44"/>
      <c r="F29" s="53">
        <f>+G28*(Dates!A19-Dates!A18)*Interest</f>
        <v>106000.34343641956</v>
      </c>
      <c r="G29" s="32">
        <f t="shared" si="0"/>
        <v>19307055.109834999</v>
      </c>
    </row>
    <row r="30" spans="1:8" x14ac:dyDescent="0.25">
      <c r="A30" s="22" t="s">
        <v>11</v>
      </c>
      <c r="B30" s="5"/>
      <c r="C30" s="6">
        <v>36514</v>
      </c>
      <c r="D30" s="64">
        <f>E30/$D$4</f>
        <v>2.4572553660328084E-2</v>
      </c>
      <c r="E30" s="44">
        <v>602175</v>
      </c>
      <c r="F30" s="53"/>
      <c r="G30" s="32">
        <f t="shared" si="0"/>
        <v>19909230.109834999</v>
      </c>
    </row>
    <row r="31" spans="1:8" x14ac:dyDescent="0.25">
      <c r="A31" s="22" t="s">
        <v>3</v>
      </c>
      <c r="B31" s="5" t="s">
        <v>29</v>
      </c>
      <c r="C31" s="6">
        <v>36517</v>
      </c>
      <c r="D31" s="64"/>
      <c r="E31" s="44"/>
      <c r="F31" s="53">
        <f>+G30*(Dates!A21-Dates!A20)*Interest</f>
        <v>7090.9586692563007</v>
      </c>
      <c r="G31" s="32">
        <f t="shared" si="0"/>
        <v>19916321.068504255</v>
      </c>
    </row>
    <row r="32" spans="1:8" x14ac:dyDescent="0.25">
      <c r="A32" s="22" t="s">
        <v>11</v>
      </c>
      <c r="B32" s="5"/>
      <c r="C32" s="6">
        <v>36517</v>
      </c>
      <c r="D32" s="64">
        <f>E32/$D$4</f>
        <v>2.65997714845344E-2</v>
      </c>
      <c r="E32" s="44">
        <v>651854</v>
      </c>
      <c r="F32" s="53"/>
      <c r="G32" s="32">
        <f t="shared" si="0"/>
        <v>20568175.068504255</v>
      </c>
    </row>
    <row r="33" spans="1:8" x14ac:dyDescent="0.25">
      <c r="A33" s="22" t="s">
        <v>3</v>
      </c>
      <c r="B33" s="5" t="s">
        <v>30</v>
      </c>
      <c r="C33" s="6">
        <v>36551</v>
      </c>
      <c r="D33" s="64"/>
      <c r="E33" s="44"/>
      <c r="F33" s="53">
        <f>+G32*(Dates!A23-Dates!A22)*Interest</f>
        <v>120873.24800531952</v>
      </c>
      <c r="G33" s="32">
        <f t="shared" si="0"/>
        <v>20689048.316509575</v>
      </c>
    </row>
    <row r="34" spans="1:8" x14ac:dyDescent="0.25">
      <c r="A34" s="22" t="s">
        <v>11</v>
      </c>
      <c r="B34" s="5"/>
      <c r="C34" s="6">
        <v>36551</v>
      </c>
      <c r="D34" s="64">
        <f>E34/$D$4</f>
        <v>2.4572553660328084E-2</v>
      </c>
      <c r="E34" s="44">
        <v>602175</v>
      </c>
      <c r="F34" s="53"/>
      <c r="G34" s="32">
        <f t="shared" si="0"/>
        <v>21291223.316509575</v>
      </c>
    </row>
    <row r="35" spans="1:8" x14ac:dyDescent="0.25">
      <c r="A35" s="22" t="s">
        <v>3</v>
      </c>
      <c r="B35" s="5" t="s">
        <v>31</v>
      </c>
      <c r="C35" s="6">
        <v>36587</v>
      </c>
      <c r="D35" s="64"/>
      <c r="E35" s="44"/>
      <c r="F35" s="53">
        <f>+G34*(Dates!A25-Dates!A24)*Interest</f>
        <v>132705.56998646379</v>
      </c>
      <c r="G35" s="32">
        <f t="shared" si="0"/>
        <v>21423928.886496037</v>
      </c>
      <c r="H35" s="29"/>
    </row>
    <row r="36" spans="1:8" x14ac:dyDescent="0.25">
      <c r="A36" s="22" t="s">
        <v>11</v>
      </c>
      <c r="B36" s="5"/>
      <c r="C36" s="6">
        <v>36587</v>
      </c>
      <c r="D36" s="64">
        <f>E36/$D$4</f>
        <v>2.4572553660328084E-2</v>
      </c>
      <c r="E36" s="44">
        <v>602175</v>
      </c>
      <c r="F36" s="53"/>
      <c r="G36" s="32">
        <f t="shared" si="0"/>
        <v>22026103.886496037</v>
      </c>
    </row>
    <row r="37" spans="1:8" x14ac:dyDescent="0.25">
      <c r="A37" s="22" t="s">
        <v>3</v>
      </c>
      <c r="B37" s="5" t="s">
        <v>32</v>
      </c>
      <c r="C37" s="6">
        <v>36623</v>
      </c>
      <c r="D37" s="64"/>
      <c r="E37" s="44"/>
      <c r="F37" s="53">
        <f>+G36*(Dates!A27-Dates!A26)*Interest</f>
        <v>137285.98997747528</v>
      </c>
      <c r="G37" s="32">
        <f t="shared" si="0"/>
        <v>22163389.876473513</v>
      </c>
    </row>
    <row r="38" spans="1:8" x14ac:dyDescent="0.25">
      <c r="A38" s="22" t="s">
        <v>11</v>
      </c>
      <c r="B38" s="5"/>
      <c r="C38" s="6">
        <v>36623</v>
      </c>
      <c r="D38" s="64">
        <f>E38/$D$4</f>
        <v>2.4572553660328084E-2</v>
      </c>
      <c r="E38" s="44">
        <v>602175</v>
      </c>
      <c r="F38" s="53"/>
      <c r="G38" s="32">
        <f t="shared" si="0"/>
        <v>22765564.876473513</v>
      </c>
    </row>
    <row r="39" spans="1:8" x14ac:dyDescent="0.25">
      <c r="A39" s="22" t="s">
        <v>3</v>
      </c>
      <c r="B39" s="5" t="s">
        <v>33</v>
      </c>
      <c r="C39" s="6">
        <v>36693</v>
      </c>
      <c r="D39" s="64"/>
      <c r="E39" s="44"/>
      <c r="F39" s="53">
        <f>G38*(Dates!A29-Dates!A28)*Interest</f>
        <v>279735.77663283207</v>
      </c>
      <c r="G39" s="32">
        <f t="shared" si="0"/>
        <v>23045300.653106343</v>
      </c>
    </row>
    <row r="40" spans="1:8" x14ac:dyDescent="0.25">
      <c r="A40" s="22" t="s">
        <v>11</v>
      </c>
      <c r="B40" s="5"/>
      <c r="C40" s="6">
        <v>36693</v>
      </c>
      <c r="D40" s="64">
        <f>E40/$D$4</f>
        <v>4.9145107320656169E-2</v>
      </c>
      <c r="E40" s="44">
        <v>1204350</v>
      </c>
      <c r="F40" s="53"/>
      <c r="G40" s="32">
        <f t="shared" si="0"/>
        <v>24249650.653106343</v>
      </c>
    </row>
    <row r="41" spans="1:8" x14ac:dyDescent="0.25">
      <c r="A41" s="22" t="s">
        <v>3</v>
      </c>
      <c r="B41" s="5" t="s">
        <v>34</v>
      </c>
      <c r="C41" s="6">
        <v>36799</v>
      </c>
      <c r="D41" s="64"/>
      <c r="E41" s="44"/>
      <c r="F41" s="53">
        <f>G40*(Dates!A31-Dates!A30)*Interest</f>
        <v>453435.24851356383</v>
      </c>
      <c r="G41" s="32">
        <f t="shared" si="0"/>
        <v>24703085.901619907</v>
      </c>
    </row>
    <row r="42" spans="1:8" x14ac:dyDescent="0.25">
      <c r="A42" s="22" t="s">
        <v>3</v>
      </c>
      <c r="B42" s="5" t="s">
        <v>35</v>
      </c>
      <c r="C42" s="6">
        <v>36891</v>
      </c>
      <c r="D42" s="64"/>
      <c r="E42" s="44"/>
      <c r="F42" s="53">
        <v>299843.13625558111</v>
      </c>
      <c r="G42" s="32">
        <f t="shared" si="0"/>
        <v>25002929.037875488</v>
      </c>
    </row>
    <row r="43" spans="1:8" x14ac:dyDescent="0.25">
      <c r="A43" s="37" t="s">
        <v>3</v>
      </c>
      <c r="B43" s="56" t="s">
        <v>36</v>
      </c>
      <c r="C43" s="14">
        <v>36920</v>
      </c>
      <c r="D43" s="70"/>
      <c r="E43" s="58"/>
      <c r="F43" s="59">
        <f>G42*(Dates!A35-Dates!A34)*E3</f>
        <v>172622.96212451023</v>
      </c>
      <c r="G43" s="60">
        <f t="shared" si="0"/>
        <v>25175552</v>
      </c>
      <c r="H43" s="68">
        <v>25175551.732050002</v>
      </c>
    </row>
    <row r="44" spans="1:8" x14ac:dyDescent="0.25">
      <c r="A44" s="22" t="s">
        <v>3</v>
      </c>
      <c r="B44" s="5" t="s">
        <v>37</v>
      </c>
      <c r="C44" s="6">
        <v>37072</v>
      </c>
      <c r="D44" s="64"/>
      <c r="E44" s="44"/>
      <c r="F44" s="53">
        <f>+G42*(Dates!A37-Dates!A36)*E3</f>
        <v>930930.97431432293</v>
      </c>
      <c r="G44" s="32">
        <f t="shared" si="0"/>
        <v>26106482.974314325</v>
      </c>
    </row>
    <row r="45" spans="1:8" x14ac:dyDescent="0.25">
      <c r="A45" s="40" t="s">
        <v>11</v>
      </c>
      <c r="B45" s="7"/>
      <c r="C45" s="8">
        <v>37072</v>
      </c>
      <c r="D45" s="66">
        <f>E45/$D$4</f>
        <v>6.3592630376234388E-2</v>
      </c>
      <c r="E45" s="45">
        <f>D4-22947599</f>
        <v>1558401</v>
      </c>
      <c r="F45" s="30"/>
      <c r="G45" s="54">
        <f t="shared" si="0"/>
        <v>27664883.974314325</v>
      </c>
    </row>
    <row r="46" spans="1:8" x14ac:dyDescent="0.25">
      <c r="A46" s="40" t="s">
        <v>13</v>
      </c>
      <c r="B46" s="7"/>
      <c r="C46" s="8"/>
      <c r="D46" s="67">
        <f>SUM(D9:D45)</f>
        <v>0.99999999999999978</v>
      </c>
      <c r="E46" s="45">
        <f>SUM(E9:E45)</f>
        <v>24506000</v>
      </c>
      <c r="F46" s="45">
        <f>SUM(F9:F45)</f>
        <v>3158883.9743143246</v>
      </c>
      <c r="G46" s="54"/>
    </row>
    <row r="47" spans="1:8" ht="12.75" customHeight="1" x14ac:dyDescent="0.25">
      <c r="A47" s="37" t="s">
        <v>12</v>
      </c>
      <c r="B47" s="13"/>
      <c r="C47" s="14"/>
      <c r="D47" s="13"/>
      <c r="E47" s="13"/>
      <c r="F47" s="38"/>
      <c r="G47" s="39">
        <f>G45</f>
        <v>27664883.974314325</v>
      </c>
    </row>
    <row r="48" spans="1:8" x14ac:dyDescent="0.25">
      <c r="A48" s="28" t="s">
        <v>14</v>
      </c>
      <c r="B48" s="41"/>
      <c r="C48" s="41"/>
      <c r="D48" s="41"/>
      <c r="E48" s="41"/>
      <c r="F48" s="41"/>
      <c r="G48" s="43">
        <f>+G47</f>
        <v>27664883.974314325</v>
      </c>
    </row>
    <row r="50" spans="1:9" x14ac:dyDescent="0.25">
      <c r="E50" s="29"/>
    </row>
    <row r="51" spans="1:9" ht="15.6" x14ac:dyDescent="0.25">
      <c r="A51" s="42"/>
      <c r="F51" s="29"/>
      <c r="I51" s="15"/>
    </row>
    <row r="52" spans="1:9" ht="15.6" x14ac:dyDescent="0.25">
      <c r="A52" s="42" t="s">
        <v>17</v>
      </c>
      <c r="E52" s="71"/>
      <c r="F52" s="72" t="s">
        <v>38</v>
      </c>
      <c r="G52" s="76">
        <f>H43</f>
        <v>25175551.732050002</v>
      </c>
    </row>
    <row r="53" spans="1:9" ht="15.6" x14ac:dyDescent="0.25">
      <c r="A53" s="42" t="s">
        <v>18</v>
      </c>
      <c r="E53" s="73"/>
      <c r="F53" s="78" t="s">
        <v>39</v>
      </c>
      <c r="G53" s="79">
        <f>G43</f>
        <v>25175552</v>
      </c>
    </row>
    <row r="54" spans="1:9" ht="15.6" x14ac:dyDescent="0.25">
      <c r="A54" s="42"/>
      <c r="E54" s="74"/>
      <c r="F54" s="75" t="s">
        <v>40</v>
      </c>
      <c r="G54" s="77">
        <f>G53-G52</f>
        <v>0.26794999837875366</v>
      </c>
    </row>
    <row r="56" spans="1:9" x14ac:dyDescent="0.25">
      <c r="F56" s="29"/>
    </row>
    <row r="57" spans="1:9" x14ac:dyDescent="0.25">
      <c r="E57" s="65"/>
    </row>
    <row r="58" spans="1:9" x14ac:dyDescent="0.25">
      <c r="F58" s="65"/>
    </row>
    <row r="66" hidden="1" x14ac:dyDescent="0.25"/>
    <row r="67" hidden="1" x14ac:dyDescent="0.25"/>
    <row r="68" hidden="1" x14ac:dyDescent="0.25"/>
    <row r="69" hidden="1" x14ac:dyDescent="0.25"/>
    <row r="70" hidden="1" x14ac:dyDescent="0.25"/>
  </sheetData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3" workbookViewId="0">
      <selection activeCell="A37" sqref="A37"/>
    </sheetView>
  </sheetViews>
  <sheetFormatPr defaultRowHeight="13.2" x14ac:dyDescent="0.25"/>
  <cols>
    <col min="1" max="1" width="10.109375" bestFit="1" customWidth="1"/>
  </cols>
  <sheetData>
    <row r="1" spans="1:1" x14ac:dyDescent="0.25">
      <c r="A1" s="18" t="s">
        <v>4</v>
      </c>
    </row>
    <row r="2" spans="1:1" x14ac:dyDescent="0.25">
      <c r="A2" s="35">
        <v>36143</v>
      </c>
    </row>
    <row r="3" spans="1:1" x14ac:dyDescent="0.25">
      <c r="A3" s="35">
        <v>36157</v>
      </c>
    </row>
    <row r="4" spans="1:1" x14ac:dyDescent="0.25">
      <c r="A4" s="35">
        <v>36158</v>
      </c>
    </row>
    <row r="5" spans="1:1" x14ac:dyDescent="0.25">
      <c r="A5" s="35">
        <v>36264</v>
      </c>
    </row>
    <row r="6" spans="1:1" x14ac:dyDescent="0.25">
      <c r="A6" s="35">
        <v>36265</v>
      </c>
    </row>
    <row r="7" spans="1:1" x14ac:dyDescent="0.25">
      <c r="A7" s="35">
        <v>36293</v>
      </c>
    </row>
    <row r="8" spans="1:1" x14ac:dyDescent="0.25">
      <c r="A8" s="35">
        <v>36294</v>
      </c>
    </row>
    <row r="9" spans="1:1" x14ac:dyDescent="0.25">
      <c r="A9" s="35">
        <v>36305</v>
      </c>
    </row>
    <row r="10" spans="1:1" x14ac:dyDescent="0.25">
      <c r="A10" s="35">
        <v>36306</v>
      </c>
    </row>
    <row r="11" spans="1:1" x14ac:dyDescent="0.25">
      <c r="A11" s="35">
        <v>36356</v>
      </c>
    </row>
    <row r="12" spans="1:1" x14ac:dyDescent="0.25">
      <c r="A12" s="35">
        <v>36357</v>
      </c>
    </row>
    <row r="13" spans="1:1" x14ac:dyDescent="0.25">
      <c r="A13" s="35">
        <v>36385</v>
      </c>
    </row>
    <row r="14" spans="1:1" x14ac:dyDescent="0.25">
      <c r="A14" s="35">
        <v>36386</v>
      </c>
    </row>
    <row r="15" spans="1:1" x14ac:dyDescent="0.25">
      <c r="A15" s="35">
        <v>36448</v>
      </c>
    </row>
    <row r="16" spans="1:1" x14ac:dyDescent="0.25">
      <c r="A16" s="35">
        <v>36449</v>
      </c>
    </row>
    <row r="17" spans="1:1" x14ac:dyDescent="0.25">
      <c r="A17" s="35">
        <v>36482</v>
      </c>
    </row>
    <row r="18" spans="1:1" x14ac:dyDescent="0.25">
      <c r="A18" s="35">
        <v>36483</v>
      </c>
    </row>
    <row r="19" spans="1:1" x14ac:dyDescent="0.25">
      <c r="A19" s="35">
        <v>36514</v>
      </c>
    </row>
    <row r="20" spans="1:1" x14ac:dyDescent="0.25">
      <c r="A20" s="35">
        <v>36515</v>
      </c>
    </row>
    <row r="21" spans="1:1" x14ac:dyDescent="0.25">
      <c r="A21" s="35">
        <v>36517</v>
      </c>
    </row>
    <row r="22" spans="1:1" x14ac:dyDescent="0.25">
      <c r="A22" s="35">
        <v>36518</v>
      </c>
    </row>
    <row r="23" spans="1:1" x14ac:dyDescent="0.25">
      <c r="A23" s="35">
        <v>36551</v>
      </c>
    </row>
    <row r="24" spans="1:1" x14ac:dyDescent="0.25">
      <c r="A24" s="35">
        <v>36552</v>
      </c>
    </row>
    <row r="25" spans="1:1" x14ac:dyDescent="0.25">
      <c r="A25" s="35">
        <v>36587</v>
      </c>
    </row>
    <row r="26" spans="1:1" x14ac:dyDescent="0.25">
      <c r="A26" s="35">
        <v>36588</v>
      </c>
    </row>
    <row r="27" spans="1:1" x14ac:dyDescent="0.25">
      <c r="A27" s="35">
        <v>36623</v>
      </c>
    </row>
    <row r="28" spans="1:1" x14ac:dyDescent="0.25">
      <c r="A28" s="35">
        <v>36624</v>
      </c>
    </row>
    <row r="29" spans="1:1" x14ac:dyDescent="0.25">
      <c r="A29" s="35">
        <v>36693</v>
      </c>
    </row>
    <row r="30" spans="1:1" x14ac:dyDescent="0.25">
      <c r="A30" s="35">
        <v>36694</v>
      </c>
    </row>
    <row r="31" spans="1:1" x14ac:dyDescent="0.25">
      <c r="A31" s="35">
        <v>36799</v>
      </c>
    </row>
    <row r="32" spans="1:1" x14ac:dyDescent="0.25">
      <c r="A32" s="35">
        <v>36800</v>
      </c>
    </row>
    <row r="33" spans="1:1" x14ac:dyDescent="0.25">
      <c r="A33" s="35">
        <v>36891</v>
      </c>
    </row>
    <row r="34" spans="1:1" x14ac:dyDescent="0.25">
      <c r="A34" s="35">
        <v>36892</v>
      </c>
    </row>
    <row r="35" spans="1:1" x14ac:dyDescent="0.25">
      <c r="A35" s="35">
        <v>36920</v>
      </c>
    </row>
    <row r="36" spans="1:1" x14ac:dyDescent="0.25">
      <c r="A36" s="35">
        <v>36921</v>
      </c>
    </row>
    <row r="37" spans="1:1" x14ac:dyDescent="0.25">
      <c r="A37" s="35">
        <v>37072</v>
      </c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</sheetData>
  <phoneticPr fontId="0" type="noConversion"/>
  <printOptions heading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New 501D Transfer</vt:lpstr>
      <vt:lpstr>Dates</vt:lpstr>
      <vt:lpstr>Basis</vt:lpstr>
      <vt:lpstr>Interest</vt:lpstr>
      <vt:lpstr>'New 501D Transfer'!Print_Area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kcarter4</dc:creator>
  <cp:lastModifiedBy>Havlíček Jan</cp:lastModifiedBy>
  <cp:lastPrinted>2001-01-16T23:22:18Z</cp:lastPrinted>
  <dcterms:created xsi:type="dcterms:W3CDTF">2000-08-03T21:08:44Z</dcterms:created>
  <dcterms:modified xsi:type="dcterms:W3CDTF">2023-09-10T15:53:22Z</dcterms:modified>
</cp:coreProperties>
</file>