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/>
  </bookViews>
  <sheets>
    <sheet name="Hotlist - Identified " sheetId="21" r:id="rId1"/>
    <sheet name="Hotlist - Completed" sheetId="22" r:id="rId2"/>
  </sheets>
  <externalReferences>
    <externalReference r:id="rId3"/>
  </externalReferences>
  <definedNames>
    <definedName name="_xlnm.Print_Area" localSheetId="1">'Hotlist - Completed'!$A$1:$N$60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2" l="1"/>
  <c r="E10" i="22"/>
  <c r="G10" i="22"/>
  <c r="K10" i="22"/>
  <c r="M10" i="22"/>
  <c r="E17" i="22"/>
  <c r="G17" i="22"/>
  <c r="K22" i="22"/>
  <c r="E25" i="22"/>
  <c r="G25" i="22"/>
  <c r="K25" i="22"/>
  <c r="M25" i="22"/>
  <c r="E31" i="22"/>
  <c r="G31" i="22"/>
  <c r="K31" i="22"/>
  <c r="M31" i="22"/>
  <c r="E37" i="22"/>
  <c r="G37" i="22"/>
  <c r="K37" i="22"/>
  <c r="M37" i="22"/>
  <c r="K51" i="22"/>
  <c r="M51" i="22"/>
  <c r="E52" i="22"/>
  <c r="G52" i="22"/>
  <c r="K57" i="22"/>
  <c r="M57" i="22"/>
  <c r="E58" i="22"/>
  <c r="G58" i="22"/>
  <c r="C59" i="22"/>
  <c r="I59" i="22"/>
  <c r="K59" i="22"/>
  <c r="M59" i="22"/>
  <c r="C60" i="22"/>
  <c r="E6" i="21"/>
  <c r="H6" i="21"/>
  <c r="K6" i="21"/>
  <c r="N6" i="21"/>
  <c r="Q6" i="21"/>
  <c r="C19" i="21"/>
  <c r="D19" i="21"/>
  <c r="E19" i="21"/>
  <c r="G19" i="21"/>
  <c r="H19" i="21"/>
  <c r="J19" i="21"/>
  <c r="K19" i="21"/>
  <c r="L19" i="21"/>
  <c r="M19" i="21"/>
  <c r="N19" i="21"/>
  <c r="P19" i="21"/>
  <c r="Q19" i="21"/>
  <c r="E20" i="21"/>
  <c r="H20" i="21"/>
  <c r="K20" i="21"/>
  <c r="N20" i="21"/>
  <c r="Q20" i="21"/>
  <c r="C30" i="21"/>
  <c r="D30" i="21"/>
  <c r="E30" i="21"/>
  <c r="G30" i="21"/>
  <c r="H30" i="21"/>
  <c r="J30" i="21"/>
  <c r="K30" i="21"/>
  <c r="L30" i="21"/>
  <c r="M30" i="21"/>
  <c r="N30" i="21"/>
  <c r="P30" i="21"/>
  <c r="Q30" i="21"/>
  <c r="E31" i="21"/>
  <c r="H31" i="21"/>
  <c r="K31" i="21"/>
  <c r="N31" i="21"/>
  <c r="Q31" i="21"/>
  <c r="C45" i="21"/>
  <c r="D45" i="21"/>
  <c r="E45" i="21"/>
  <c r="G45" i="21"/>
  <c r="H45" i="21"/>
  <c r="J45" i="21"/>
  <c r="K45" i="21"/>
  <c r="L45" i="21"/>
  <c r="M45" i="21"/>
  <c r="N45" i="21"/>
  <c r="P45" i="21"/>
  <c r="Q45" i="21"/>
  <c r="E46" i="21"/>
  <c r="H46" i="21"/>
  <c r="K46" i="21"/>
  <c r="N46" i="21"/>
  <c r="Q46" i="21"/>
  <c r="C56" i="21"/>
  <c r="D56" i="21"/>
  <c r="E56" i="21"/>
  <c r="G56" i="21"/>
  <c r="H56" i="21"/>
  <c r="J56" i="21"/>
  <c r="K56" i="21"/>
  <c r="L56" i="21"/>
  <c r="M56" i="21"/>
  <c r="N56" i="21"/>
  <c r="P56" i="21"/>
  <c r="Q56" i="21"/>
  <c r="E57" i="21"/>
  <c r="H57" i="21"/>
  <c r="K57" i="21"/>
  <c r="N57" i="21"/>
  <c r="Q57" i="21"/>
  <c r="C67" i="21"/>
  <c r="D67" i="21"/>
  <c r="E67" i="21"/>
  <c r="G67" i="21"/>
  <c r="H67" i="21"/>
  <c r="J67" i="21"/>
  <c r="K67" i="21"/>
  <c r="L67" i="21"/>
  <c r="M67" i="21"/>
  <c r="N67" i="21"/>
  <c r="P67" i="21"/>
  <c r="Q67" i="21"/>
  <c r="E68" i="21"/>
  <c r="H68" i="21"/>
  <c r="K68" i="21"/>
  <c r="N68" i="21"/>
  <c r="Q68" i="21"/>
  <c r="C81" i="21"/>
  <c r="D81" i="21"/>
  <c r="E81" i="21"/>
  <c r="G81" i="21"/>
  <c r="H81" i="21"/>
  <c r="J81" i="21"/>
  <c r="K81" i="21"/>
  <c r="L81" i="21"/>
  <c r="M81" i="21"/>
  <c r="N81" i="21"/>
  <c r="P81" i="21"/>
  <c r="Q81" i="21"/>
  <c r="E82" i="21"/>
  <c r="H82" i="21"/>
  <c r="K82" i="21"/>
  <c r="N82" i="21"/>
  <c r="Q82" i="21"/>
  <c r="C89" i="21"/>
  <c r="D89" i="21"/>
  <c r="E89" i="21"/>
  <c r="G89" i="21"/>
  <c r="H89" i="21"/>
  <c r="J89" i="21"/>
  <c r="K89" i="21"/>
  <c r="L89" i="21"/>
  <c r="M89" i="21"/>
  <c r="N89" i="21"/>
  <c r="P89" i="21"/>
  <c r="Q89" i="21"/>
  <c r="E90" i="21"/>
  <c r="H90" i="21"/>
  <c r="K90" i="21"/>
  <c r="N90" i="21"/>
  <c r="Q90" i="21"/>
  <c r="C97" i="21"/>
  <c r="D97" i="21"/>
  <c r="E97" i="21"/>
  <c r="G97" i="21"/>
  <c r="H97" i="21"/>
  <c r="J97" i="21"/>
  <c r="K97" i="21"/>
  <c r="L97" i="21"/>
  <c r="M97" i="21"/>
  <c r="N97" i="21"/>
  <c r="P97" i="21"/>
  <c r="Q97" i="21"/>
  <c r="N98" i="21"/>
  <c r="C128" i="21"/>
  <c r="D128" i="21"/>
  <c r="E128" i="21"/>
  <c r="G128" i="21"/>
  <c r="H128" i="21"/>
  <c r="J128" i="21"/>
  <c r="K128" i="21"/>
  <c r="L128" i="21"/>
  <c r="M128" i="21"/>
  <c r="N128" i="21"/>
  <c r="P128" i="21"/>
  <c r="Q128" i="21"/>
  <c r="E129" i="21"/>
  <c r="H129" i="21"/>
  <c r="K129" i="21"/>
  <c r="N129" i="21"/>
  <c r="Q129" i="21"/>
  <c r="C138" i="21"/>
  <c r="D138" i="21"/>
  <c r="E138" i="21"/>
  <c r="G138" i="21"/>
  <c r="H138" i="21"/>
  <c r="J138" i="21"/>
  <c r="K138" i="21"/>
  <c r="L138" i="21"/>
  <c r="M138" i="21"/>
  <c r="N138" i="21"/>
  <c r="P138" i="21"/>
  <c r="Q138" i="21"/>
  <c r="E139" i="21"/>
  <c r="H139" i="21"/>
  <c r="K139" i="21"/>
  <c r="N139" i="21"/>
  <c r="Q139" i="21"/>
  <c r="C148" i="21"/>
  <c r="D148" i="21"/>
  <c r="E148" i="21"/>
  <c r="G148" i="21"/>
  <c r="H148" i="21"/>
  <c r="J148" i="21"/>
  <c r="K148" i="21"/>
  <c r="L148" i="21"/>
  <c r="M148" i="21"/>
  <c r="N148" i="21"/>
  <c r="P148" i="21"/>
  <c r="Q148" i="21"/>
  <c r="E149" i="21"/>
  <c r="H149" i="21"/>
  <c r="K149" i="21"/>
  <c r="N149" i="21"/>
  <c r="Q149" i="21"/>
  <c r="C160" i="21"/>
  <c r="D160" i="21"/>
  <c r="E160" i="21"/>
  <c r="G160" i="21"/>
  <c r="H160" i="21"/>
  <c r="J160" i="21"/>
  <c r="K160" i="21"/>
  <c r="L160" i="21"/>
  <c r="M160" i="21"/>
  <c r="N160" i="21"/>
  <c r="P160" i="21"/>
  <c r="Q160" i="21"/>
  <c r="E161" i="21"/>
  <c r="H161" i="21"/>
  <c r="K161" i="21"/>
  <c r="N161" i="21"/>
  <c r="Q161" i="21"/>
  <c r="C166" i="21"/>
  <c r="D166" i="21"/>
  <c r="E166" i="21"/>
  <c r="G166" i="21"/>
  <c r="H166" i="21"/>
  <c r="J166" i="21"/>
  <c r="K166" i="21"/>
  <c r="L166" i="21"/>
  <c r="M166" i="21"/>
  <c r="N166" i="21"/>
  <c r="P166" i="21"/>
  <c r="Q166" i="21"/>
  <c r="C168" i="21"/>
  <c r="D168" i="21"/>
  <c r="E168" i="21"/>
  <c r="F168" i="21"/>
  <c r="G168" i="21"/>
  <c r="H168" i="21"/>
  <c r="I168" i="21"/>
  <c r="J168" i="21"/>
  <c r="K168" i="21"/>
  <c r="L168" i="21"/>
  <c r="M168" i="21"/>
  <c r="N168" i="21"/>
  <c r="O168" i="21"/>
  <c r="P168" i="21"/>
  <c r="Q168" i="21"/>
  <c r="E169" i="21"/>
  <c r="H169" i="21"/>
  <c r="K169" i="21"/>
  <c r="N169" i="21"/>
  <c r="Q169" i="21"/>
</calcChain>
</file>

<file path=xl/sharedStrings.xml><?xml version="1.0" encoding="utf-8"?>
<sst xmlns="http://schemas.openxmlformats.org/spreadsheetml/2006/main" count="651" uniqueCount="277">
  <si>
    <t>Mexico</t>
  </si>
  <si>
    <t>Office of the Chairman</t>
  </si>
  <si>
    <t>Principal Investing</t>
  </si>
  <si>
    <t>Overview</t>
  </si>
  <si>
    <t>Generation Investments</t>
  </si>
  <si>
    <t>CTG</t>
  </si>
  <si>
    <t>East Midstream</t>
  </si>
  <si>
    <t>West Midstream</t>
  </si>
  <si>
    <t>Assets</t>
  </si>
  <si>
    <t>Canada</t>
  </si>
  <si>
    <t>ENA</t>
  </si>
  <si>
    <t>TFM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</si>
  <si>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</si>
  <si>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</si>
  <si>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</si>
  <si>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</si>
  <si>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</si>
  <si>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</si>
  <si>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</si>
  <si>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</si>
  <si>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</si>
  <si>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</si>
  <si>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</si>
  <si>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</si>
  <si>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</si>
  <si>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</si>
  <si>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</si>
  <si>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</si>
  <si>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</si>
  <si>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</si>
  <si>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</si>
  <si>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</si>
  <si>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</si>
  <si>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</si>
  <si>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</si>
  <si>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</si>
  <si>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</si>
  <si>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</si>
  <si>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</si>
  <si>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</si>
  <si>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</si>
  <si>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</si>
  <si>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</si>
  <si>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</si>
  <si>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</si>
  <si>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EEX Insurance</t>
  </si>
  <si>
    <t>LGE Canada Tax Pools</t>
  </si>
  <si>
    <t>Invasion</t>
  </si>
  <si>
    <t>Beau Canada</t>
  </si>
  <si>
    <t>Petro-Canada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</si>
  <si>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</si>
  <si>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</si>
  <si>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</si>
  <si>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</si>
  <si>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</si>
  <si>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</si>
  <si>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</si>
  <si>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</si>
  <si>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</si>
  <si>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Blue Range Recovery</t>
  </si>
  <si>
    <t>York BNY</t>
  </si>
  <si>
    <t>Coyote Springs 2</t>
  </si>
  <si>
    <t>Avista Power</t>
  </si>
  <si>
    <t>PSCo</t>
  </si>
  <si>
    <t>Southwest Gas</t>
  </si>
  <si>
    <t>Cascade</t>
  </si>
  <si>
    <t>Pastoria</t>
  </si>
  <si>
    <t>LV Cogen Development</t>
  </si>
  <si>
    <t>LODI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</si>
  <si>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</si>
  <si>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</si>
  <si>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</si>
  <si>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</si>
  <si>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</si>
  <si>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</si>
  <si>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</si>
  <si>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</si>
  <si>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</si>
  <si>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TECO</t>
  </si>
  <si>
    <t>Baltimore G&amp;E</t>
  </si>
  <si>
    <t>Chicago Power</t>
  </si>
  <si>
    <t>SCANA</t>
  </si>
  <si>
    <t>Neptune-Part 1</t>
  </si>
  <si>
    <t>Black Water</t>
  </si>
  <si>
    <t>North Central Oil Corp</t>
  </si>
  <si>
    <t>Big Chief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</si>
  <si>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</si>
  <si>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</si>
  <si>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</si>
  <si>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</si>
  <si>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</si>
  <si>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</si>
  <si>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</si>
  <si>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</si>
  <si>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</si>
  <si>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</si>
  <si>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</si>
  <si>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</si>
  <si>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</si>
  <si>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</si>
  <si>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</si>
  <si>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</si>
  <si>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</si>
  <si>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</si>
  <si>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</si>
  <si>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</si>
  <si>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</si>
  <si>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</si>
  <si>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</si>
  <si>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</si>
  <si>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</si>
  <si>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</si>
  <si>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</si>
  <si>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</si>
  <si>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</si>
  <si>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</si>
  <si>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</si>
  <si>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</si>
  <si>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</si>
  <si>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</si>
  <si>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Anker</t>
  </si>
  <si>
    <t>AMCI</t>
  </si>
  <si>
    <t>BMR</t>
  </si>
  <si>
    <t>Railroad Marketing</t>
  </si>
  <si>
    <t>EOL Auction</t>
  </si>
  <si>
    <t>ENA Upstream Assets</t>
  </si>
  <si>
    <t>Upstream Assets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</si>
  <si>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</si>
  <si>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</si>
  <si>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</si>
  <si>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</si>
  <si>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</si>
  <si>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</si>
  <si>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</si>
  <si>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</si>
  <si>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</si>
  <si>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</si>
  <si>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Great River</t>
  </si>
  <si>
    <t>Project Green Jacket</t>
  </si>
  <si>
    <t>Tecate/Corona</t>
  </si>
  <si>
    <t>Pomona</t>
  </si>
  <si>
    <t>Newark</t>
  </si>
  <si>
    <t>Project Riviera</t>
  </si>
  <si>
    <t>Westvaco</t>
  </si>
  <si>
    <t>Abiti Bridgewater</t>
  </si>
  <si>
    <t>Stora Enso</t>
  </si>
  <si>
    <t>Massey</t>
  </si>
  <si>
    <t>MRC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</si>
  <si>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</si>
  <si>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</si>
  <si>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</si>
  <si>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</si>
  <si>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</si>
  <si>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</si>
  <si>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</si>
  <si>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</si>
  <si>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Utiliquest(Byer's Locate)</t>
  </si>
  <si>
    <t>First World</t>
  </si>
  <si>
    <t>Encorp</t>
  </si>
  <si>
    <t>Arco Permian</t>
  </si>
  <si>
    <t>20/20</t>
  </si>
  <si>
    <t>Rock House</t>
  </si>
  <si>
    <t>TCC Auction</t>
  </si>
  <si>
    <t>British Steel-Redcar</t>
  </si>
  <si>
    <t>Anker-CFB</t>
  </si>
  <si>
    <t>DPR</t>
  </si>
  <si>
    <t>Murray</t>
  </si>
  <si>
    <t xml:space="preserve">Coal </t>
  </si>
  <si>
    <t>Origination &amp; Finance</t>
  </si>
  <si>
    <t>Raptor</t>
  </si>
  <si>
    <t>Capital Resources</t>
  </si>
  <si>
    <t>the Chairman</t>
  </si>
  <si>
    <t>Trading</t>
  </si>
  <si>
    <t>EES London</t>
  </si>
  <si>
    <t>FAPSA</t>
  </si>
  <si>
    <t>Risk Management</t>
  </si>
  <si>
    <t>FERSINSA</t>
  </si>
  <si>
    <t>Canyon Express</t>
  </si>
  <si>
    <t>Medusa</t>
  </si>
  <si>
    <t>NCE</t>
  </si>
  <si>
    <t>Conoco</t>
  </si>
  <si>
    <t>Devil's Tower</t>
  </si>
  <si>
    <t>Magnolia</t>
  </si>
  <si>
    <t>Entrada</t>
  </si>
  <si>
    <t>Gator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</si>
  <si>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</si>
  <si>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</si>
  <si>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</si>
  <si>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</si>
  <si>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</si>
  <si>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</si>
  <si>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</si>
  <si>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</si>
  <si>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</si>
  <si>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</si>
  <si>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NNG Hubbard Restructure</t>
  </si>
  <si>
    <t>Bammel Emission Reduction</t>
  </si>
  <si>
    <t>Semi Sweet</t>
  </si>
  <si>
    <t>Cevalo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</si>
  <si>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</si>
  <si>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</si>
  <si>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</si>
  <si>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</si>
  <si>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</si>
  <si>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</si>
  <si>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</si>
  <si>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</si>
  <si>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</si>
  <si>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</si>
  <si>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LV Cogen Revaluation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</si>
  <si>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</si>
  <si>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</si>
  <si>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</si>
  <si>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</si>
  <si>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</si>
  <si>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</si>
  <si>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</si>
  <si>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</si>
  <si>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</si>
  <si>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</si>
  <si>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</si>
  <si>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</si>
  <si>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</si>
  <si>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</si>
  <si>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</si>
  <si>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</si>
  <si>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</si>
  <si>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</si>
  <si>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</si>
  <si>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</si>
  <si>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</si>
  <si>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Barnstormer</t>
  </si>
  <si>
    <t>Bridgeline IT</t>
  </si>
  <si>
    <t>Pleasant Prairie</t>
  </si>
  <si>
    <t>Back-up Tongs</t>
  </si>
  <si>
    <t>CNG - Osprey #4</t>
  </si>
  <si>
    <t>Petrosource</t>
  </si>
  <si>
    <t>Treasure Island</t>
  </si>
  <si>
    <t>KMI</t>
  </si>
  <si>
    <t>Flash Gordon</t>
  </si>
  <si>
    <t>Project Coca Cola</t>
  </si>
  <si>
    <t>Jailbreak</t>
  </si>
  <si>
    <t>Pink Lady</t>
  </si>
  <si>
    <t>Project Liberty</t>
  </si>
  <si>
    <t>Project Margin Call</t>
  </si>
  <si>
    <t>Project Chesapeake</t>
  </si>
  <si>
    <t>Project Taft</t>
  </si>
  <si>
    <t>Project Mardi Gras</t>
  </si>
  <si>
    <t>Keyspan</t>
  </si>
  <si>
    <t>Results based on Activity through June 9, 2000</t>
  </si>
  <si>
    <t>Generation / IPP</t>
  </si>
  <si>
    <t>East Coast Power (Tosco)</t>
  </si>
  <si>
    <t>E Coast Power (Recap/Linden 6)</t>
  </si>
  <si>
    <t>Freight Liner</t>
  </si>
  <si>
    <t>SynFuel - Sempra</t>
  </si>
  <si>
    <t>Synfuel - Pacificorp</t>
  </si>
  <si>
    <t>AES - UK</t>
  </si>
  <si>
    <t>CFE - Mexico</t>
  </si>
  <si>
    <t>LNG</t>
  </si>
  <si>
    <t>KPM Lasara (Kenaf)</t>
  </si>
  <si>
    <t>Smurfit Stone - Pontiac</t>
  </si>
  <si>
    <t>Niagara Parkway Optionality</t>
  </si>
  <si>
    <t>Aggregate Deals &lt; $200K</t>
  </si>
  <si>
    <t>21 Deals under $300K</t>
  </si>
  <si>
    <t>Production Payment</t>
  </si>
  <si>
    <t>Boomvang</t>
  </si>
  <si>
    <t>Red Clay</t>
  </si>
  <si>
    <t>135 Deals under $300K</t>
  </si>
  <si>
    <t>Llano</t>
  </si>
  <si>
    <t>Captain America</t>
  </si>
  <si>
    <t>Ocean</t>
  </si>
  <si>
    <t>United Oil - Treating Alliance</t>
  </si>
  <si>
    <t>Belle River</t>
  </si>
  <si>
    <t>Bammel Emission Credit II</t>
  </si>
  <si>
    <t>25 Deals under $300K</t>
  </si>
  <si>
    <t>Gallup</t>
  </si>
  <si>
    <t>89 Deals Under 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</si>
</sst>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14" fillId="0" borderId="1" xfId="1" applyNumberFormat="1" applyFont="1" applyFill="1" applyBorder="1" applyAlignment="1">
      <alignment horizontal="center"/>
    </xf>
    <xf numFmtId="165" fontId="14" fillId="0" borderId="0" xfId="1" applyNumberFormat="1" applyFont="1" applyFill="1" applyBorder="1" applyAlignment="1">
      <alignment horizontal="center"/>
    </xf>
    <xf numFmtId="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1" xfId="1" applyNumberFormat="1" applyFont="1" applyFill="1" applyBorder="1"/>
    <xf numFmtId="5" fontId="2" fillId="0" borderId="0" xfId="1" applyNumberFormat="1" applyFont="1" applyFill="1" applyBorder="1"/>
    <xf numFmtId="5" fontId="2" fillId="0" borderId="2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5" fontId="15" fillId="2" borderId="11" xfId="2" applyNumberFormat="1" applyFont="1" applyFill="1" applyBorder="1"/>
    <xf numFmtId="169" fontId="15" fillId="2" borderId="5" xfId="2" applyNumberFormat="1" applyFont="1" applyFill="1" applyBorder="1"/>
    <xf numFmtId="5" fontId="15" fillId="2" borderId="5" xfId="2" applyNumberFormat="1" applyFont="1" applyFill="1" applyBorder="1"/>
    <xf numFmtId="5" fontId="15" fillId="2" borderId="12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5" fontId="2" fillId="0" borderId="1" xfId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5" fontId="2" fillId="0" borderId="0" xfId="1" applyNumberFormat="1" applyFont="1"/>
    <xf numFmtId="5" fontId="2" fillId="0" borderId="0" xfId="1" applyNumberFormat="1" applyFont="1" applyBorder="1"/>
    <xf numFmtId="5" fontId="2" fillId="0" borderId="1" xfId="3" applyNumberFormat="1" applyFont="1" applyBorder="1"/>
    <xf numFmtId="5" fontId="2" fillId="0" borderId="1" xfId="1" applyNumberFormat="1" applyFont="1" applyBorder="1" applyAlignment="1"/>
    <xf numFmtId="5" fontId="2" fillId="0" borderId="0" xfId="1" applyNumberFormat="1" applyFont="1" applyBorder="1" applyAlignment="1"/>
    <xf numFmtId="5" fontId="2" fillId="0" borderId="1" xfId="1" applyNumberFormat="1" applyFont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3" xfId="0" applyFont="1" applyFill="1" applyBorder="1" applyAlignment="1">
      <alignment horizontal="center" vertical="center" textRotation="90"/>
    </xf>
    <xf numFmtId="0" fontId="13" fillId="0" borderId="14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9" fillId="0" borderId="1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3" xfId="0" applyFill="1" applyBorder="1"/>
    <xf numFmtId="5" fontId="24" fillId="0" borderId="11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2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868680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290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868680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2905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4899660" y="716280"/>
          <a:ext cx="64541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78333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5720"/>
          <a:ext cx="78333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396240</xdr:colOff>
      <xdr:row>3</xdr:row>
      <xdr:rowOff>182880</xdr:rowOff>
    </xdr:from>
    <xdr:to>
      <xdr:col>12</xdr:col>
      <xdr:colOff>502920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168140" y="815340"/>
          <a:ext cx="4693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19">
          <cell r="E19">
            <v>-20493</v>
          </cell>
        </row>
        <row r="20">
          <cell r="E20">
            <v>-12729</v>
          </cell>
        </row>
        <row r="21">
          <cell r="E21">
            <v>-20245</v>
          </cell>
        </row>
        <row r="22">
          <cell r="E22">
            <v>-2561</v>
          </cell>
        </row>
        <row r="23">
          <cell r="E23">
            <v>-5915</v>
          </cell>
        </row>
        <row r="24">
          <cell r="E24">
            <v>-3185</v>
          </cell>
        </row>
        <row r="25">
          <cell r="E25">
            <v>-6026</v>
          </cell>
        </row>
        <row r="26">
          <cell r="E26">
            <v>-7059</v>
          </cell>
        </row>
        <row r="27">
          <cell r="E27">
            <v>-4656</v>
          </cell>
        </row>
        <row r="30">
          <cell r="E30">
            <v>-44723</v>
          </cell>
        </row>
        <row r="31">
          <cell r="E31">
            <v>861</v>
          </cell>
        </row>
        <row r="32">
          <cell r="E32">
            <v>-28597</v>
          </cell>
        </row>
        <row r="36">
          <cell r="E3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70"/>
  <sheetViews>
    <sheetView tabSelected="1" zoomScaleNormal="75" workbookViewId="0">
      <pane xSplit="2" ySplit="5" topLeftCell="C6" activePane="bottomRight" state="frozen"/>
      <selection activeCell="C19" sqref="C19:G19"/>
      <selection pane="topRight" activeCell="C19" sqref="C19:G19"/>
      <selection pane="bottomLeft" activeCell="C19" sqref="C19:G19"/>
      <selection pane="bottomRight" activeCell="C19" sqref="C19:G19"/>
    </sheetView>
  </sheetViews>
  <sheetFormatPr defaultColWidth="9.109375" defaultRowHeight="10.199999999999999" x14ac:dyDescent="0.2"/>
  <cols>
    <col min="1" max="2" width="2.6640625" style="12" customWidth="1"/>
    <col min="3" max="3" width="20.88671875" style="1" customWidth="1"/>
    <col min="4" max="4" width="7.6640625" style="1" customWidth="1"/>
    <col min="5" max="5" width="6.33203125" style="1" customWidth="1"/>
    <col min="6" max="6" width="18.5546875" style="1" customWidth="1"/>
    <col min="7" max="7" width="7.6640625" style="1" customWidth="1"/>
    <col min="8" max="8" width="6.6640625" style="1" customWidth="1"/>
    <col min="9" max="9" width="21" style="1" customWidth="1"/>
    <col min="10" max="10" width="7.6640625" style="1" customWidth="1"/>
    <col min="11" max="11" width="6.44140625" style="1" customWidth="1"/>
    <col min="12" max="12" width="14.5546875" style="1" customWidth="1"/>
    <col min="13" max="13" width="7.6640625" style="1" customWidth="1"/>
    <col min="14" max="14" width="6.44140625" style="1" customWidth="1"/>
    <col min="15" max="15" width="14" style="1" customWidth="1"/>
    <col min="16" max="16" width="7.6640625" style="1" customWidth="1"/>
    <col min="17" max="17" width="7" style="1" customWidth="1"/>
    <col min="18" max="16384" width="9.109375" style="1"/>
  </cols>
  <sheetData>
    <row r="1" spans="1:17" ht="9.75" customHeight="1" x14ac:dyDescent="0.2">
      <c r="B1" s="15"/>
      <c r="C1" s="15"/>
      <c r="D1" s="15"/>
      <c r="E1" s="12"/>
    </row>
    <row r="2" spans="1:17" s="19" customFormat="1" ht="27" customHeight="1" x14ac:dyDescent="0.5">
      <c r="A2" s="16" t="s">
        <v>21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32" t="s">
        <v>86</v>
      </c>
    </row>
    <row r="3" spans="1:17" s="20" customFormat="1" ht="13.5" customHeight="1" x14ac:dyDescent="0.25">
      <c r="B3" s="56"/>
      <c r="D3" s="21"/>
      <c r="E3" s="22"/>
      <c r="F3" s="22"/>
      <c r="G3" s="22"/>
      <c r="H3" s="22"/>
      <c r="I3" s="22"/>
      <c r="J3" s="22"/>
      <c r="K3" s="22"/>
      <c r="L3" s="109" t="s">
        <v>249</v>
      </c>
      <c r="M3" s="109"/>
      <c r="N3" s="109"/>
      <c r="O3" s="109"/>
      <c r="P3" s="109"/>
      <c r="Q3" s="109"/>
    </row>
    <row r="4" spans="1:17" s="20" customFormat="1" ht="15" customHeight="1" x14ac:dyDescent="0.25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3.8" x14ac:dyDescent="0.2">
      <c r="C5" s="116" t="s">
        <v>22</v>
      </c>
      <c r="D5" s="117"/>
      <c r="E5" s="118"/>
      <c r="F5" s="116" t="s">
        <v>23</v>
      </c>
      <c r="G5" s="117"/>
      <c r="H5" s="118"/>
      <c r="I5" s="116" t="s">
        <v>24</v>
      </c>
      <c r="J5" s="117"/>
      <c r="K5" s="118"/>
      <c r="L5" s="116" t="s">
        <v>89</v>
      </c>
      <c r="M5" s="117"/>
      <c r="N5" s="118"/>
      <c r="O5" s="116" t="s">
        <v>25</v>
      </c>
      <c r="P5" s="117"/>
      <c r="Q5" s="118"/>
    </row>
    <row r="6" spans="1:17" ht="14.4" thickBot="1" x14ac:dyDescent="0.4">
      <c r="A6" s="110" t="s">
        <v>26</v>
      </c>
      <c r="B6" s="113" t="s">
        <v>27</v>
      </c>
      <c r="C6" s="45" t="s">
        <v>28</v>
      </c>
      <c r="D6" s="46" t="s">
        <v>29</v>
      </c>
      <c r="E6" s="47">
        <f>COUNTA(D7:D17)</f>
        <v>4</v>
      </c>
      <c r="F6" s="45" t="s">
        <v>28</v>
      </c>
      <c r="G6" s="46" t="s">
        <v>29</v>
      </c>
      <c r="H6" s="47">
        <f>COUNTA(G7:G17)</f>
        <v>9</v>
      </c>
      <c r="I6" s="45" t="s">
        <v>28</v>
      </c>
      <c r="J6" s="46" t="s">
        <v>29</v>
      </c>
      <c r="K6" s="47">
        <f>COUNTA(J7:J17)</f>
        <v>7</v>
      </c>
      <c r="L6" s="45"/>
      <c r="M6" s="46"/>
      <c r="N6" s="47">
        <f>+K6+H6+E6</f>
        <v>20</v>
      </c>
      <c r="O6" s="45" t="s">
        <v>28</v>
      </c>
      <c r="P6" s="46" t="s">
        <v>29</v>
      </c>
      <c r="Q6" s="47">
        <f>COUNTA(P7:P17)</f>
        <v>1</v>
      </c>
    </row>
    <row r="7" spans="1:17" x14ac:dyDescent="0.2">
      <c r="A7" s="111"/>
      <c r="B7" s="114"/>
      <c r="C7" s="2" t="s">
        <v>76</v>
      </c>
      <c r="D7" s="3">
        <v>2500</v>
      </c>
      <c r="E7" s="4"/>
      <c r="F7" s="2" t="s">
        <v>186</v>
      </c>
      <c r="G7" s="3">
        <v>5000</v>
      </c>
      <c r="H7" s="4"/>
      <c r="I7" s="2" t="s">
        <v>130</v>
      </c>
      <c r="J7" s="3">
        <v>25000</v>
      </c>
      <c r="K7" s="4"/>
      <c r="L7" s="2"/>
      <c r="M7" s="3"/>
      <c r="N7" s="4"/>
      <c r="O7" s="2" t="s">
        <v>81</v>
      </c>
      <c r="P7" s="3">
        <v>10000</v>
      </c>
      <c r="Q7" s="4"/>
    </row>
    <row r="8" spans="1:17" x14ac:dyDescent="0.2">
      <c r="A8" s="111"/>
      <c r="B8" s="114"/>
      <c r="C8" s="2" t="s">
        <v>75</v>
      </c>
      <c r="D8" s="3">
        <v>2000</v>
      </c>
      <c r="E8" s="4"/>
      <c r="F8" s="2" t="s">
        <v>72</v>
      </c>
      <c r="G8" s="3">
        <v>5000</v>
      </c>
      <c r="H8" s="4"/>
      <c r="I8" s="2" t="s">
        <v>78</v>
      </c>
      <c r="J8" s="3">
        <v>10000</v>
      </c>
      <c r="K8" s="4"/>
      <c r="L8" s="2"/>
      <c r="M8" s="3"/>
      <c r="N8" s="4"/>
      <c r="O8" s="2"/>
      <c r="P8" s="3"/>
      <c r="Q8" s="4"/>
    </row>
    <row r="9" spans="1:17" x14ac:dyDescent="0.2">
      <c r="A9" s="111"/>
      <c r="B9" s="114"/>
      <c r="C9" s="2" t="s">
        <v>137</v>
      </c>
      <c r="D9" s="3">
        <v>800</v>
      </c>
      <c r="E9" s="4"/>
      <c r="F9" s="2" t="s">
        <v>74</v>
      </c>
      <c r="G9" s="3">
        <v>4000</v>
      </c>
      <c r="H9" s="4"/>
      <c r="I9" s="2" t="s">
        <v>138</v>
      </c>
      <c r="J9" s="3">
        <v>10000</v>
      </c>
      <c r="K9" s="4"/>
      <c r="L9" s="2"/>
      <c r="M9" s="3"/>
      <c r="N9" s="4"/>
      <c r="O9" s="2"/>
      <c r="P9" s="3"/>
      <c r="Q9" s="4"/>
    </row>
    <row r="10" spans="1:17" x14ac:dyDescent="0.2">
      <c r="A10" s="111"/>
      <c r="B10" s="114"/>
      <c r="C10" s="2" t="s">
        <v>248</v>
      </c>
      <c r="D10" s="3">
        <v>0</v>
      </c>
      <c r="E10" s="4"/>
      <c r="F10" s="2" t="s">
        <v>73</v>
      </c>
      <c r="G10" s="3">
        <v>4000</v>
      </c>
      <c r="H10" s="4"/>
      <c r="I10" s="2" t="s">
        <v>188</v>
      </c>
      <c r="J10" s="3">
        <v>8000</v>
      </c>
      <c r="K10" s="4"/>
      <c r="L10" s="2"/>
      <c r="M10" s="3"/>
      <c r="N10" s="4"/>
      <c r="O10" s="2"/>
      <c r="P10" s="3"/>
      <c r="Q10" s="4"/>
    </row>
    <row r="11" spans="1:17" x14ac:dyDescent="0.2">
      <c r="A11" s="111"/>
      <c r="B11" s="114"/>
      <c r="C11" s="2"/>
      <c r="D11" s="3"/>
      <c r="E11" s="4"/>
      <c r="F11" s="2" t="s">
        <v>258</v>
      </c>
      <c r="G11" s="3">
        <v>3000</v>
      </c>
      <c r="H11" s="4"/>
      <c r="I11" s="2" t="s">
        <v>187</v>
      </c>
      <c r="J11" s="3">
        <v>8000</v>
      </c>
      <c r="K11" s="4"/>
      <c r="L11" s="2"/>
      <c r="M11" s="3"/>
      <c r="N11" s="4"/>
      <c r="O11" s="2"/>
      <c r="P11" s="3"/>
      <c r="Q11" s="4"/>
    </row>
    <row r="12" spans="1:17" x14ac:dyDescent="0.2">
      <c r="A12" s="111"/>
      <c r="B12" s="114"/>
      <c r="C12" s="2"/>
      <c r="D12" s="3"/>
      <c r="E12" s="4"/>
      <c r="F12" s="2" t="s">
        <v>77</v>
      </c>
      <c r="G12" s="3">
        <v>2000</v>
      </c>
      <c r="H12" s="4"/>
      <c r="I12" s="2" t="s">
        <v>80</v>
      </c>
      <c r="J12" s="3">
        <v>7000</v>
      </c>
      <c r="K12" s="4"/>
      <c r="L12" s="2"/>
      <c r="M12" s="3"/>
      <c r="N12" s="4"/>
      <c r="O12" s="2"/>
      <c r="P12" s="3"/>
      <c r="Q12" s="4"/>
    </row>
    <row r="13" spans="1:17" x14ac:dyDescent="0.2">
      <c r="A13" s="111"/>
      <c r="B13" s="114"/>
      <c r="C13" s="2"/>
      <c r="D13" s="3"/>
      <c r="E13" s="4"/>
      <c r="F13" s="2" t="s">
        <v>129</v>
      </c>
      <c r="G13" s="3">
        <v>750</v>
      </c>
      <c r="H13" s="4"/>
      <c r="I13" s="2" t="s">
        <v>79</v>
      </c>
      <c r="J13" s="3">
        <v>2000</v>
      </c>
      <c r="K13" s="4"/>
      <c r="L13" s="2"/>
      <c r="M13" s="3"/>
      <c r="N13" s="4"/>
      <c r="O13" s="2"/>
      <c r="P13" s="3"/>
      <c r="Q13" s="4"/>
    </row>
    <row r="14" spans="1:17" x14ac:dyDescent="0.2">
      <c r="A14" s="111"/>
      <c r="B14" s="114"/>
      <c r="C14" s="2"/>
      <c r="D14" s="3"/>
      <c r="E14" s="4"/>
      <c r="F14" s="3" t="s">
        <v>128</v>
      </c>
      <c r="G14" s="3">
        <v>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">
      <c r="A15" s="111"/>
      <c r="B15" s="114"/>
      <c r="C15" s="2"/>
      <c r="D15" s="3"/>
      <c r="E15" s="4"/>
      <c r="F15" s="2" t="s">
        <v>206</v>
      </c>
      <c r="G15" s="3">
        <v>0</v>
      </c>
      <c r="H15" s="4"/>
      <c r="I15" s="3"/>
      <c r="J15" s="3"/>
      <c r="K15" s="4"/>
      <c r="L15" s="2"/>
      <c r="M15" s="3"/>
      <c r="N15" s="4"/>
      <c r="O15" s="2"/>
      <c r="P15" s="3"/>
      <c r="Q15" s="4"/>
    </row>
    <row r="16" spans="1:17" x14ac:dyDescent="0.2">
      <c r="A16" s="111"/>
      <c r="B16" s="114"/>
      <c r="C16" s="2"/>
      <c r="D16" s="3"/>
      <c r="E16" s="4"/>
      <c r="F16" s="6"/>
      <c r="G16" s="3"/>
      <c r="H16" s="4"/>
      <c r="I16" s="3"/>
      <c r="J16" s="3"/>
      <c r="K16" s="4"/>
      <c r="L16" s="2"/>
      <c r="M16" s="3"/>
      <c r="N16" s="4"/>
      <c r="O16" s="2"/>
      <c r="P16" s="3"/>
      <c r="Q16" s="4"/>
    </row>
    <row r="17" spans="1:17" x14ac:dyDescent="0.2">
      <c r="A17" s="111"/>
      <c r="B17" s="114"/>
      <c r="C17" s="34"/>
      <c r="D17" s="3"/>
      <c r="E17" s="37" t="s">
        <v>87</v>
      </c>
      <c r="F17" s="34"/>
      <c r="G17" s="3"/>
      <c r="H17" s="37" t="s">
        <v>87</v>
      </c>
      <c r="I17" s="34"/>
      <c r="K17" s="37" t="s">
        <v>87</v>
      </c>
      <c r="L17" s="34"/>
      <c r="M17" s="35"/>
      <c r="N17" s="37" t="s">
        <v>87</v>
      </c>
      <c r="O17" s="34"/>
      <c r="P17" s="3"/>
      <c r="Q17" s="37" t="s">
        <v>87</v>
      </c>
    </row>
    <row r="18" spans="1:17" ht="12" x14ac:dyDescent="0.35">
      <c r="A18" s="111"/>
      <c r="B18" s="114"/>
      <c r="C18" s="23" t="s">
        <v>185</v>
      </c>
      <c r="D18" s="24"/>
      <c r="E18" s="25" t="s">
        <v>88</v>
      </c>
      <c r="F18" s="23" t="s">
        <v>185</v>
      </c>
      <c r="G18" s="24"/>
      <c r="H18" s="25" t="s">
        <v>88</v>
      </c>
      <c r="I18" s="23" t="s">
        <v>185</v>
      </c>
      <c r="J18" s="24"/>
      <c r="K18" s="25" t="s">
        <v>88</v>
      </c>
      <c r="L18" s="23" t="s">
        <v>185</v>
      </c>
      <c r="M18" s="36" t="s">
        <v>29</v>
      </c>
      <c r="N18" s="25" t="s">
        <v>88</v>
      </c>
      <c r="O18" s="23" t="s">
        <v>185</v>
      </c>
      <c r="P18" s="24"/>
      <c r="Q18" s="25" t="s">
        <v>88</v>
      </c>
    </row>
    <row r="19" spans="1:17" x14ac:dyDescent="0.2">
      <c r="A19" s="112"/>
      <c r="B19" s="115"/>
      <c r="C19" s="44">
        <f>+'[1]QTD Mgmt Summary'!$E$19*-1</f>
        <v>20493</v>
      </c>
      <c r="D19" s="26">
        <f>SUM(D7:D18)</f>
        <v>5300</v>
      </c>
      <c r="E19" s="33">
        <f>+D19-C19</f>
        <v>-15193</v>
      </c>
      <c r="F19" s="44">
        <v>21493</v>
      </c>
      <c r="G19" s="26">
        <f>SUM(G7:G18)</f>
        <v>23750</v>
      </c>
      <c r="H19" s="33">
        <f>+G19-F19</f>
        <v>2257</v>
      </c>
      <c r="I19" s="44">
        <v>22344</v>
      </c>
      <c r="J19" s="26">
        <f>SUM(J7:J18)</f>
        <v>70000</v>
      </c>
      <c r="K19" s="33">
        <f>+J19-I19</f>
        <v>47656</v>
      </c>
      <c r="L19" s="44">
        <f>+C19+F19+I19</f>
        <v>64330</v>
      </c>
      <c r="M19" s="26">
        <f>+D19+G19+J19</f>
        <v>99050</v>
      </c>
      <c r="N19" s="33">
        <f>+M19-L19</f>
        <v>34720</v>
      </c>
      <c r="O19" s="44">
        <v>19228.05</v>
      </c>
      <c r="P19" s="26">
        <f>SUM(P7:P18)</f>
        <v>10000</v>
      </c>
      <c r="Q19" s="33">
        <f>+P19-O19</f>
        <v>-9228.0499999999993</v>
      </c>
    </row>
    <row r="20" spans="1:17" ht="14.4" thickBot="1" x14ac:dyDescent="0.4">
      <c r="A20" s="110" t="s">
        <v>30</v>
      </c>
      <c r="B20" s="113" t="s">
        <v>27</v>
      </c>
      <c r="C20" s="45" t="s">
        <v>28</v>
      </c>
      <c r="D20" s="46" t="s">
        <v>29</v>
      </c>
      <c r="E20" s="47">
        <f>COUNTA(D21:D28)</f>
        <v>3</v>
      </c>
      <c r="F20" s="45" t="s">
        <v>28</v>
      </c>
      <c r="G20" s="46" t="s">
        <v>29</v>
      </c>
      <c r="H20" s="47">
        <f>COUNTA(G21:G28)</f>
        <v>4</v>
      </c>
      <c r="I20" s="45" t="s">
        <v>28</v>
      </c>
      <c r="J20" s="46" t="s">
        <v>29</v>
      </c>
      <c r="K20" s="47">
        <f>COUNTA(J21:J28)</f>
        <v>7</v>
      </c>
      <c r="L20" s="45"/>
      <c r="M20" s="46"/>
      <c r="N20" s="47">
        <f>+K20+H20+E20</f>
        <v>14</v>
      </c>
      <c r="O20" s="45" t="s">
        <v>28</v>
      </c>
      <c r="P20" s="46" t="s">
        <v>29</v>
      </c>
      <c r="Q20" s="47">
        <f>COUNTA(P21:P28)</f>
        <v>1</v>
      </c>
    </row>
    <row r="21" spans="1:17" x14ac:dyDescent="0.2">
      <c r="A21" s="111"/>
      <c r="B21" s="114"/>
      <c r="C21" s="2" t="s">
        <v>209</v>
      </c>
      <c r="D21" s="3">
        <v>8000</v>
      </c>
      <c r="E21" s="4"/>
      <c r="F21" s="2" t="s">
        <v>65</v>
      </c>
      <c r="G21" s="3">
        <v>5000</v>
      </c>
      <c r="H21" s="4"/>
      <c r="I21" s="2" t="s">
        <v>66</v>
      </c>
      <c r="J21" s="3">
        <v>30000</v>
      </c>
      <c r="K21" s="4"/>
      <c r="L21" s="2"/>
      <c r="M21" s="3"/>
      <c r="N21" s="4"/>
      <c r="O21" s="2" t="s">
        <v>71</v>
      </c>
      <c r="P21" s="3">
        <v>5000</v>
      </c>
      <c r="Q21" s="4"/>
    </row>
    <row r="22" spans="1:17" x14ac:dyDescent="0.2">
      <c r="A22" s="111"/>
      <c r="B22" s="114"/>
      <c r="C22" s="2" t="s">
        <v>61</v>
      </c>
      <c r="D22" s="3">
        <v>7300</v>
      </c>
      <c r="E22" s="4"/>
      <c r="F22" s="2" t="s">
        <v>64</v>
      </c>
      <c r="G22" s="3">
        <v>5000</v>
      </c>
      <c r="H22" s="4"/>
      <c r="I22" s="2" t="s">
        <v>67</v>
      </c>
      <c r="J22" s="3">
        <v>10000</v>
      </c>
      <c r="K22" s="4"/>
      <c r="L22" s="2"/>
      <c r="M22" s="3"/>
      <c r="N22" s="4"/>
      <c r="O22" s="2"/>
      <c r="P22" s="3"/>
      <c r="Q22" s="4"/>
    </row>
    <row r="23" spans="1:17" x14ac:dyDescent="0.2">
      <c r="A23" s="111"/>
      <c r="B23" s="114"/>
      <c r="C23" s="2" t="s">
        <v>62</v>
      </c>
      <c r="D23" s="3">
        <v>600</v>
      </c>
      <c r="E23" s="4"/>
      <c r="F23" s="2" t="s">
        <v>139</v>
      </c>
      <c r="G23" s="3">
        <v>4000</v>
      </c>
      <c r="H23" s="4"/>
      <c r="I23" s="2" t="s">
        <v>31</v>
      </c>
      <c r="J23" s="3">
        <v>6000</v>
      </c>
      <c r="K23" s="4"/>
      <c r="L23" s="2"/>
      <c r="M23" s="3"/>
      <c r="N23" s="4"/>
      <c r="O23" s="2"/>
      <c r="P23" s="3"/>
      <c r="Q23" s="4"/>
    </row>
    <row r="24" spans="1:17" x14ac:dyDescent="0.2">
      <c r="A24" s="111"/>
      <c r="B24" s="114"/>
      <c r="C24" s="2"/>
      <c r="D24" s="3"/>
      <c r="E24" s="4"/>
      <c r="F24" s="2" t="s">
        <v>63</v>
      </c>
      <c r="G24" s="3">
        <v>2000</v>
      </c>
      <c r="H24" s="4"/>
      <c r="I24" s="2" t="s">
        <v>69</v>
      </c>
      <c r="J24" s="3">
        <v>5000</v>
      </c>
      <c r="K24" s="4"/>
      <c r="L24" s="2"/>
      <c r="M24" s="3"/>
      <c r="N24" s="4"/>
      <c r="O24" s="2"/>
      <c r="P24" s="3"/>
      <c r="Q24" s="4"/>
    </row>
    <row r="25" spans="1:17" x14ac:dyDescent="0.2">
      <c r="A25" s="111"/>
      <c r="B25" s="114"/>
      <c r="E25" s="4"/>
      <c r="F25" s="2"/>
      <c r="G25" s="3"/>
      <c r="H25" s="4"/>
      <c r="I25" s="2" t="s">
        <v>70</v>
      </c>
      <c r="J25" s="3">
        <v>5000</v>
      </c>
      <c r="K25" s="4"/>
      <c r="L25" s="2"/>
      <c r="M25" s="3"/>
      <c r="N25" s="4"/>
      <c r="O25" s="2"/>
      <c r="P25" s="3"/>
      <c r="Q25" s="4"/>
    </row>
    <row r="26" spans="1:17" x14ac:dyDescent="0.2">
      <c r="A26" s="111"/>
      <c r="B26" s="114"/>
      <c r="E26" s="4"/>
      <c r="F26" s="2"/>
      <c r="G26" s="3"/>
      <c r="H26" s="4"/>
      <c r="I26" s="2" t="s">
        <v>68</v>
      </c>
      <c r="J26" s="3">
        <v>5000</v>
      </c>
      <c r="K26" s="4"/>
      <c r="L26" s="2"/>
      <c r="M26" s="3"/>
      <c r="N26" s="4"/>
      <c r="O26" s="2"/>
      <c r="P26" s="3"/>
      <c r="Q26" s="4"/>
    </row>
    <row r="27" spans="1:17" x14ac:dyDescent="0.2">
      <c r="A27" s="111"/>
      <c r="B27" s="114"/>
      <c r="E27" s="4"/>
      <c r="H27" s="4"/>
      <c r="I27" s="2" t="s">
        <v>127</v>
      </c>
      <c r="J27" s="3">
        <v>5000</v>
      </c>
      <c r="K27" s="4"/>
      <c r="L27" s="34"/>
      <c r="M27" s="35"/>
      <c r="N27" s="37"/>
      <c r="O27" s="2"/>
      <c r="P27" s="3"/>
      <c r="Q27" s="4"/>
    </row>
    <row r="28" spans="1:17" x14ac:dyDescent="0.2">
      <c r="A28" s="111"/>
      <c r="B28" s="114"/>
      <c r="C28" s="34"/>
      <c r="D28" s="3"/>
      <c r="E28" s="37" t="s">
        <v>87</v>
      </c>
      <c r="F28" s="34"/>
      <c r="G28" s="3"/>
      <c r="H28" s="37" t="s">
        <v>87</v>
      </c>
      <c r="I28" s="34"/>
      <c r="K28" s="37" t="s">
        <v>87</v>
      </c>
      <c r="L28" s="34"/>
      <c r="M28" s="35"/>
      <c r="N28" s="37" t="s">
        <v>87</v>
      </c>
      <c r="O28" s="34"/>
      <c r="P28" s="3"/>
      <c r="Q28" s="37" t="s">
        <v>87</v>
      </c>
    </row>
    <row r="29" spans="1:17" ht="12" x14ac:dyDescent="0.35">
      <c r="A29" s="111"/>
      <c r="B29" s="114"/>
      <c r="C29" s="23" t="s">
        <v>185</v>
      </c>
      <c r="D29" s="24"/>
      <c r="E29" s="25" t="s">
        <v>88</v>
      </c>
      <c r="F29" s="23" t="s">
        <v>185</v>
      </c>
      <c r="G29" s="24"/>
      <c r="H29" s="25" t="s">
        <v>88</v>
      </c>
      <c r="I29" s="23" t="s">
        <v>185</v>
      </c>
      <c r="J29" s="24"/>
      <c r="K29" s="25" t="s">
        <v>88</v>
      </c>
      <c r="L29" s="23" t="s">
        <v>185</v>
      </c>
      <c r="M29" s="36" t="s">
        <v>29</v>
      </c>
      <c r="N29" s="25" t="s">
        <v>88</v>
      </c>
      <c r="O29" s="23" t="s">
        <v>185</v>
      </c>
      <c r="P29" s="24"/>
      <c r="Q29" s="25" t="s">
        <v>88</v>
      </c>
    </row>
    <row r="30" spans="1:17" x14ac:dyDescent="0.2">
      <c r="A30" s="112"/>
      <c r="B30" s="115"/>
      <c r="C30" s="44">
        <f>+'[1]QTD Mgmt Summary'!$E$20*-1</f>
        <v>12729</v>
      </c>
      <c r="D30" s="26">
        <f>SUM(D21:D29)</f>
        <v>15900</v>
      </c>
      <c r="E30" s="33">
        <f>+D30-C30</f>
        <v>3171</v>
      </c>
      <c r="F30" s="44">
        <v>17163</v>
      </c>
      <c r="G30" s="26">
        <f>SUM(G21:G29)</f>
        <v>16000</v>
      </c>
      <c r="H30" s="33">
        <f>+G30-F30</f>
        <v>-1163</v>
      </c>
      <c r="I30" s="44">
        <v>43231</v>
      </c>
      <c r="J30" s="26">
        <f>SUM(J21:J29)</f>
        <v>66000</v>
      </c>
      <c r="K30" s="33">
        <f>+J30-I30</f>
        <v>22769</v>
      </c>
      <c r="L30" s="44">
        <f>+C30+F30+I30</f>
        <v>73123</v>
      </c>
      <c r="M30" s="26">
        <f>+D30+G30+J30</f>
        <v>97900</v>
      </c>
      <c r="N30" s="33">
        <f>+M30-L30</f>
        <v>24777</v>
      </c>
      <c r="O30" s="44">
        <v>17867.25</v>
      </c>
      <c r="P30" s="26">
        <f>SUM(P21:P29)</f>
        <v>5000</v>
      </c>
      <c r="Q30" s="33">
        <f>+P30-O30</f>
        <v>-12867.25</v>
      </c>
    </row>
    <row r="31" spans="1:17" ht="14.4" thickBot="1" x14ac:dyDescent="0.4">
      <c r="A31" s="110" t="s">
        <v>32</v>
      </c>
      <c r="B31" s="113" t="s">
        <v>33</v>
      </c>
      <c r="C31" s="45" t="s">
        <v>28</v>
      </c>
      <c r="D31" s="46" t="s">
        <v>29</v>
      </c>
      <c r="E31" s="47">
        <f>COUNTA(C32:C43)</f>
        <v>2</v>
      </c>
      <c r="F31" s="45" t="s">
        <v>28</v>
      </c>
      <c r="G31" s="46" t="s">
        <v>29</v>
      </c>
      <c r="H31" s="47">
        <f>COUNTA(F32:F43)</f>
        <v>10</v>
      </c>
      <c r="I31" s="45" t="s">
        <v>28</v>
      </c>
      <c r="J31" s="46" t="s">
        <v>29</v>
      </c>
      <c r="K31" s="47">
        <f>COUNTA(I32:I43)</f>
        <v>10</v>
      </c>
      <c r="L31" s="45"/>
      <c r="M31" s="46"/>
      <c r="N31" s="47">
        <f>+K31+H31+E31</f>
        <v>22</v>
      </c>
      <c r="O31" s="45" t="s">
        <v>28</v>
      </c>
      <c r="P31" s="46" t="s">
        <v>29</v>
      </c>
      <c r="Q31" s="47">
        <f>COUNTA(O32:O43)</f>
        <v>4</v>
      </c>
    </row>
    <row r="32" spans="1:17" x14ac:dyDescent="0.2">
      <c r="A32" s="111"/>
      <c r="B32" s="114"/>
      <c r="C32" s="9" t="s">
        <v>199</v>
      </c>
      <c r="D32" s="8">
        <v>10000</v>
      </c>
      <c r="E32" s="10"/>
      <c r="F32" s="9" t="s">
        <v>259</v>
      </c>
      <c r="G32" s="8">
        <v>12000</v>
      </c>
      <c r="H32" s="10"/>
      <c r="I32" s="9" t="s">
        <v>260</v>
      </c>
      <c r="J32" s="3">
        <v>10000</v>
      </c>
      <c r="K32" s="4"/>
      <c r="L32" s="2"/>
      <c r="M32" s="3"/>
      <c r="N32" s="4"/>
      <c r="O32" s="9" t="s">
        <v>204</v>
      </c>
      <c r="P32" s="3">
        <v>10000</v>
      </c>
      <c r="Q32" s="4"/>
    </row>
    <row r="33" spans="1:17" x14ac:dyDescent="0.2">
      <c r="A33" s="111"/>
      <c r="B33" s="114"/>
      <c r="C33" s="9" t="s">
        <v>172</v>
      </c>
      <c r="D33" s="8">
        <v>2270</v>
      </c>
      <c r="E33" s="10"/>
      <c r="F33" s="9" t="s">
        <v>140</v>
      </c>
      <c r="G33" s="8">
        <v>10000</v>
      </c>
      <c r="H33" s="10"/>
      <c r="I33" s="9" t="s">
        <v>142</v>
      </c>
      <c r="J33" s="3">
        <v>5000</v>
      </c>
      <c r="K33" s="4"/>
      <c r="L33" s="2"/>
      <c r="M33" s="3"/>
      <c r="N33" s="4"/>
      <c r="O33" s="9" t="s">
        <v>144</v>
      </c>
      <c r="P33" s="3">
        <v>8000</v>
      </c>
      <c r="Q33" s="4"/>
    </row>
    <row r="34" spans="1:17" x14ac:dyDescent="0.2">
      <c r="A34" s="111"/>
      <c r="B34" s="114"/>
      <c r="C34" s="9"/>
      <c r="D34" s="8"/>
      <c r="E34" s="10"/>
      <c r="F34" s="9" t="s">
        <v>34</v>
      </c>
      <c r="G34" s="8">
        <v>10000</v>
      </c>
      <c r="H34" s="10"/>
      <c r="I34" s="9" t="s">
        <v>202</v>
      </c>
      <c r="J34" s="3">
        <v>5000</v>
      </c>
      <c r="K34" s="4"/>
      <c r="L34" s="2"/>
      <c r="M34" s="3"/>
      <c r="N34" s="4"/>
      <c r="O34" s="9" t="s">
        <v>145</v>
      </c>
      <c r="P34" s="3">
        <v>8000</v>
      </c>
      <c r="Q34" s="4"/>
    </row>
    <row r="35" spans="1:17" x14ac:dyDescent="0.2">
      <c r="A35" s="111"/>
      <c r="B35" s="114"/>
      <c r="C35" s="9"/>
      <c r="D35" s="8"/>
      <c r="E35" s="10"/>
      <c r="F35" s="9" t="s">
        <v>201</v>
      </c>
      <c r="G35" s="8">
        <v>10000</v>
      </c>
      <c r="H35" s="10"/>
      <c r="I35" s="9" t="s">
        <v>92</v>
      </c>
      <c r="J35" s="3">
        <v>5000</v>
      </c>
      <c r="K35" s="4"/>
      <c r="L35" s="2"/>
      <c r="M35" s="3"/>
      <c r="N35" s="4"/>
      <c r="O35" s="9" t="s">
        <v>172</v>
      </c>
      <c r="P35" s="3">
        <v>5000</v>
      </c>
      <c r="Q35" s="4"/>
    </row>
    <row r="36" spans="1:17" x14ac:dyDescent="0.2">
      <c r="A36" s="111"/>
      <c r="B36" s="114"/>
      <c r="C36" s="9"/>
      <c r="D36" s="8"/>
      <c r="E36" s="10"/>
      <c r="F36" s="9" t="s">
        <v>72</v>
      </c>
      <c r="G36" s="8">
        <v>5000</v>
      </c>
      <c r="H36" s="10"/>
      <c r="I36" s="9" t="s">
        <v>203</v>
      </c>
      <c r="J36" s="3">
        <v>5000</v>
      </c>
      <c r="K36" s="4"/>
      <c r="L36" s="2"/>
      <c r="M36" s="3"/>
      <c r="N36" s="4"/>
      <c r="O36" s="9"/>
      <c r="P36" s="3"/>
      <c r="Q36" s="4"/>
    </row>
    <row r="37" spans="1:17" x14ac:dyDescent="0.2">
      <c r="A37" s="111"/>
      <c r="B37" s="114"/>
      <c r="C37" s="9"/>
      <c r="D37" s="8"/>
      <c r="E37" s="10"/>
      <c r="F37" s="9" t="s">
        <v>91</v>
      </c>
      <c r="G37" s="8">
        <v>5000</v>
      </c>
      <c r="H37" s="10"/>
      <c r="I37" s="9" t="s">
        <v>93</v>
      </c>
      <c r="J37" s="3">
        <v>5000</v>
      </c>
      <c r="K37" s="4"/>
      <c r="L37" s="2"/>
      <c r="M37" s="3"/>
      <c r="N37" s="4"/>
      <c r="O37" s="2"/>
      <c r="P37" s="3"/>
      <c r="Q37" s="4"/>
    </row>
    <row r="38" spans="1:17" ht="12.75" customHeight="1" x14ac:dyDescent="0.2">
      <c r="A38" s="111"/>
      <c r="B38" s="114"/>
      <c r="C38" s="9"/>
      <c r="D38" s="8"/>
      <c r="E38" s="10"/>
      <c r="F38" s="9" t="s">
        <v>90</v>
      </c>
      <c r="G38" s="8">
        <v>5000</v>
      </c>
      <c r="H38" s="10"/>
      <c r="I38" s="9" t="s">
        <v>143</v>
      </c>
      <c r="J38" s="3">
        <v>5000</v>
      </c>
      <c r="K38" s="4"/>
      <c r="L38" s="2"/>
      <c r="M38" s="3"/>
      <c r="N38" s="4"/>
      <c r="O38" s="2"/>
      <c r="P38" s="3"/>
      <c r="Q38" s="4"/>
    </row>
    <row r="39" spans="1:17" x14ac:dyDescent="0.2">
      <c r="A39" s="111"/>
      <c r="B39" s="114"/>
      <c r="C39" s="9"/>
      <c r="D39" s="8"/>
      <c r="E39" s="10"/>
      <c r="F39" s="9" t="s">
        <v>200</v>
      </c>
      <c r="G39" s="8">
        <v>3000</v>
      </c>
      <c r="H39" s="10"/>
      <c r="I39" s="9" t="s">
        <v>173</v>
      </c>
      <c r="J39" s="3">
        <v>4000</v>
      </c>
      <c r="K39" s="4"/>
      <c r="L39" s="2"/>
      <c r="M39" s="3"/>
      <c r="N39" s="4"/>
      <c r="O39" s="2"/>
      <c r="P39" s="3"/>
      <c r="Q39" s="4"/>
    </row>
    <row r="40" spans="1:17" x14ac:dyDescent="0.2">
      <c r="A40" s="111"/>
      <c r="B40" s="114"/>
      <c r="C40" s="9"/>
      <c r="D40" s="8"/>
      <c r="E40" s="10"/>
      <c r="F40" s="9" t="s">
        <v>18</v>
      </c>
      <c r="G40" s="8">
        <v>3000</v>
      </c>
      <c r="H40" s="10"/>
      <c r="I40" s="9" t="s">
        <v>141</v>
      </c>
      <c r="J40" s="3">
        <v>2000</v>
      </c>
      <c r="K40" s="4"/>
      <c r="L40" s="2"/>
      <c r="M40" s="3"/>
      <c r="N40" s="4"/>
      <c r="O40" s="2"/>
      <c r="P40" s="3"/>
      <c r="Q40" s="4"/>
    </row>
    <row r="41" spans="1:17" x14ac:dyDescent="0.2">
      <c r="A41" s="111"/>
      <c r="B41" s="114"/>
      <c r="C41" s="9"/>
      <c r="D41" s="8"/>
      <c r="E41" s="10"/>
      <c r="F41" s="9" t="s">
        <v>172</v>
      </c>
      <c r="G41" s="8">
        <v>5000</v>
      </c>
      <c r="H41" s="10"/>
      <c r="I41" s="9" t="s">
        <v>172</v>
      </c>
      <c r="J41" s="3">
        <v>5000</v>
      </c>
      <c r="K41" s="4"/>
      <c r="L41" s="2"/>
      <c r="M41" s="3"/>
      <c r="N41" s="4"/>
      <c r="O41" s="2"/>
      <c r="P41" s="3"/>
      <c r="Q41" s="4"/>
    </row>
    <row r="42" spans="1:17" x14ac:dyDescent="0.2">
      <c r="A42" s="111"/>
      <c r="B42" s="114"/>
      <c r="C42" s="9"/>
      <c r="D42" s="8"/>
      <c r="E42" s="10"/>
      <c r="F42" s="9"/>
      <c r="G42" s="8"/>
      <c r="H42" s="10"/>
      <c r="I42" s="9"/>
      <c r="J42" s="3"/>
      <c r="K42" s="4"/>
      <c r="L42" s="2"/>
      <c r="M42" s="3"/>
      <c r="N42" s="4"/>
      <c r="O42" s="2"/>
      <c r="P42" s="3"/>
      <c r="Q42" s="4"/>
    </row>
    <row r="43" spans="1:17" x14ac:dyDescent="0.2">
      <c r="A43" s="111"/>
      <c r="B43" s="114"/>
      <c r="C43" s="34"/>
      <c r="D43" s="3"/>
      <c r="E43" s="37" t="s">
        <v>87</v>
      </c>
      <c r="F43" s="34"/>
      <c r="G43" s="3"/>
      <c r="H43" s="37" t="s">
        <v>87</v>
      </c>
      <c r="I43" s="34"/>
      <c r="K43" s="37" t="s">
        <v>87</v>
      </c>
      <c r="L43" s="34"/>
      <c r="M43" s="35"/>
      <c r="N43" s="37" t="s">
        <v>87</v>
      </c>
      <c r="O43" s="34"/>
      <c r="P43" s="3"/>
      <c r="Q43" s="37" t="s">
        <v>87</v>
      </c>
    </row>
    <row r="44" spans="1:17" ht="12" x14ac:dyDescent="0.35">
      <c r="A44" s="111"/>
      <c r="B44" s="114"/>
      <c r="C44" s="23" t="s">
        <v>185</v>
      </c>
      <c r="D44" s="24"/>
      <c r="E44" s="25" t="s">
        <v>88</v>
      </c>
      <c r="F44" s="23" t="s">
        <v>185</v>
      </c>
      <c r="G44" s="24"/>
      <c r="H44" s="25" t="s">
        <v>88</v>
      </c>
      <c r="I44" s="23" t="s">
        <v>185</v>
      </c>
      <c r="J44" s="24"/>
      <c r="K44" s="25" t="s">
        <v>88</v>
      </c>
      <c r="L44" s="23" t="s">
        <v>185</v>
      </c>
      <c r="M44" s="36" t="s">
        <v>29</v>
      </c>
      <c r="N44" s="25" t="s">
        <v>88</v>
      </c>
      <c r="O44" s="23" t="s">
        <v>185</v>
      </c>
      <c r="P44" s="24"/>
      <c r="Q44" s="25" t="s">
        <v>88</v>
      </c>
    </row>
    <row r="45" spans="1:17" x14ac:dyDescent="0.2">
      <c r="A45" s="112"/>
      <c r="B45" s="115"/>
      <c r="C45" s="44">
        <f>+'[1]QTD Mgmt Summary'!$E$21*-1</f>
        <v>20245</v>
      </c>
      <c r="D45" s="26">
        <f>SUM(D32:D44)</f>
        <v>12270</v>
      </c>
      <c r="E45" s="33">
        <f>+D45-C45</f>
        <v>-7975</v>
      </c>
      <c r="F45" s="44">
        <v>28361</v>
      </c>
      <c r="G45" s="26">
        <f>SUM(G32:G44)</f>
        <v>68000</v>
      </c>
      <c r="H45" s="33">
        <f>+G45-F45</f>
        <v>39639</v>
      </c>
      <c r="I45" s="44">
        <v>28361</v>
      </c>
      <c r="J45" s="26">
        <f>SUM(J32:J44)</f>
        <v>51000</v>
      </c>
      <c r="K45" s="33">
        <f>+J45-I45</f>
        <v>22639</v>
      </c>
      <c r="L45" s="44">
        <f>+C45+F45+I45</f>
        <v>76967</v>
      </c>
      <c r="M45" s="26">
        <f>+D45+G45+J45</f>
        <v>131270</v>
      </c>
      <c r="N45" s="33">
        <f>+M45-L45</f>
        <v>54303</v>
      </c>
      <c r="O45" s="44">
        <v>22762.35</v>
      </c>
      <c r="P45" s="26">
        <f>SUM(P32:P44)</f>
        <v>31000</v>
      </c>
      <c r="Q45" s="33">
        <f>+P45-O45</f>
        <v>8237.6500000000015</v>
      </c>
    </row>
    <row r="46" spans="1:17" ht="14.4" thickBot="1" x14ac:dyDescent="0.4">
      <c r="A46" s="110" t="s">
        <v>250</v>
      </c>
      <c r="B46" s="113" t="s">
        <v>216</v>
      </c>
      <c r="C46" s="45" t="s">
        <v>28</v>
      </c>
      <c r="D46" s="46" t="s">
        <v>29</v>
      </c>
      <c r="E46" s="47">
        <f>COUNTA(C47:C54)</f>
        <v>3</v>
      </c>
      <c r="F46" s="45" t="s">
        <v>28</v>
      </c>
      <c r="G46" s="46" t="s">
        <v>29</v>
      </c>
      <c r="H46" s="47">
        <f>COUNTA(F47:F54)</f>
        <v>3</v>
      </c>
      <c r="I46" s="45" t="s">
        <v>28</v>
      </c>
      <c r="J46" s="46" t="s">
        <v>29</v>
      </c>
      <c r="K46" s="47">
        <f>COUNTA(I47:I54)</f>
        <v>6</v>
      </c>
      <c r="L46" s="45"/>
      <c r="M46" s="46"/>
      <c r="N46" s="47">
        <f>+K46+H46+E46</f>
        <v>12</v>
      </c>
      <c r="O46" s="45" t="s">
        <v>28</v>
      </c>
      <c r="P46" s="46" t="s">
        <v>29</v>
      </c>
      <c r="Q46" s="47">
        <f>COUNTA(O47:O54)</f>
        <v>2</v>
      </c>
    </row>
    <row r="47" spans="1:17" ht="12.75" customHeight="1" x14ac:dyDescent="0.35">
      <c r="A47" s="119"/>
      <c r="B47" s="114"/>
      <c r="C47" s="2" t="s">
        <v>252</v>
      </c>
      <c r="D47" s="3">
        <v>15000</v>
      </c>
      <c r="E47" s="25"/>
      <c r="F47" s="2" t="s">
        <v>39</v>
      </c>
      <c r="G47" s="3">
        <v>10000</v>
      </c>
      <c r="H47" s="25"/>
      <c r="I47" s="2" t="s">
        <v>207</v>
      </c>
      <c r="J47" s="3">
        <v>30000</v>
      </c>
      <c r="K47" s="25"/>
      <c r="L47" s="23"/>
      <c r="M47" s="24"/>
      <c r="N47" s="25"/>
      <c r="O47" s="2" t="s">
        <v>38</v>
      </c>
      <c r="P47" s="3">
        <v>10000</v>
      </c>
      <c r="Q47" s="31"/>
    </row>
    <row r="48" spans="1:17" ht="12.75" customHeight="1" x14ac:dyDescent="0.35">
      <c r="A48" s="119"/>
      <c r="B48" s="114"/>
      <c r="C48" s="29" t="s">
        <v>210</v>
      </c>
      <c r="D48" s="30">
        <v>10000</v>
      </c>
      <c r="E48" s="25"/>
      <c r="F48" s="2" t="s">
        <v>211</v>
      </c>
      <c r="G48" s="3">
        <v>10000</v>
      </c>
      <c r="H48" s="25"/>
      <c r="I48" s="2" t="s">
        <v>37</v>
      </c>
      <c r="J48" s="3">
        <v>12500</v>
      </c>
      <c r="K48" s="25"/>
      <c r="L48" s="23"/>
      <c r="M48" s="24"/>
      <c r="N48" s="25"/>
      <c r="O48" s="2" t="s">
        <v>40</v>
      </c>
      <c r="P48" s="3">
        <v>7500</v>
      </c>
      <c r="Q48" s="31"/>
    </row>
    <row r="49" spans="1:17" ht="12.75" customHeight="1" x14ac:dyDescent="0.35">
      <c r="A49" s="119"/>
      <c r="B49" s="114"/>
      <c r="C49" s="2" t="s">
        <v>251</v>
      </c>
      <c r="D49" s="3">
        <v>2500</v>
      </c>
      <c r="E49" s="25"/>
      <c r="F49" s="29" t="s">
        <v>41</v>
      </c>
      <c r="G49" s="30">
        <v>9000</v>
      </c>
      <c r="H49" s="25"/>
      <c r="I49" s="29" t="s">
        <v>212</v>
      </c>
      <c r="J49" s="30">
        <v>12500</v>
      </c>
      <c r="K49" s="25"/>
      <c r="L49" s="23"/>
      <c r="M49" s="24"/>
      <c r="N49" s="25"/>
      <c r="O49" s="29"/>
      <c r="P49" s="30"/>
      <c r="Q49" s="31"/>
    </row>
    <row r="50" spans="1:17" ht="12.75" customHeight="1" x14ac:dyDescent="0.35">
      <c r="A50" s="119"/>
      <c r="B50" s="114"/>
      <c r="C50" s="2"/>
      <c r="D50" s="3"/>
      <c r="E50" s="25"/>
      <c r="F50" s="2"/>
      <c r="G50" s="3"/>
      <c r="H50" s="25"/>
      <c r="I50" s="2" t="s">
        <v>20</v>
      </c>
      <c r="J50" s="3">
        <v>7500</v>
      </c>
      <c r="K50" s="25"/>
      <c r="L50" s="23"/>
      <c r="M50" s="24"/>
      <c r="N50" s="25"/>
      <c r="O50" s="29"/>
      <c r="P50" s="30"/>
      <c r="Q50" s="31"/>
    </row>
    <row r="51" spans="1:17" ht="12.75" customHeight="1" x14ac:dyDescent="0.2">
      <c r="A51" s="119"/>
      <c r="B51" s="114"/>
      <c r="C51" s="29"/>
      <c r="D51" s="30"/>
      <c r="E51" s="4"/>
      <c r="F51" s="29"/>
      <c r="G51" s="30"/>
      <c r="H51" s="4"/>
      <c r="I51" s="2" t="s">
        <v>60</v>
      </c>
      <c r="J51" s="3">
        <v>5000</v>
      </c>
      <c r="K51" s="4"/>
      <c r="L51" s="2"/>
      <c r="M51" s="3"/>
      <c r="N51" s="4"/>
      <c r="O51" s="29"/>
      <c r="P51" s="30"/>
      <c r="Q51" s="31"/>
    </row>
    <row r="52" spans="1:17" ht="12.75" customHeight="1" x14ac:dyDescent="0.2">
      <c r="A52" s="119"/>
      <c r="B52" s="114"/>
      <c r="C52" s="29"/>
      <c r="D52" s="30"/>
      <c r="E52" s="4"/>
      <c r="F52" s="29"/>
      <c r="G52" s="30"/>
      <c r="H52" s="4"/>
      <c r="I52" s="2" t="s">
        <v>205</v>
      </c>
      <c r="J52" s="3">
        <v>5000</v>
      </c>
      <c r="K52" s="4"/>
      <c r="L52" s="2"/>
      <c r="M52" s="3"/>
      <c r="N52" s="4"/>
      <c r="O52" s="29"/>
      <c r="P52" s="30"/>
      <c r="Q52" s="31"/>
    </row>
    <row r="53" spans="1:17" ht="12.75" customHeight="1" x14ac:dyDescent="0.2">
      <c r="A53" s="119"/>
      <c r="B53" s="114"/>
      <c r="C53" s="29"/>
      <c r="D53" s="30"/>
      <c r="E53" s="4"/>
      <c r="F53" s="29"/>
      <c r="G53" s="30"/>
      <c r="H53" s="4"/>
      <c r="I53" s="6"/>
      <c r="J53" s="3"/>
      <c r="K53" s="4"/>
      <c r="L53" s="2"/>
      <c r="M53" s="3"/>
      <c r="N53" s="4"/>
      <c r="O53" s="29"/>
      <c r="P53" s="30"/>
      <c r="Q53" s="31"/>
    </row>
    <row r="54" spans="1:17" x14ac:dyDescent="0.2">
      <c r="A54" s="119"/>
      <c r="B54" s="114"/>
      <c r="C54" s="34"/>
      <c r="D54" s="3"/>
      <c r="E54" s="37" t="s">
        <v>87</v>
      </c>
      <c r="F54" s="34"/>
      <c r="G54" s="3"/>
      <c r="H54" s="37" t="s">
        <v>87</v>
      </c>
      <c r="I54" s="34"/>
      <c r="K54" s="37" t="s">
        <v>87</v>
      </c>
      <c r="L54" s="34"/>
      <c r="M54" s="35"/>
      <c r="N54" s="37" t="s">
        <v>87</v>
      </c>
      <c r="O54" s="34"/>
      <c r="P54" s="3"/>
      <c r="Q54" s="37" t="s">
        <v>87</v>
      </c>
    </row>
    <row r="55" spans="1:17" ht="12" x14ac:dyDescent="0.35">
      <c r="A55" s="119"/>
      <c r="B55" s="114"/>
      <c r="C55" s="23" t="s">
        <v>185</v>
      </c>
      <c r="D55" s="24"/>
      <c r="E55" s="25" t="s">
        <v>88</v>
      </c>
      <c r="F55" s="23" t="s">
        <v>185</v>
      </c>
      <c r="G55" s="24"/>
      <c r="H55" s="25" t="s">
        <v>88</v>
      </c>
      <c r="I55" s="23" t="s">
        <v>185</v>
      </c>
      <c r="J55" s="24"/>
      <c r="K55" s="25" t="s">
        <v>88</v>
      </c>
      <c r="L55" s="23" t="s">
        <v>185</v>
      </c>
      <c r="M55" s="36" t="s">
        <v>29</v>
      </c>
      <c r="N55" s="25" t="s">
        <v>88</v>
      </c>
      <c r="O55" s="23" t="s">
        <v>185</v>
      </c>
      <c r="P55" s="24"/>
      <c r="Q55" s="25" t="s">
        <v>88</v>
      </c>
    </row>
    <row r="56" spans="1:17" x14ac:dyDescent="0.2">
      <c r="A56" s="120"/>
      <c r="B56" s="115"/>
      <c r="C56" s="44">
        <f>+'[1]QTD Mgmt Summary'!$E$22*-1</f>
        <v>2561</v>
      </c>
      <c r="D56" s="26">
        <f>SUM(D47:D55)</f>
        <v>27500</v>
      </c>
      <c r="E56" s="33">
        <f>+D56-C56</f>
        <v>24939</v>
      </c>
      <c r="F56" s="44">
        <v>18712</v>
      </c>
      <c r="G56" s="26">
        <f>SUM(G47:G55)</f>
        <v>29000</v>
      </c>
      <c r="H56" s="33">
        <f>+G56-F56</f>
        <v>10288</v>
      </c>
      <c r="I56" s="44">
        <v>18713</v>
      </c>
      <c r="J56" s="26">
        <f>SUM(J47:J55)</f>
        <v>72500</v>
      </c>
      <c r="K56" s="33">
        <f>+J56-I56</f>
        <v>53787</v>
      </c>
      <c r="L56" s="44">
        <f>+C56+F56+I56</f>
        <v>39986</v>
      </c>
      <c r="M56" s="26">
        <f>+D56+G56+J56</f>
        <v>129000</v>
      </c>
      <c r="N56" s="33">
        <f>+M56-L56</f>
        <v>89014</v>
      </c>
      <c r="O56" s="44">
        <v>25259.95</v>
      </c>
      <c r="P56" s="26">
        <f>SUM(P47:P55)</f>
        <v>17500</v>
      </c>
      <c r="Q56" s="33">
        <f>+P56-O56</f>
        <v>-7759.9500000000007</v>
      </c>
    </row>
    <row r="57" spans="1:17" ht="14.4" thickBot="1" x14ac:dyDescent="0.4">
      <c r="A57" s="110" t="s">
        <v>167</v>
      </c>
      <c r="B57" s="113" t="s">
        <v>168</v>
      </c>
      <c r="C57" s="45" t="s">
        <v>28</v>
      </c>
      <c r="D57" s="46" t="s">
        <v>29</v>
      </c>
      <c r="E57" s="47">
        <f>COUNTA(C58:C65)</f>
        <v>4</v>
      </c>
      <c r="F57" s="45" t="s">
        <v>28</v>
      </c>
      <c r="G57" s="46" t="s">
        <v>29</v>
      </c>
      <c r="H57" s="47">
        <f>COUNTA(F58:F65)</f>
        <v>6</v>
      </c>
      <c r="I57" s="45" t="s">
        <v>28</v>
      </c>
      <c r="J57" s="46" t="s">
        <v>29</v>
      </c>
      <c r="K57" s="47">
        <f>COUNTA(I58:I65)</f>
        <v>7</v>
      </c>
      <c r="L57" s="45"/>
      <c r="M57" s="46"/>
      <c r="N57" s="47">
        <f>+K57+H57+E57</f>
        <v>17</v>
      </c>
      <c r="O57" s="45" t="s">
        <v>28</v>
      </c>
      <c r="P57" s="46" t="s">
        <v>29</v>
      </c>
      <c r="Q57" s="47">
        <f>COUNTA(O58:O65)</f>
        <v>4</v>
      </c>
    </row>
    <row r="58" spans="1:17" x14ac:dyDescent="0.2">
      <c r="A58" s="111"/>
      <c r="B58" s="114"/>
      <c r="C58" s="2" t="s">
        <v>15</v>
      </c>
      <c r="D58" s="3">
        <v>2000</v>
      </c>
      <c r="E58" s="4"/>
      <c r="F58" s="2" t="s">
        <v>254</v>
      </c>
      <c r="G58" s="3">
        <v>10000</v>
      </c>
      <c r="H58" s="4"/>
      <c r="I58" s="2" t="s">
        <v>255</v>
      </c>
      <c r="J58" s="3">
        <v>10000</v>
      </c>
      <c r="K58" s="4"/>
      <c r="L58" s="2"/>
      <c r="M58" s="3"/>
      <c r="N58" s="4"/>
      <c r="O58" s="2" t="s">
        <v>123</v>
      </c>
      <c r="P58" s="3">
        <v>10000</v>
      </c>
      <c r="Q58" s="4"/>
    </row>
    <row r="59" spans="1:17" x14ac:dyDescent="0.2">
      <c r="A59" s="111"/>
      <c r="B59" s="114"/>
      <c r="C59" s="3" t="s">
        <v>189</v>
      </c>
      <c r="D59" s="5">
        <v>1500</v>
      </c>
      <c r="E59" s="4"/>
      <c r="F59" s="2" t="s">
        <v>190</v>
      </c>
      <c r="G59" s="3">
        <v>4000</v>
      </c>
      <c r="H59" s="4"/>
      <c r="I59" s="2" t="s">
        <v>165</v>
      </c>
      <c r="J59" s="3">
        <v>5000</v>
      </c>
      <c r="K59" s="4"/>
      <c r="L59" s="2"/>
      <c r="M59" s="3"/>
      <c r="N59" s="4"/>
      <c r="O59" s="2" t="s">
        <v>124</v>
      </c>
      <c r="P59" s="3">
        <v>0</v>
      </c>
      <c r="Q59" s="4"/>
    </row>
    <row r="60" spans="1:17" x14ac:dyDescent="0.2">
      <c r="A60" s="111"/>
      <c r="B60" s="114"/>
      <c r="C60" s="2" t="s">
        <v>119</v>
      </c>
      <c r="D60" s="3">
        <v>1000</v>
      </c>
      <c r="E60" s="4"/>
      <c r="F60" s="2" t="s">
        <v>14</v>
      </c>
      <c r="G60" s="3">
        <v>2000</v>
      </c>
      <c r="H60" s="4"/>
      <c r="I60" s="2" t="s">
        <v>191</v>
      </c>
      <c r="J60" s="3">
        <v>5000</v>
      </c>
      <c r="K60" s="4"/>
      <c r="L60" s="2"/>
      <c r="M60" s="3"/>
      <c r="N60" s="4"/>
      <c r="O60" s="2" t="s">
        <v>164</v>
      </c>
      <c r="P60" s="3">
        <v>0</v>
      </c>
      <c r="Q60" s="4"/>
    </row>
    <row r="61" spans="1:17" x14ac:dyDescent="0.2">
      <c r="A61" s="111"/>
      <c r="B61" s="114"/>
      <c r="C61" s="2" t="s">
        <v>253</v>
      </c>
      <c r="D61" s="3">
        <v>500</v>
      </c>
      <c r="E61" s="4"/>
      <c r="F61" s="2" t="s">
        <v>146</v>
      </c>
      <c r="G61" s="3">
        <v>2000</v>
      </c>
      <c r="H61" s="4"/>
      <c r="I61" s="2" t="s">
        <v>256</v>
      </c>
      <c r="J61" s="3">
        <v>5000</v>
      </c>
      <c r="K61" s="4"/>
      <c r="L61" s="2"/>
      <c r="M61" s="3"/>
      <c r="N61" s="4"/>
      <c r="O61" s="2" t="s">
        <v>166</v>
      </c>
      <c r="P61" s="3">
        <v>0</v>
      </c>
      <c r="Q61" s="4"/>
    </row>
    <row r="62" spans="1:17" x14ac:dyDescent="0.2">
      <c r="A62" s="111"/>
      <c r="B62" s="114"/>
      <c r="C62" s="6"/>
      <c r="D62" s="3"/>
      <c r="E62" s="4"/>
      <c r="F62" s="3" t="s">
        <v>163</v>
      </c>
      <c r="G62" s="3">
        <v>1000</v>
      </c>
      <c r="H62" s="4"/>
      <c r="I62" s="2" t="s">
        <v>122</v>
      </c>
      <c r="J62" s="3">
        <v>4000</v>
      </c>
      <c r="K62" s="4"/>
      <c r="L62" s="2"/>
      <c r="M62" s="3"/>
      <c r="N62" s="4"/>
      <c r="O62" s="2"/>
      <c r="P62" s="3"/>
      <c r="Q62" s="4"/>
    </row>
    <row r="63" spans="1:17" x14ac:dyDescent="0.2">
      <c r="A63" s="111"/>
      <c r="B63" s="114"/>
      <c r="C63" s="3"/>
      <c r="D63" s="3"/>
      <c r="E63" s="4"/>
      <c r="F63" s="2" t="s">
        <v>147</v>
      </c>
      <c r="G63" s="3">
        <v>500</v>
      </c>
      <c r="H63" s="4"/>
      <c r="I63" s="2" t="s">
        <v>121</v>
      </c>
      <c r="J63" s="3">
        <v>3000</v>
      </c>
      <c r="K63" s="4"/>
      <c r="L63" s="2"/>
      <c r="M63" s="3"/>
      <c r="N63" s="4"/>
      <c r="O63" s="2"/>
      <c r="P63" s="3"/>
      <c r="Q63" s="4"/>
    </row>
    <row r="64" spans="1:17" x14ac:dyDescent="0.2">
      <c r="A64" s="111"/>
      <c r="B64" s="114"/>
      <c r="C64" s="7"/>
      <c r="D64" s="5"/>
      <c r="E64" s="4"/>
      <c r="F64" s="2"/>
      <c r="G64" s="3"/>
      <c r="H64" s="4"/>
      <c r="I64" s="2" t="s">
        <v>120</v>
      </c>
      <c r="J64" s="3">
        <v>2000</v>
      </c>
      <c r="K64" s="4"/>
      <c r="L64" s="2"/>
      <c r="M64" s="3"/>
      <c r="N64" s="4"/>
      <c r="O64" s="2"/>
      <c r="P64" s="3"/>
      <c r="Q64" s="4"/>
    </row>
    <row r="65" spans="1:17" x14ac:dyDescent="0.2">
      <c r="A65" s="111"/>
      <c r="B65" s="114"/>
      <c r="C65" s="34"/>
      <c r="D65" s="3"/>
      <c r="E65" s="37" t="s">
        <v>87</v>
      </c>
      <c r="F65" s="34"/>
      <c r="G65" s="3"/>
      <c r="H65" s="37" t="s">
        <v>87</v>
      </c>
      <c r="I65" s="34"/>
      <c r="K65" s="37" t="s">
        <v>87</v>
      </c>
      <c r="L65" s="34"/>
      <c r="M65" s="35"/>
      <c r="N65" s="37" t="s">
        <v>87</v>
      </c>
      <c r="O65" s="34"/>
      <c r="P65" s="3"/>
      <c r="Q65" s="37" t="s">
        <v>87</v>
      </c>
    </row>
    <row r="66" spans="1:17" ht="12" x14ac:dyDescent="0.35">
      <c r="A66" s="111"/>
      <c r="B66" s="114"/>
      <c r="C66" s="23" t="s">
        <v>185</v>
      </c>
      <c r="D66" s="24"/>
      <c r="E66" s="25" t="s">
        <v>88</v>
      </c>
      <c r="F66" s="23" t="s">
        <v>185</v>
      </c>
      <c r="G66" s="24"/>
      <c r="H66" s="25" t="s">
        <v>88</v>
      </c>
      <c r="I66" s="23" t="s">
        <v>185</v>
      </c>
      <c r="J66" s="24"/>
      <c r="K66" s="25" t="s">
        <v>88</v>
      </c>
      <c r="L66" s="23" t="s">
        <v>185</v>
      </c>
      <c r="M66" s="36" t="s">
        <v>29</v>
      </c>
      <c r="N66" s="25" t="s">
        <v>88</v>
      </c>
      <c r="O66" s="23" t="s">
        <v>185</v>
      </c>
      <c r="P66" s="24"/>
      <c r="Q66" s="25" t="s">
        <v>88</v>
      </c>
    </row>
    <row r="67" spans="1:17" x14ac:dyDescent="0.2">
      <c r="A67" s="112"/>
      <c r="B67" s="115"/>
      <c r="C67" s="44">
        <f>+'[1]QTD Mgmt Summary'!$E$23*-1</f>
        <v>5915</v>
      </c>
      <c r="D67" s="26">
        <f>SUM(D58:D66)</f>
        <v>5000</v>
      </c>
      <c r="E67" s="33">
        <f>+D67-C67</f>
        <v>-915</v>
      </c>
      <c r="F67" s="44">
        <v>6279</v>
      </c>
      <c r="G67" s="26">
        <f>SUM(G58:G66)</f>
        <v>19500</v>
      </c>
      <c r="H67" s="33">
        <f>+G67-F67</f>
        <v>13221</v>
      </c>
      <c r="I67" s="44">
        <v>6279</v>
      </c>
      <c r="J67" s="26">
        <f>SUM(J58:J66)</f>
        <v>34000</v>
      </c>
      <c r="K67" s="33">
        <f>+J67-I67</f>
        <v>27721</v>
      </c>
      <c r="L67" s="44">
        <f>+C67+F67+I67</f>
        <v>18473</v>
      </c>
      <c r="M67" s="26">
        <f>+D67+G67+J67</f>
        <v>58500</v>
      </c>
      <c r="N67" s="33">
        <f>+M67-L67</f>
        <v>40027</v>
      </c>
      <c r="O67" s="44">
        <v>20493</v>
      </c>
      <c r="P67" s="26">
        <f>SUM(P58:P66)</f>
        <v>10000</v>
      </c>
      <c r="Q67" s="33">
        <f>+P67-O67</f>
        <v>-10493</v>
      </c>
    </row>
    <row r="68" spans="1:17" ht="15" customHeight="1" thickBot="1" x14ac:dyDescent="0.4">
      <c r="A68" s="110" t="s">
        <v>9</v>
      </c>
      <c r="B68" s="113" t="s">
        <v>168</v>
      </c>
      <c r="C68" s="45" t="s">
        <v>28</v>
      </c>
      <c r="D68" s="46" t="s">
        <v>29</v>
      </c>
      <c r="E68" s="47">
        <f>COUNTA(C69:C79)</f>
        <v>3</v>
      </c>
      <c r="F68" s="45" t="s">
        <v>28</v>
      </c>
      <c r="G68" s="46" t="s">
        <v>29</v>
      </c>
      <c r="H68" s="47">
        <f>COUNTA(F69:F79)</f>
        <v>8</v>
      </c>
      <c r="I68" s="45" t="s">
        <v>28</v>
      </c>
      <c r="J68" s="46" t="s">
        <v>29</v>
      </c>
      <c r="K68" s="47">
        <f>COUNTA(I69:I79)</f>
        <v>2</v>
      </c>
      <c r="L68" s="45"/>
      <c r="M68" s="46"/>
      <c r="N68" s="47">
        <f>+K68+H68+E68</f>
        <v>13</v>
      </c>
      <c r="O68" s="45" t="s">
        <v>28</v>
      </c>
      <c r="P68" s="46" t="s">
        <v>29</v>
      </c>
      <c r="Q68" s="47">
        <f>COUNTA(O69:O79)</f>
        <v>0</v>
      </c>
    </row>
    <row r="69" spans="1:17" x14ac:dyDescent="0.2">
      <c r="A69" s="111"/>
      <c r="B69" s="114"/>
      <c r="C69" s="2" t="s">
        <v>49</v>
      </c>
      <c r="D69" s="3">
        <v>2000</v>
      </c>
      <c r="E69" s="4"/>
      <c r="F69" s="2" t="s">
        <v>46</v>
      </c>
      <c r="G69" s="3">
        <v>10000</v>
      </c>
      <c r="H69" s="4"/>
      <c r="I69" s="2" t="s">
        <v>58</v>
      </c>
      <c r="J69" s="3">
        <v>5000</v>
      </c>
      <c r="K69" s="4"/>
      <c r="L69" s="2"/>
      <c r="M69" s="3"/>
      <c r="N69" s="4"/>
      <c r="O69" s="2"/>
      <c r="P69" s="3"/>
      <c r="Q69" s="4"/>
    </row>
    <row r="70" spans="1:17" x14ac:dyDescent="0.2">
      <c r="A70" s="111"/>
      <c r="B70" s="114"/>
      <c r="C70" s="2" t="s">
        <v>50</v>
      </c>
      <c r="D70" s="3">
        <v>800</v>
      </c>
      <c r="E70" s="4"/>
      <c r="F70" s="2" t="s">
        <v>47</v>
      </c>
      <c r="G70" s="3">
        <v>4000</v>
      </c>
      <c r="H70" s="4"/>
      <c r="I70" s="2" t="s">
        <v>59</v>
      </c>
      <c r="J70" s="3">
        <v>2000</v>
      </c>
      <c r="K70" s="4"/>
      <c r="L70" s="2"/>
      <c r="M70" s="3"/>
      <c r="N70" s="4"/>
      <c r="O70" s="2"/>
      <c r="P70" s="3"/>
      <c r="Q70" s="4"/>
    </row>
    <row r="71" spans="1:17" x14ac:dyDescent="0.2">
      <c r="A71" s="111"/>
      <c r="B71" s="114"/>
      <c r="C71" s="2" t="s">
        <v>51</v>
      </c>
      <c r="D71" s="3">
        <v>500</v>
      </c>
      <c r="E71" s="4"/>
      <c r="F71" s="2" t="s">
        <v>53</v>
      </c>
      <c r="G71" s="3">
        <v>3000</v>
      </c>
      <c r="H71" s="4"/>
      <c r="I71" s="2"/>
      <c r="J71" s="3"/>
      <c r="K71" s="4"/>
      <c r="L71" s="2"/>
      <c r="M71" s="3"/>
      <c r="N71" s="4"/>
      <c r="O71" s="2"/>
      <c r="P71" s="3"/>
      <c r="Q71" s="4"/>
    </row>
    <row r="72" spans="1:17" x14ac:dyDescent="0.2">
      <c r="A72" s="111"/>
      <c r="B72" s="114"/>
      <c r="C72" s="2"/>
      <c r="D72" s="3"/>
      <c r="E72" s="4"/>
      <c r="F72" s="2" t="s">
        <v>54</v>
      </c>
      <c r="G72" s="3">
        <v>2000</v>
      </c>
      <c r="H72" s="4"/>
      <c r="I72" s="2"/>
      <c r="J72" s="3"/>
      <c r="K72" s="4"/>
      <c r="L72" s="2"/>
      <c r="M72" s="3"/>
      <c r="N72" s="4"/>
      <c r="O72" s="2"/>
      <c r="P72" s="3"/>
      <c r="Q72" s="4"/>
    </row>
    <row r="73" spans="1:17" x14ac:dyDescent="0.2">
      <c r="A73" s="111"/>
      <c r="B73" s="114"/>
      <c r="C73" s="2"/>
      <c r="D73" s="28"/>
      <c r="E73" s="4"/>
      <c r="F73" s="2" t="s">
        <v>48</v>
      </c>
      <c r="G73" s="3">
        <v>1000</v>
      </c>
      <c r="H73" s="4"/>
      <c r="I73" s="2"/>
      <c r="J73" s="3"/>
      <c r="K73" s="4"/>
      <c r="L73" s="2"/>
      <c r="M73" s="3"/>
      <c r="N73" s="4"/>
      <c r="O73" s="2"/>
      <c r="P73" s="3"/>
      <c r="Q73" s="4"/>
    </row>
    <row r="74" spans="1:17" x14ac:dyDescent="0.2">
      <c r="A74" s="111"/>
      <c r="B74" s="114"/>
      <c r="C74" s="2"/>
      <c r="D74" s="3"/>
      <c r="E74" s="4"/>
      <c r="F74" s="2" t="s">
        <v>55</v>
      </c>
      <c r="G74" s="28">
        <v>0</v>
      </c>
      <c r="H74" s="4"/>
      <c r="I74" s="2"/>
      <c r="J74" s="3"/>
      <c r="K74" s="4"/>
      <c r="L74" s="2"/>
      <c r="M74" s="3"/>
      <c r="N74" s="4"/>
      <c r="O74" s="2"/>
      <c r="P74" s="3"/>
      <c r="Q74" s="4"/>
    </row>
    <row r="75" spans="1:17" x14ac:dyDescent="0.2">
      <c r="A75" s="111"/>
      <c r="B75" s="114"/>
      <c r="C75" s="2"/>
      <c r="D75" s="28"/>
      <c r="E75" s="4"/>
      <c r="F75" s="2" t="s">
        <v>56</v>
      </c>
      <c r="G75" s="28">
        <v>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">
      <c r="A76" s="111"/>
      <c r="B76" s="114"/>
      <c r="C76" s="2"/>
      <c r="D76" s="3"/>
      <c r="E76" s="4"/>
      <c r="F76" s="2" t="s">
        <v>57</v>
      </c>
      <c r="G76" s="28">
        <v>0</v>
      </c>
      <c r="H76" s="4"/>
      <c r="I76" s="2"/>
      <c r="J76" s="3"/>
      <c r="K76" s="4"/>
      <c r="L76" s="2"/>
      <c r="M76" s="3"/>
      <c r="N76" s="4"/>
      <c r="O76" s="2"/>
      <c r="P76" s="3"/>
      <c r="Q76" s="4"/>
    </row>
    <row r="77" spans="1:17" x14ac:dyDescent="0.2">
      <c r="A77" s="111"/>
      <c r="B77" s="114"/>
      <c r="C77" s="2"/>
      <c r="D77" s="3"/>
      <c r="E77" s="4"/>
      <c r="F77" s="2"/>
      <c r="G77" s="3"/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">
      <c r="A78" s="111"/>
      <c r="B78" s="114"/>
      <c r="C78" s="2"/>
      <c r="D78" s="28"/>
      <c r="E78" s="4"/>
      <c r="F78" s="2"/>
      <c r="G78" s="3"/>
      <c r="H78" s="4"/>
      <c r="I78" s="2"/>
      <c r="J78" s="3"/>
      <c r="K78" s="4"/>
      <c r="L78" s="2"/>
      <c r="M78" s="3"/>
      <c r="N78" s="4"/>
      <c r="O78" s="2"/>
      <c r="P78" s="3"/>
      <c r="Q78" s="4"/>
    </row>
    <row r="79" spans="1:17" x14ac:dyDescent="0.2">
      <c r="A79" s="111"/>
      <c r="B79" s="114"/>
      <c r="C79" s="34"/>
      <c r="D79" s="3"/>
      <c r="E79" s="37" t="s">
        <v>87</v>
      </c>
      <c r="F79" s="34"/>
      <c r="G79" s="3"/>
      <c r="H79" s="37" t="s">
        <v>87</v>
      </c>
      <c r="I79" s="34"/>
      <c r="K79" s="37" t="s">
        <v>87</v>
      </c>
      <c r="L79" s="34"/>
      <c r="M79" s="35"/>
      <c r="N79" s="37" t="s">
        <v>87</v>
      </c>
      <c r="O79" s="34"/>
      <c r="P79" s="3"/>
      <c r="Q79" s="37" t="s">
        <v>87</v>
      </c>
    </row>
    <row r="80" spans="1:17" ht="12" x14ac:dyDescent="0.35">
      <c r="A80" s="111"/>
      <c r="B80" s="114"/>
      <c r="C80" s="23" t="s">
        <v>185</v>
      </c>
      <c r="D80" s="24"/>
      <c r="E80" s="25" t="s">
        <v>88</v>
      </c>
      <c r="F80" s="23" t="s">
        <v>185</v>
      </c>
      <c r="G80" s="24"/>
      <c r="H80" s="25" t="s">
        <v>88</v>
      </c>
      <c r="I80" s="23" t="s">
        <v>185</v>
      </c>
      <c r="J80" s="24"/>
      <c r="K80" s="25" t="s">
        <v>88</v>
      </c>
      <c r="L80" s="23" t="s">
        <v>185</v>
      </c>
      <c r="M80" s="36" t="s">
        <v>29</v>
      </c>
      <c r="N80" s="25" t="s">
        <v>88</v>
      </c>
      <c r="O80" s="23" t="s">
        <v>185</v>
      </c>
      <c r="P80" s="24"/>
      <c r="Q80" s="25" t="s">
        <v>88</v>
      </c>
    </row>
    <row r="81" spans="1:17" x14ac:dyDescent="0.2">
      <c r="A81" s="112"/>
      <c r="B81" s="115"/>
      <c r="C81" s="44">
        <f>+'[1]QTD Mgmt Summary'!$E$24*-1</f>
        <v>3185</v>
      </c>
      <c r="D81" s="26">
        <f>SUM(D69:D80)</f>
        <v>3300</v>
      </c>
      <c r="E81" s="33">
        <f>+D81-C81</f>
        <v>115</v>
      </c>
      <c r="F81" s="44">
        <v>11557</v>
      </c>
      <c r="G81" s="26">
        <f>SUM(G69:G80)</f>
        <v>20000</v>
      </c>
      <c r="H81" s="33">
        <f>+G81-F81</f>
        <v>8443</v>
      </c>
      <c r="I81" s="44">
        <v>11558</v>
      </c>
      <c r="J81" s="26">
        <f>SUM(J69:J80)</f>
        <v>7000</v>
      </c>
      <c r="K81" s="33">
        <f>+J81-I81</f>
        <v>-4558</v>
      </c>
      <c r="L81" s="44">
        <f>+C81+F81+I81</f>
        <v>26300</v>
      </c>
      <c r="M81" s="26">
        <f>+D81+G81+J81</f>
        <v>30300</v>
      </c>
      <c r="N81" s="33">
        <f>+M81-L81</f>
        <v>4000</v>
      </c>
      <c r="O81" s="44">
        <v>15600.6</v>
      </c>
      <c r="P81" s="26">
        <f>SUM(P69:P80)</f>
        <v>0</v>
      </c>
      <c r="Q81" s="33">
        <f>+P81-O81</f>
        <v>-15600.6</v>
      </c>
    </row>
    <row r="82" spans="1:17" ht="14.4" thickBot="1" x14ac:dyDescent="0.4">
      <c r="A82" s="110" t="s">
        <v>35</v>
      </c>
      <c r="B82" s="113" t="s">
        <v>36</v>
      </c>
      <c r="C82" s="45" t="s">
        <v>28</v>
      </c>
      <c r="D82" s="46" t="s">
        <v>29</v>
      </c>
      <c r="E82" s="47">
        <f>COUNTA(C83:C87)</f>
        <v>2</v>
      </c>
      <c r="F82" s="45" t="s">
        <v>28</v>
      </c>
      <c r="G82" s="46" t="s">
        <v>29</v>
      </c>
      <c r="H82" s="47">
        <f>COUNTA(F83:F87)</f>
        <v>1</v>
      </c>
      <c r="I82" s="45" t="s">
        <v>28</v>
      </c>
      <c r="J82" s="46" t="s">
        <v>29</v>
      </c>
      <c r="K82" s="47">
        <f>COUNTA(I83:I87)</f>
        <v>3</v>
      </c>
      <c r="L82" s="45"/>
      <c r="M82" s="46"/>
      <c r="N82" s="47">
        <f>+K82+H82+E82</f>
        <v>6</v>
      </c>
      <c r="O82" s="45" t="s">
        <v>28</v>
      </c>
      <c r="P82" s="46" t="s">
        <v>29</v>
      </c>
      <c r="Q82" s="47">
        <f>COUNTA(O83:O87)</f>
        <v>1</v>
      </c>
    </row>
    <row r="83" spans="1:17" x14ac:dyDescent="0.2">
      <c r="A83" s="111"/>
      <c r="B83" s="114"/>
      <c r="C83" s="2" t="s">
        <v>215</v>
      </c>
      <c r="D83" s="28">
        <v>300</v>
      </c>
      <c r="E83" s="4"/>
      <c r="F83" s="2" t="s">
        <v>243</v>
      </c>
      <c r="G83" s="3">
        <v>750</v>
      </c>
      <c r="H83" s="4"/>
      <c r="I83" s="2" t="s">
        <v>245</v>
      </c>
      <c r="J83" s="3">
        <v>10000</v>
      </c>
      <c r="K83" s="4"/>
      <c r="L83" s="2"/>
      <c r="M83" s="3"/>
      <c r="N83" s="4"/>
      <c r="O83" s="2" t="s">
        <v>247</v>
      </c>
      <c r="P83" s="3">
        <v>7500</v>
      </c>
      <c r="Q83" s="4"/>
    </row>
    <row r="84" spans="1:17" x14ac:dyDescent="0.2">
      <c r="A84" s="111"/>
      <c r="B84" s="114"/>
      <c r="C84" s="2" t="s">
        <v>45</v>
      </c>
      <c r="D84" s="28">
        <v>300</v>
      </c>
      <c r="E84" s="4"/>
      <c r="F84" s="2"/>
      <c r="G84" s="3"/>
      <c r="H84" s="4"/>
      <c r="I84" s="2" t="s">
        <v>246</v>
      </c>
      <c r="J84" s="3">
        <v>10000</v>
      </c>
      <c r="K84" s="4"/>
      <c r="L84" s="2"/>
      <c r="M84" s="3"/>
      <c r="N84" s="4"/>
      <c r="O84" s="2"/>
      <c r="P84" s="3"/>
      <c r="Q84" s="4"/>
    </row>
    <row r="85" spans="1:17" x14ac:dyDescent="0.2">
      <c r="A85" s="111"/>
      <c r="B85" s="114"/>
      <c r="C85" s="2"/>
      <c r="D85" s="28"/>
      <c r="E85" s="4"/>
      <c r="F85" s="2"/>
      <c r="G85" s="3"/>
      <c r="H85" s="4"/>
      <c r="I85" s="2" t="s">
        <v>244</v>
      </c>
      <c r="J85" s="3">
        <v>1500</v>
      </c>
      <c r="K85" s="4"/>
      <c r="L85" s="2"/>
      <c r="M85" s="3"/>
      <c r="N85" s="4"/>
      <c r="O85" s="2"/>
      <c r="P85" s="3"/>
      <c r="Q85" s="4"/>
    </row>
    <row r="86" spans="1:17" x14ac:dyDescent="0.2">
      <c r="A86" s="111"/>
      <c r="B86" s="114"/>
      <c r="C86" s="2"/>
      <c r="D86" s="28"/>
      <c r="E86" s="4"/>
      <c r="F86" s="2"/>
      <c r="G86" s="3"/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">
      <c r="A87" s="111"/>
      <c r="B87" s="114"/>
      <c r="C87" s="34"/>
      <c r="D87" s="3"/>
      <c r="E87" s="37" t="s">
        <v>87</v>
      </c>
      <c r="F87" s="34"/>
      <c r="G87" s="3"/>
      <c r="H87" s="37" t="s">
        <v>87</v>
      </c>
      <c r="I87" s="34"/>
      <c r="K87" s="37" t="s">
        <v>87</v>
      </c>
      <c r="L87" s="34"/>
      <c r="M87" s="35"/>
      <c r="N87" s="37" t="s">
        <v>87</v>
      </c>
      <c r="O87" s="34"/>
      <c r="P87" s="3"/>
      <c r="Q87" s="37" t="s">
        <v>87</v>
      </c>
    </row>
    <row r="88" spans="1:17" ht="12" x14ac:dyDescent="0.35">
      <c r="A88" s="111"/>
      <c r="B88" s="114"/>
      <c r="C88" s="23" t="s">
        <v>185</v>
      </c>
      <c r="D88" s="24"/>
      <c r="E88" s="25" t="s">
        <v>88</v>
      </c>
      <c r="F88" s="23" t="s">
        <v>185</v>
      </c>
      <c r="G88" s="24"/>
      <c r="H88" s="25" t="s">
        <v>88</v>
      </c>
      <c r="I88" s="23" t="s">
        <v>185</v>
      </c>
      <c r="J88" s="24"/>
      <c r="K88" s="25" t="s">
        <v>88</v>
      </c>
      <c r="L88" s="23" t="s">
        <v>185</v>
      </c>
      <c r="M88" s="36" t="s">
        <v>29</v>
      </c>
      <c r="N88" s="25" t="s">
        <v>88</v>
      </c>
      <c r="O88" s="23" t="s">
        <v>185</v>
      </c>
      <c r="P88" s="24"/>
      <c r="Q88" s="25" t="s">
        <v>88</v>
      </c>
    </row>
    <row r="89" spans="1:17" x14ac:dyDescent="0.2">
      <c r="A89" s="112"/>
      <c r="B89" s="115"/>
      <c r="C89" s="44">
        <f>+'[1]QTD Mgmt Summary'!$E$26*-1</f>
        <v>7059</v>
      </c>
      <c r="D89" s="26">
        <f>SUM(D83:D88)</f>
        <v>600</v>
      </c>
      <c r="E89" s="33">
        <f>+D89-C89</f>
        <v>-6459</v>
      </c>
      <c r="F89" s="44">
        <v>7712</v>
      </c>
      <c r="G89" s="26">
        <f>SUM(G83:G88)</f>
        <v>750</v>
      </c>
      <c r="H89" s="33">
        <f>+G89-F89</f>
        <v>-6962</v>
      </c>
      <c r="I89" s="44">
        <v>7712</v>
      </c>
      <c r="J89" s="26">
        <f>SUM(J83:J88)</f>
        <v>21500</v>
      </c>
      <c r="K89" s="33">
        <f>+J89-I89</f>
        <v>13788</v>
      </c>
      <c r="L89" s="44">
        <f>+C89+F89+I89</f>
        <v>22483</v>
      </c>
      <c r="M89" s="26">
        <f>+D89+G89+J89</f>
        <v>22850</v>
      </c>
      <c r="N89" s="33">
        <f>+M89-L89</f>
        <v>367</v>
      </c>
      <c r="O89" s="44">
        <v>10411.200000000001</v>
      </c>
      <c r="P89" s="26">
        <f>SUM(P83:P88)</f>
        <v>7500</v>
      </c>
      <c r="Q89" s="33">
        <f>+P89-O89</f>
        <v>-2911.2000000000007</v>
      </c>
    </row>
    <row r="90" spans="1:17" ht="14.4" thickBot="1" x14ac:dyDescent="0.4">
      <c r="A90" s="110"/>
      <c r="B90" s="113" t="s">
        <v>0</v>
      </c>
      <c r="C90" s="45" t="s">
        <v>28</v>
      </c>
      <c r="D90" s="46" t="s">
        <v>29</v>
      </c>
      <c r="E90" s="47">
        <f>COUNTA(C91:C95)</f>
        <v>2</v>
      </c>
      <c r="F90" s="45" t="s">
        <v>28</v>
      </c>
      <c r="G90" s="46" t="s">
        <v>29</v>
      </c>
      <c r="H90" s="47">
        <f>COUNTA(F91:F95)</f>
        <v>2</v>
      </c>
      <c r="I90" s="45" t="s">
        <v>28</v>
      </c>
      <c r="J90" s="46" t="s">
        <v>29</v>
      </c>
      <c r="K90" s="47">
        <f>COUNTA(I91:I95)</f>
        <v>4</v>
      </c>
      <c r="L90" s="45"/>
      <c r="M90" s="46"/>
      <c r="N90" s="47">
        <f>+K90+H90+E90</f>
        <v>8</v>
      </c>
      <c r="O90" s="45" t="s">
        <v>28</v>
      </c>
      <c r="P90" s="46" t="s">
        <v>29</v>
      </c>
      <c r="Q90" s="47">
        <f>COUNTA(O91:O95)</f>
        <v>2</v>
      </c>
    </row>
    <row r="91" spans="1:17" x14ac:dyDescent="0.2">
      <c r="A91" s="111"/>
      <c r="B91" s="114"/>
      <c r="C91" s="2" t="s">
        <v>11</v>
      </c>
      <c r="D91" s="3">
        <v>850</v>
      </c>
      <c r="E91" s="4"/>
      <c r="F91" s="2" t="s">
        <v>134</v>
      </c>
      <c r="G91" s="3">
        <v>0</v>
      </c>
      <c r="H91" s="4"/>
      <c r="I91" s="2" t="s">
        <v>133</v>
      </c>
      <c r="J91" s="3">
        <v>26000</v>
      </c>
      <c r="K91" s="4"/>
      <c r="L91" s="2"/>
      <c r="M91" s="3"/>
      <c r="N91" s="4"/>
      <c r="O91" s="2" t="s">
        <v>174</v>
      </c>
      <c r="P91" s="3">
        <v>2000</v>
      </c>
      <c r="Q91" s="4"/>
    </row>
    <row r="92" spans="1:17" x14ac:dyDescent="0.2">
      <c r="A92" s="111"/>
      <c r="B92" s="114"/>
      <c r="C92" s="2" t="s">
        <v>133</v>
      </c>
      <c r="D92" s="3">
        <v>21.041</v>
      </c>
      <c r="E92" s="4"/>
      <c r="F92" s="2" t="s">
        <v>175</v>
      </c>
      <c r="G92" s="3">
        <v>0</v>
      </c>
      <c r="H92" s="4"/>
      <c r="I92" s="2" t="s">
        <v>257</v>
      </c>
      <c r="J92" s="3">
        <v>8000</v>
      </c>
      <c r="K92" s="4"/>
      <c r="L92" s="2"/>
      <c r="M92" s="3"/>
      <c r="N92" s="4"/>
      <c r="O92" s="2" t="s">
        <v>176</v>
      </c>
      <c r="P92" s="3">
        <v>2000</v>
      </c>
      <c r="Q92" s="4"/>
    </row>
    <row r="93" spans="1:17" x14ac:dyDescent="0.2">
      <c r="A93" s="111"/>
      <c r="B93" s="114"/>
      <c r="C93" s="2"/>
      <c r="D93" s="3"/>
      <c r="E93" s="4"/>
      <c r="F93" s="2"/>
      <c r="G93" s="3"/>
      <c r="H93" s="4"/>
      <c r="I93" s="2" t="s">
        <v>134</v>
      </c>
      <c r="J93" s="3">
        <v>0</v>
      </c>
      <c r="K93" s="4"/>
      <c r="L93" s="2"/>
      <c r="M93" s="3"/>
      <c r="N93" s="4"/>
      <c r="O93" s="2"/>
      <c r="P93" s="3"/>
      <c r="Q93" s="4"/>
    </row>
    <row r="94" spans="1:17" x14ac:dyDescent="0.2">
      <c r="A94" s="111"/>
      <c r="B94" s="114"/>
      <c r="C94" s="2"/>
      <c r="D94" s="3"/>
      <c r="E94" s="4"/>
      <c r="F94" s="2"/>
      <c r="G94" s="3"/>
      <c r="H94" s="4"/>
      <c r="I94" s="2" t="s">
        <v>175</v>
      </c>
      <c r="J94" s="3">
        <v>0</v>
      </c>
      <c r="K94" s="4"/>
      <c r="L94" s="2"/>
      <c r="M94" s="3"/>
      <c r="N94" s="4"/>
      <c r="O94" s="2"/>
      <c r="P94" s="3"/>
      <c r="Q94" s="4"/>
    </row>
    <row r="95" spans="1:17" x14ac:dyDescent="0.2">
      <c r="A95" s="111"/>
      <c r="B95" s="114"/>
      <c r="C95" s="34"/>
      <c r="D95" s="3"/>
      <c r="E95" s="37" t="s">
        <v>87</v>
      </c>
      <c r="F95" s="34"/>
      <c r="G95" s="3"/>
      <c r="H95" s="37" t="s">
        <v>87</v>
      </c>
      <c r="I95" s="34"/>
      <c r="K95" s="37" t="s">
        <v>87</v>
      </c>
      <c r="L95" s="34"/>
      <c r="M95" s="35"/>
      <c r="N95" s="37" t="s">
        <v>87</v>
      </c>
      <c r="O95" s="34"/>
      <c r="P95" s="3"/>
      <c r="Q95" s="37" t="s">
        <v>87</v>
      </c>
    </row>
    <row r="96" spans="1:17" ht="12" x14ac:dyDescent="0.35">
      <c r="A96" s="111"/>
      <c r="B96" s="114"/>
      <c r="C96" s="23" t="s">
        <v>185</v>
      </c>
      <c r="D96" s="24"/>
      <c r="E96" s="25" t="s">
        <v>88</v>
      </c>
      <c r="F96" s="23" t="s">
        <v>185</v>
      </c>
      <c r="G96" s="24"/>
      <c r="H96" s="25" t="s">
        <v>88</v>
      </c>
      <c r="I96" s="23" t="s">
        <v>185</v>
      </c>
      <c r="J96" s="24"/>
      <c r="K96" s="25" t="s">
        <v>88</v>
      </c>
      <c r="L96" s="23" t="s">
        <v>185</v>
      </c>
      <c r="M96" s="36" t="s">
        <v>29</v>
      </c>
      <c r="N96" s="25" t="s">
        <v>88</v>
      </c>
      <c r="O96" s="23" t="s">
        <v>185</v>
      </c>
      <c r="P96" s="24"/>
      <c r="Q96" s="25" t="s">
        <v>88</v>
      </c>
    </row>
    <row r="97" spans="1:17" x14ac:dyDescent="0.2">
      <c r="A97" s="112"/>
      <c r="B97" s="115"/>
      <c r="C97" s="44">
        <f>+'[1]QTD Mgmt Summary'!$E$27*-1</f>
        <v>4656</v>
      </c>
      <c r="D97" s="26">
        <f>SUM(D91:D96)</f>
        <v>871.04100000000005</v>
      </c>
      <c r="E97" s="33">
        <f>+D97-C97</f>
        <v>-3784.9589999999998</v>
      </c>
      <c r="F97" s="44">
        <v>4656</v>
      </c>
      <c r="G97" s="26">
        <f>SUM(G91:G96)</f>
        <v>0</v>
      </c>
      <c r="H97" s="33">
        <f>+G97-F97</f>
        <v>-4656</v>
      </c>
      <c r="I97" s="44">
        <v>4656</v>
      </c>
      <c r="J97" s="26">
        <f>SUM(J91:J96)</f>
        <v>34000</v>
      </c>
      <c r="K97" s="33">
        <f>+J97-I97</f>
        <v>29344</v>
      </c>
      <c r="L97" s="44">
        <f>+C97+F97+I97</f>
        <v>13968</v>
      </c>
      <c r="M97" s="26">
        <f>+D97+G97+J97</f>
        <v>34871.040999999997</v>
      </c>
      <c r="N97" s="33">
        <f>+M97-L97</f>
        <v>20903.040999999997</v>
      </c>
      <c r="O97" s="44">
        <v>6285.6</v>
      </c>
      <c r="P97" s="26">
        <f>SUM(P91:P96)</f>
        <v>4000</v>
      </c>
      <c r="Q97" s="33">
        <f>+P97-O97</f>
        <v>-2285.6000000000004</v>
      </c>
    </row>
    <row r="98" spans="1:17" ht="14.4" thickBot="1" x14ac:dyDescent="0.4">
      <c r="A98" s="110" t="s">
        <v>10</v>
      </c>
      <c r="B98" s="113" t="s">
        <v>126</v>
      </c>
      <c r="C98" s="45" t="s">
        <v>28</v>
      </c>
      <c r="D98" s="46" t="s">
        <v>29</v>
      </c>
      <c r="E98" s="47">
        <v>24</v>
      </c>
      <c r="F98" s="45" t="s">
        <v>28</v>
      </c>
      <c r="G98" s="46" t="s">
        <v>29</v>
      </c>
      <c r="H98" s="47">
        <v>149</v>
      </c>
      <c r="I98" s="45" t="s">
        <v>28</v>
      </c>
      <c r="J98" s="46" t="s">
        <v>29</v>
      </c>
      <c r="K98" s="47">
        <v>46</v>
      </c>
      <c r="L98" s="45"/>
      <c r="M98" s="46"/>
      <c r="N98" s="47">
        <f>+K98+H98+E98</f>
        <v>219</v>
      </c>
      <c r="O98" s="45" t="s">
        <v>28</v>
      </c>
      <c r="P98" s="46" t="s">
        <v>29</v>
      </c>
      <c r="Q98" s="47">
        <v>6</v>
      </c>
    </row>
    <row r="99" spans="1:17" x14ac:dyDescent="0.2">
      <c r="A99" s="111"/>
      <c r="B99" s="114"/>
      <c r="C99" s="9" t="s">
        <v>162</v>
      </c>
      <c r="D99" s="8">
        <v>1600</v>
      </c>
      <c r="E99" s="10"/>
      <c r="F99" s="55" t="s">
        <v>160</v>
      </c>
      <c r="G99" s="13">
        <v>20000</v>
      </c>
      <c r="H99" s="10"/>
      <c r="I99" s="9" t="s">
        <v>83</v>
      </c>
      <c r="J99" s="8">
        <v>2500</v>
      </c>
      <c r="K99" s="10"/>
      <c r="L99" s="2"/>
      <c r="M99" s="3"/>
      <c r="N99" s="4"/>
      <c r="O99" s="2" t="s">
        <v>184</v>
      </c>
      <c r="P99" s="3">
        <v>2000</v>
      </c>
      <c r="Q99" s="4"/>
    </row>
    <row r="100" spans="1:17" x14ac:dyDescent="0.2">
      <c r="A100" s="111"/>
      <c r="B100" s="114"/>
      <c r="C100" s="9" t="s">
        <v>195</v>
      </c>
      <c r="D100" s="8">
        <v>1000</v>
      </c>
      <c r="E100" s="10"/>
      <c r="F100" s="9" t="s">
        <v>162</v>
      </c>
      <c r="G100" s="8">
        <v>2452.4699999999998</v>
      </c>
      <c r="H100" s="10"/>
      <c r="I100" s="9" t="s">
        <v>84</v>
      </c>
      <c r="J100" s="8">
        <v>1100</v>
      </c>
      <c r="K100" s="10"/>
      <c r="L100" s="2"/>
      <c r="M100" s="3"/>
      <c r="N100" s="4"/>
      <c r="O100" s="2" t="s">
        <v>198</v>
      </c>
      <c r="P100" s="3">
        <v>2000</v>
      </c>
      <c r="Q100" s="4"/>
    </row>
    <row r="101" spans="1:17" x14ac:dyDescent="0.2">
      <c r="A101" s="111"/>
      <c r="B101" s="114"/>
      <c r="C101" s="9" t="s">
        <v>196</v>
      </c>
      <c r="D101" s="8">
        <v>900</v>
      </c>
      <c r="E101" s="10"/>
      <c r="F101" s="9" t="s">
        <v>131</v>
      </c>
      <c r="G101" s="8">
        <v>2000</v>
      </c>
      <c r="H101" s="10"/>
      <c r="I101" s="9" t="s">
        <v>85</v>
      </c>
      <c r="J101" s="8">
        <v>1000</v>
      </c>
      <c r="K101" s="10"/>
      <c r="L101" s="2"/>
      <c r="M101" s="3"/>
      <c r="N101" s="4"/>
      <c r="O101" s="2" t="s">
        <v>231</v>
      </c>
      <c r="P101" s="3">
        <v>500</v>
      </c>
      <c r="Q101" s="4"/>
    </row>
    <row r="102" spans="1:17" x14ac:dyDescent="0.2">
      <c r="A102" s="111"/>
      <c r="B102" s="114"/>
      <c r="C102" s="9" t="s">
        <v>263</v>
      </c>
      <c r="D102" s="8">
        <v>775</v>
      </c>
      <c r="E102" s="10"/>
      <c r="F102" s="9" t="s">
        <v>82</v>
      </c>
      <c r="G102" s="8">
        <v>2000</v>
      </c>
      <c r="H102" s="10"/>
      <c r="I102" s="9" t="s">
        <v>161</v>
      </c>
      <c r="J102" s="8">
        <v>1000</v>
      </c>
      <c r="K102" s="10"/>
      <c r="L102" s="2"/>
      <c r="M102" s="3"/>
      <c r="N102" s="4"/>
      <c r="O102" s="2" t="s">
        <v>272</v>
      </c>
      <c r="P102" s="3">
        <v>500</v>
      </c>
      <c r="Q102" s="4"/>
    </row>
    <row r="103" spans="1:17" x14ac:dyDescent="0.2">
      <c r="A103" s="111"/>
      <c r="B103" s="114"/>
      <c r="C103" s="9"/>
      <c r="D103" s="8"/>
      <c r="E103" s="10"/>
      <c r="F103" s="8" t="s">
        <v>178</v>
      </c>
      <c r="G103" s="8">
        <v>1000</v>
      </c>
      <c r="H103" s="10"/>
      <c r="I103" s="9" t="s">
        <v>236</v>
      </c>
      <c r="J103" s="8">
        <v>1000</v>
      </c>
      <c r="K103" s="10"/>
      <c r="L103" s="2"/>
      <c r="M103" s="3"/>
      <c r="N103" s="4"/>
      <c r="O103" s="2" t="s">
        <v>162</v>
      </c>
      <c r="P103" s="3">
        <v>349.73399999999998</v>
      </c>
      <c r="Q103" s="4"/>
    </row>
    <row r="104" spans="1:17" x14ac:dyDescent="0.2">
      <c r="A104" s="111"/>
      <c r="B104" s="114"/>
      <c r="C104" s="9"/>
      <c r="D104" s="8"/>
      <c r="E104" s="10"/>
      <c r="F104" s="9" t="s">
        <v>233</v>
      </c>
      <c r="G104" s="8">
        <v>800</v>
      </c>
      <c r="H104" s="10"/>
      <c r="I104" s="9" t="s">
        <v>179</v>
      </c>
      <c r="J104" s="8">
        <v>1000</v>
      </c>
      <c r="K104" s="10"/>
      <c r="L104" s="2"/>
      <c r="M104" s="3"/>
      <c r="N104" s="4"/>
      <c r="O104" s="2" t="s">
        <v>232</v>
      </c>
      <c r="P104" s="3">
        <v>31</v>
      </c>
      <c r="Q104" s="4"/>
    </row>
    <row r="105" spans="1:17" x14ac:dyDescent="0.2">
      <c r="A105" s="111"/>
      <c r="B105" s="114"/>
      <c r="C105" s="9"/>
      <c r="D105" s="8"/>
      <c r="E105" s="10"/>
      <c r="F105" s="9" t="s">
        <v>264</v>
      </c>
      <c r="G105" s="8">
        <v>500</v>
      </c>
      <c r="H105" s="10"/>
      <c r="I105" s="9" t="s">
        <v>180</v>
      </c>
      <c r="J105" s="8">
        <v>1000</v>
      </c>
      <c r="K105" s="10"/>
      <c r="L105" s="2"/>
      <c r="M105" s="3"/>
      <c r="N105" s="4"/>
      <c r="O105" s="2"/>
      <c r="P105" s="3"/>
      <c r="Q105" s="4"/>
    </row>
    <row r="106" spans="1:17" x14ac:dyDescent="0.2">
      <c r="A106" s="111"/>
      <c r="B106" s="114"/>
      <c r="C106" s="9"/>
      <c r="D106" s="8"/>
      <c r="E106" s="10"/>
      <c r="F106" s="8" t="s">
        <v>177</v>
      </c>
      <c r="G106" s="8">
        <v>500</v>
      </c>
      <c r="H106" s="10"/>
      <c r="I106" s="9" t="s">
        <v>181</v>
      </c>
      <c r="J106" s="8">
        <v>1000</v>
      </c>
      <c r="K106" s="10"/>
      <c r="L106" s="2"/>
      <c r="M106" s="3"/>
      <c r="N106" s="4"/>
      <c r="O106" s="2"/>
      <c r="P106" s="3"/>
      <c r="Q106" s="4"/>
    </row>
    <row r="107" spans="1:17" x14ac:dyDescent="0.2">
      <c r="A107" s="111"/>
      <c r="B107" s="114"/>
      <c r="C107" s="9"/>
      <c r="D107" s="8"/>
      <c r="E107" s="10"/>
      <c r="F107" s="9" t="s">
        <v>265</v>
      </c>
      <c r="G107" s="8">
        <v>500</v>
      </c>
      <c r="H107" s="10"/>
      <c r="I107" s="9" t="s">
        <v>182</v>
      </c>
      <c r="J107" s="8">
        <v>1000</v>
      </c>
      <c r="K107" s="10"/>
      <c r="L107" s="2"/>
      <c r="M107" s="3"/>
      <c r="N107" s="4"/>
      <c r="O107" s="2"/>
      <c r="P107" s="3"/>
      <c r="Q107" s="4"/>
    </row>
    <row r="108" spans="1:17" x14ac:dyDescent="0.2">
      <c r="A108" s="111"/>
      <c r="B108" s="114"/>
      <c r="C108" s="9"/>
      <c r="D108" s="8"/>
      <c r="E108" s="10"/>
      <c r="F108" s="9" t="s">
        <v>266</v>
      </c>
      <c r="G108" s="8">
        <v>500</v>
      </c>
      <c r="H108" s="10"/>
      <c r="I108" s="9" t="s">
        <v>183</v>
      </c>
      <c r="J108" s="8">
        <v>1000</v>
      </c>
      <c r="K108" s="10"/>
      <c r="L108" s="2"/>
      <c r="M108" s="3"/>
      <c r="N108" s="4"/>
      <c r="O108" s="2"/>
      <c r="P108" s="3"/>
      <c r="Q108" s="4"/>
    </row>
    <row r="109" spans="1:17" x14ac:dyDescent="0.2">
      <c r="A109" s="111"/>
      <c r="B109" s="114"/>
      <c r="C109" s="9"/>
      <c r="D109" s="8"/>
      <c r="E109" s="10"/>
      <c r="F109" s="9" t="s">
        <v>197</v>
      </c>
      <c r="G109" s="8">
        <v>500</v>
      </c>
      <c r="H109" s="10"/>
      <c r="I109" s="9" t="s">
        <v>237</v>
      </c>
      <c r="J109" s="8">
        <v>1000</v>
      </c>
      <c r="K109" s="10"/>
      <c r="L109" s="2"/>
      <c r="M109" s="3"/>
      <c r="N109" s="4"/>
      <c r="O109" s="2"/>
      <c r="P109" s="3"/>
      <c r="Q109" s="4"/>
    </row>
    <row r="110" spans="1:17" x14ac:dyDescent="0.2">
      <c r="A110" s="111"/>
      <c r="B110" s="114"/>
      <c r="C110" s="9"/>
      <c r="D110" s="8"/>
      <c r="E110" s="10"/>
      <c r="F110" s="9" t="s">
        <v>273</v>
      </c>
      <c r="G110" s="8">
        <v>350</v>
      </c>
      <c r="H110" s="10"/>
      <c r="I110" s="9" t="s">
        <v>238</v>
      </c>
      <c r="J110" s="8">
        <v>1000</v>
      </c>
      <c r="K110" s="10"/>
      <c r="L110" s="2"/>
      <c r="M110" s="3"/>
      <c r="N110" s="4"/>
      <c r="O110" s="2"/>
      <c r="P110" s="3"/>
      <c r="Q110" s="4"/>
    </row>
    <row r="111" spans="1:17" x14ac:dyDescent="0.2">
      <c r="A111" s="111"/>
      <c r="B111" s="114"/>
      <c r="C111" s="9"/>
      <c r="D111" s="8"/>
      <c r="E111" s="10"/>
      <c r="F111" s="9" t="s">
        <v>234</v>
      </c>
      <c r="G111" s="8">
        <v>300</v>
      </c>
      <c r="H111" s="10"/>
      <c r="I111" s="2" t="s">
        <v>268</v>
      </c>
      <c r="J111" s="3">
        <v>1000</v>
      </c>
      <c r="K111" s="10"/>
      <c r="L111" s="2"/>
      <c r="M111" s="3"/>
      <c r="N111" s="4"/>
      <c r="O111" s="2"/>
      <c r="P111" s="3"/>
      <c r="Q111" s="4"/>
    </row>
    <row r="112" spans="1:17" x14ac:dyDescent="0.2">
      <c r="A112" s="111"/>
      <c r="B112" s="114"/>
      <c r="C112" s="9"/>
      <c r="D112" s="8"/>
      <c r="E112" s="10"/>
      <c r="F112" s="9" t="s">
        <v>235</v>
      </c>
      <c r="G112" s="8">
        <v>300</v>
      </c>
      <c r="H112" s="10"/>
      <c r="I112" s="9" t="s">
        <v>162</v>
      </c>
      <c r="J112" s="8">
        <v>537.35299999999995</v>
      </c>
      <c r="K112" s="10"/>
      <c r="L112" s="2"/>
      <c r="M112" s="3"/>
      <c r="N112" s="4"/>
      <c r="O112" s="2"/>
      <c r="P112" s="3"/>
      <c r="Q112" s="4"/>
    </row>
    <row r="113" spans="1:17" x14ac:dyDescent="0.2">
      <c r="A113" s="111"/>
      <c r="B113" s="114"/>
      <c r="C113" s="9"/>
      <c r="D113" s="8"/>
      <c r="E113" s="10"/>
      <c r="F113" s="9" t="s">
        <v>267</v>
      </c>
      <c r="G113" s="8">
        <v>5822</v>
      </c>
      <c r="H113" s="10"/>
      <c r="I113" s="9" t="s">
        <v>240</v>
      </c>
      <c r="J113" s="8">
        <v>500</v>
      </c>
      <c r="K113" s="10"/>
      <c r="L113" s="2"/>
      <c r="M113" s="3"/>
      <c r="N113" s="4"/>
      <c r="O113" s="2"/>
      <c r="P113" s="3"/>
      <c r="Q113" s="4"/>
    </row>
    <row r="114" spans="1:17" x14ac:dyDescent="0.2">
      <c r="A114" s="111"/>
      <c r="B114" s="114"/>
      <c r="C114" s="9"/>
      <c r="D114" s="8"/>
      <c r="E114" s="10"/>
      <c r="F114" s="106"/>
      <c r="G114" s="8"/>
      <c r="H114" s="10"/>
      <c r="I114" s="9" t="s">
        <v>239</v>
      </c>
      <c r="J114" s="8">
        <v>500</v>
      </c>
      <c r="K114" s="10"/>
      <c r="L114" s="2"/>
      <c r="M114" s="3"/>
      <c r="N114" s="4"/>
      <c r="O114" s="2"/>
      <c r="P114" s="3"/>
      <c r="Q114" s="4"/>
    </row>
    <row r="115" spans="1:17" x14ac:dyDescent="0.2">
      <c r="A115" s="111"/>
      <c r="B115" s="114"/>
      <c r="C115" s="9"/>
      <c r="D115" s="8"/>
      <c r="E115" s="10"/>
      <c r="F115" s="106"/>
      <c r="G115" s="8"/>
      <c r="H115" s="10"/>
      <c r="I115" s="9" t="s">
        <v>241</v>
      </c>
      <c r="J115" s="8">
        <v>500</v>
      </c>
      <c r="K115" s="10"/>
      <c r="L115" s="2"/>
      <c r="M115" s="3"/>
      <c r="N115" s="4"/>
      <c r="O115" s="2"/>
      <c r="P115" s="3"/>
      <c r="Q115" s="4"/>
    </row>
    <row r="116" spans="1:17" x14ac:dyDescent="0.2">
      <c r="A116" s="111"/>
      <c r="B116" s="114"/>
      <c r="C116" s="9"/>
      <c r="D116" s="8"/>
      <c r="E116" s="10"/>
      <c r="F116" s="106"/>
      <c r="G116" s="8"/>
      <c r="H116" s="10"/>
      <c r="I116" s="9" t="s">
        <v>270</v>
      </c>
      <c r="J116" s="8">
        <v>500</v>
      </c>
      <c r="K116" s="10"/>
      <c r="L116" s="2"/>
      <c r="M116" s="3"/>
      <c r="N116" s="4"/>
      <c r="O116" s="2"/>
      <c r="P116" s="3"/>
      <c r="Q116" s="4"/>
    </row>
    <row r="117" spans="1:17" x14ac:dyDescent="0.2">
      <c r="A117" s="111"/>
      <c r="B117" s="114"/>
      <c r="C117" s="9"/>
      <c r="D117" s="8"/>
      <c r="E117" s="10"/>
      <c r="F117" s="9"/>
      <c r="G117" s="8"/>
      <c r="H117" s="10"/>
      <c r="I117" s="2" t="s">
        <v>269</v>
      </c>
      <c r="J117" s="3">
        <v>500</v>
      </c>
      <c r="K117" s="10"/>
      <c r="L117" s="2"/>
      <c r="M117" s="3"/>
      <c r="N117" s="4"/>
      <c r="O117" s="2"/>
      <c r="P117" s="3"/>
      <c r="Q117" s="4"/>
    </row>
    <row r="118" spans="1:17" x14ac:dyDescent="0.2">
      <c r="A118" s="111"/>
      <c r="B118" s="114"/>
      <c r="C118" s="9"/>
      <c r="D118" s="8"/>
      <c r="E118" s="10"/>
      <c r="F118" s="9"/>
      <c r="G118" s="8"/>
      <c r="H118" s="10"/>
      <c r="I118" s="9" t="s">
        <v>242</v>
      </c>
      <c r="J118" s="8">
        <v>500</v>
      </c>
      <c r="K118" s="10"/>
      <c r="L118" s="2"/>
      <c r="M118" s="3"/>
      <c r="N118" s="4"/>
      <c r="O118" s="2"/>
      <c r="P118" s="3"/>
      <c r="Q118" s="4"/>
    </row>
    <row r="119" spans="1:17" x14ac:dyDescent="0.2">
      <c r="A119" s="111"/>
      <c r="B119" s="114"/>
      <c r="C119" s="9"/>
      <c r="D119" s="8"/>
      <c r="E119" s="10"/>
      <c r="F119" s="9"/>
      <c r="G119" s="8"/>
      <c r="H119" s="10"/>
      <c r="I119" s="9" t="s">
        <v>271</v>
      </c>
      <c r="J119" s="8">
        <v>500</v>
      </c>
      <c r="K119" s="10"/>
      <c r="L119" s="2"/>
      <c r="M119" s="3"/>
      <c r="N119" s="4"/>
      <c r="O119" s="2"/>
      <c r="P119" s="3"/>
      <c r="Q119" s="4"/>
    </row>
    <row r="120" spans="1:17" x14ac:dyDescent="0.2">
      <c r="A120" s="111"/>
      <c r="B120" s="114"/>
      <c r="C120" s="2"/>
      <c r="D120" s="3"/>
      <c r="E120" s="4"/>
      <c r="F120" s="9"/>
      <c r="G120" s="8"/>
      <c r="H120" s="4"/>
      <c r="I120" s="9" t="s">
        <v>274</v>
      </c>
      <c r="J120" s="8">
        <v>1577</v>
      </c>
      <c r="K120" s="4"/>
      <c r="L120" s="2"/>
      <c r="M120" s="3"/>
      <c r="N120" s="4"/>
      <c r="O120" s="2"/>
      <c r="P120" s="3"/>
      <c r="Q120" s="4"/>
    </row>
    <row r="121" spans="1:17" x14ac:dyDescent="0.2">
      <c r="A121" s="111"/>
      <c r="B121" s="114"/>
      <c r="C121" s="2"/>
      <c r="D121" s="3"/>
      <c r="E121" s="4"/>
      <c r="F121" s="9"/>
      <c r="G121" s="8"/>
      <c r="H121" s="4"/>
      <c r="I121" s="9"/>
      <c r="J121" s="8"/>
      <c r="K121" s="4"/>
      <c r="L121" s="2"/>
      <c r="M121" s="3"/>
      <c r="N121" s="4"/>
      <c r="O121" s="2"/>
      <c r="P121" s="3"/>
      <c r="Q121" s="4"/>
    </row>
    <row r="122" spans="1:17" x14ac:dyDescent="0.2">
      <c r="A122" s="111"/>
      <c r="B122" s="114"/>
      <c r="C122" s="2"/>
      <c r="D122" s="3"/>
      <c r="E122" s="4"/>
      <c r="F122" s="9"/>
      <c r="G122" s="8"/>
      <c r="H122" s="4"/>
      <c r="I122" s="9"/>
      <c r="J122" s="8"/>
      <c r="K122" s="4"/>
      <c r="L122" s="2"/>
      <c r="M122" s="3"/>
      <c r="N122" s="4"/>
      <c r="O122" s="2"/>
      <c r="P122" s="3"/>
      <c r="Q122" s="4"/>
    </row>
    <row r="123" spans="1:17" x14ac:dyDescent="0.2">
      <c r="A123" s="111"/>
      <c r="B123" s="114"/>
      <c r="C123" s="2"/>
      <c r="D123" s="3"/>
      <c r="E123" s="4"/>
      <c r="F123" s="9"/>
      <c r="G123" s="8"/>
      <c r="H123" s="4"/>
      <c r="I123" s="9"/>
      <c r="J123" s="8"/>
      <c r="K123" s="4"/>
      <c r="L123" s="2"/>
      <c r="M123" s="3"/>
      <c r="N123" s="4"/>
      <c r="O123" s="2"/>
      <c r="P123" s="3"/>
      <c r="Q123" s="4"/>
    </row>
    <row r="124" spans="1:17" x14ac:dyDescent="0.2">
      <c r="A124" s="111"/>
      <c r="B124" s="114"/>
      <c r="C124" s="2"/>
      <c r="D124" s="3"/>
      <c r="E124" s="4"/>
      <c r="F124" s="9"/>
      <c r="G124" s="8"/>
      <c r="H124" s="4"/>
      <c r="I124" s="9"/>
      <c r="J124" s="8"/>
      <c r="K124" s="4"/>
      <c r="L124" s="2"/>
      <c r="M124" s="3"/>
      <c r="N124" s="4"/>
      <c r="O124" s="2"/>
      <c r="P124" s="3"/>
      <c r="Q124" s="4"/>
    </row>
    <row r="125" spans="1:17" x14ac:dyDescent="0.2">
      <c r="A125" s="111"/>
      <c r="B125" s="114"/>
      <c r="C125" s="2"/>
      <c r="D125" s="3"/>
      <c r="E125" s="4"/>
      <c r="F125" s="9"/>
      <c r="G125" s="8"/>
      <c r="H125" s="4"/>
      <c r="I125" s="9"/>
      <c r="J125" s="8"/>
      <c r="K125" s="4"/>
      <c r="L125" s="2"/>
      <c r="M125" s="3"/>
      <c r="N125" s="4"/>
      <c r="O125" s="2"/>
      <c r="P125" s="3"/>
      <c r="Q125" s="4"/>
    </row>
    <row r="126" spans="1:17" x14ac:dyDescent="0.2">
      <c r="A126" s="111"/>
      <c r="B126" s="114"/>
      <c r="C126" s="34"/>
      <c r="E126" s="37" t="s">
        <v>87</v>
      </c>
      <c r="F126" s="34"/>
      <c r="G126" s="3"/>
      <c r="H126" s="37" t="s">
        <v>87</v>
      </c>
      <c r="I126" s="34"/>
      <c r="K126" s="37" t="s">
        <v>87</v>
      </c>
      <c r="L126" s="34"/>
      <c r="M126" s="35"/>
      <c r="N126" s="37" t="s">
        <v>87</v>
      </c>
      <c r="O126" s="34"/>
      <c r="P126" s="3"/>
      <c r="Q126" s="37" t="s">
        <v>87</v>
      </c>
    </row>
    <row r="127" spans="1:17" ht="12" x14ac:dyDescent="0.35">
      <c r="A127" s="111"/>
      <c r="B127" s="114"/>
      <c r="C127" s="23" t="s">
        <v>185</v>
      </c>
      <c r="D127" s="24"/>
      <c r="E127" s="25" t="s">
        <v>88</v>
      </c>
      <c r="F127" s="23" t="s">
        <v>185</v>
      </c>
      <c r="G127" s="24"/>
      <c r="H127" s="25" t="s">
        <v>88</v>
      </c>
      <c r="I127" s="23" t="s">
        <v>185</v>
      </c>
      <c r="J127" s="24"/>
      <c r="K127" s="25" t="s">
        <v>88</v>
      </c>
      <c r="L127" s="23" t="s">
        <v>185</v>
      </c>
      <c r="M127" s="36" t="s">
        <v>29</v>
      </c>
      <c r="N127" s="25" t="s">
        <v>88</v>
      </c>
      <c r="O127" s="23" t="s">
        <v>185</v>
      </c>
      <c r="P127" s="24"/>
      <c r="Q127" s="25" t="s">
        <v>88</v>
      </c>
    </row>
    <row r="128" spans="1:17" x14ac:dyDescent="0.2">
      <c r="A128" s="112"/>
      <c r="B128" s="115"/>
      <c r="C128" s="44">
        <f>+'[1]QTD Mgmt Summary'!$E$25*-1</f>
        <v>6026</v>
      </c>
      <c r="D128" s="26">
        <f>SUM(D99:D127)</f>
        <v>4275</v>
      </c>
      <c r="E128" s="33">
        <f>+D128-C128</f>
        <v>-1751</v>
      </c>
      <c r="F128" s="44">
        <v>30190</v>
      </c>
      <c r="G128" s="26">
        <f>SUM(G99:G127)</f>
        <v>37524.47</v>
      </c>
      <c r="H128" s="33">
        <f>+G128-F128</f>
        <v>7334.4700000000012</v>
      </c>
      <c r="I128" s="44">
        <v>29754</v>
      </c>
      <c r="J128" s="26">
        <f>SUM(J99:J120)</f>
        <v>20214.352999999999</v>
      </c>
      <c r="K128" s="33">
        <f>+J128-I128</f>
        <v>-9539.6470000000008</v>
      </c>
      <c r="L128" s="44">
        <f>+C128+F128+I128</f>
        <v>65970</v>
      </c>
      <c r="M128" s="26">
        <f>+D128+G128+J128</f>
        <v>62013.823000000004</v>
      </c>
      <c r="N128" s="33">
        <f>+M128-L128</f>
        <v>-3956.176999999996</v>
      </c>
      <c r="O128" s="44">
        <v>40262</v>
      </c>
      <c r="P128" s="26">
        <f>SUM(P99:P127)</f>
        <v>5380.7340000000004</v>
      </c>
      <c r="Q128" s="33">
        <f>+P128-O128</f>
        <v>-34881.266000000003</v>
      </c>
    </row>
    <row r="129" spans="1:17" s="12" customFormat="1" ht="15" customHeight="1" thickBot="1" x14ac:dyDescent="0.4">
      <c r="A129" s="110" t="s">
        <v>42</v>
      </c>
      <c r="B129" s="113" t="s">
        <v>43</v>
      </c>
      <c r="C129" s="45" t="s">
        <v>28</v>
      </c>
      <c r="D129" s="46" t="s">
        <v>29</v>
      </c>
      <c r="E129" s="47">
        <f>COUNTA(C130:C136)</f>
        <v>6</v>
      </c>
      <c r="F129" s="45" t="s">
        <v>28</v>
      </c>
      <c r="G129" s="46" t="s">
        <v>29</v>
      </c>
      <c r="H129" s="47">
        <f>COUNTA(F130:F136)</f>
        <v>2</v>
      </c>
      <c r="I129" s="45" t="s">
        <v>28</v>
      </c>
      <c r="J129" s="46" t="s">
        <v>29</v>
      </c>
      <c r="K129" s="47">
        <f>COUNTA(I130:I136)</f>
        <v>1</v>
      </c>
      <c r="L129" s="45"/>
      <c r="M129" s="46"/>
      <c r="N129" s="47">
        <f>+K129+H129+E129</f>
        <v>9</v>
      </c>
      <c r="O129" s="45" t="s">
        <v>28</v>
      </c>
      <c r="P129" s="46" t="s">
        <v>29</v>
      </c>
      <c r="Q129" s="47">
        <f>COUNTA(O130:O136)</f>
        <v>2</v>
      </c>
    </row>
    <row r="130" spans="1:17" s="12" customFormat="1" ht="12" customHeight="1" x14ac:dyDescent="0.2">
      <c r="A130" s="111"/>
      <c r="B130" s="114"/>
      <c r="C130" s="2" t="s">
        <v>149</v>
      </c>
      <c r="D130" s="3">
        <v>0</v>
      </c>
      <c r="E130" s="4"/>
      <c r="F130" s="2" t="s">
        <v>154</v>
      </c>
      <c r="G130" s="3">
        <v>10000</v>
      </c>
      <c r="H130" s="4"/>
      <c r="I130" s="2" t="s">
        <v>156</v>
      </c>
      <c r="J130" s="3">
        <v>10000</v>
      </c>
      <c r="K130" s="4"/>
      <c r="L130" s="2"/>
      <c r="M130" s="3"/>
      <c r="N130" s="4"/>
      <c r="O130" s="2" t="s">
        <v>157</v>
      </c>
      <c r="P130" s="3">
        <v>0</v>
      </c>
      <c r="Q130" s="4"/>
    </row>
    <row r="131" spans="1:17" s="12" customFormat="1" ht="12" customHeight="1" x14ac:dyDescent="0.2">
      <c r="A131" s="111"/>
      <c r="B131" s="114"/>
      <c r="C131" s="2" t="s">
        <v>150</v>
      </c>
      <c r="D131" s="3">
        <v>0</v>
      </c>
      <c r="E131" s="4"/>
      <c r="F131" s="2" t="s">
        <v>155</v>
      </c>
      <c r="G131" s="3">
        <v>0</v>
      </c>
      <c r="H131" s="4"/>
      <c r="I131" s="2"/>
      <c r="J131" s="3"/>
      <c r="K131" s="4"/>
      <c r="L131" s="2"/>
      <c r="M131" s="3"/>
      <c r="N131" s="4"/>
      <c r="O131" s="2" t="s">
        <v>158</v>
      </c>
      <c r="P131" s="3">
        <v>0</v>
      </c>
      <c r="Q131" s="4"/>
    </row>
    <row r="132" spans="1:17" s="12" customFormat="1" ht="12" customHeight="1" x14ac:dyDescent="0.2">
      <c r="A132" s="111"/>
      <c r="B132" s="114"/>
      <c r="C132" s="2" t="s">
        <v>151</v>
      </c>
      <c r="D132" s="3">
        <v>0</v>
      </c>
      <c r="E132" s="4"/>
      <c r="F132" s="2"/>
      <c r="G132" s="3"/>
      <c r="H132" s="4"/>
      <c r="I132" s="2"/>
      <c r="J132" s="3"/>
      <c r="K132" s="4"/>
      <c r="L132" s="2"/>
      <c r="M132" s="3"/>
      <c r="N132" s="4"/>
      <c r="O132" s="2"/>
      <c r="P132" s="3"/>
      <c r="Q132" s="4"/>
    </row>
    <row r="133" spans="1:17" s="12" customFormat="1" ht="12" customHeight="1" x14ac:dyDescent="0.2">
      <c r="A133" s="111"/>
      <c r="B133" s="114"/>
      <c r="C133" s="2" t="s">
        <v>152</v>
      </c>
      <c r="D133" s="3">
        <v>0</v>
      </c>
      <c r="E133" s="4"/>
      <c r="F133" s="2"/>
      <c r="G133" s="3"/>
      <c r="H133" s="4"/>
      <c r="I133" s="2"/>
      <c r="J133" s="3"/>
      <c r="K133" s="4"/>
      <c r="L133" s="2"/>
      <c r="M133" s="3"/>
      <c r="N133" s="4"/>
      <c r="O133" s="2"/>
      <c r="P133" s="3"/>
      <c r="Q133" s="4"/>
    </row>
    <row r="134" spans="1:17" s="12" customFormat="1" ht="12" customHeight="1" x14ac:dyDescent="0.2">
      <c r="A134" s="111"/>
      <c r="B134" s="114"/>
      <c r="C134" s="2" t="s">
        <v>153</v>
      </c>
      <c r="D134" s="3">
        <v>0</v>
      </c>
      <c r="E134" s="4"/>
      <c r="F134" s="2"/>
      <c r="G134" s="3"/>
      <c r="H134" s="4"/>
      <c r="I134" s="2"/>
      <c r="J134" s="3"/>
      <c r="K134" s="4"/>
      <c r="L134" s="2"/>
      <c r="M134" s="3"/>
      <c r="N134" s="4"/>
      <c r="O134" s="2"/>
      <c r="P134" s="3"/>
      <c r="Q134" s="4"/>
    </row>
    <row r="135" spans="1:17" s="12" customFormat="1" ht="12" customHeight="1" x14ac:dyDescent="0.2">
      <c r="A135" s="111"/>
      <c r="B135" s="114"/>
      <c r="C135" s="2" t="s">
        <v>169</v>
      </c>
      <c r="D135" s="3">
        <v>0</v>
      </c>
      <c r="F135" s="2"/>
      <c r="G135" s="3"/>
      <c r="H135" s="37"/>
      <c r="I135" s="1"/>
      <c r="J135" s="1"/>
      <c r="K135" s="37"/>
      <c r="L135" s="34"/>
      <c r="M135" s="35"/>
      <c r="N135" s="37"/>
      <c r="O135" s="2"/>
      <c r="P135" s="3"/>
      <c r="Q135" s="37"/>
    </row>
    <row r="136" spans="1:17" s="12" customFormat="1" ht="12" customHeight="1" x14ac:dyDescent="0.2">
      <c r="A136" s="111"/>
      <c r="B136" s="114"/>
      <c r="C136" s="34"/>
      <c r="D136" s="3"/>
      <c r="E136" s="37" t="s">
        <v>87</v>
      </c>
      <c r="F136" s="34"/>
      <c r="G136" s="3"/>
      <c r="H136" s="37" t="s">
        <v>87</v>
      </c>
      <c r="I136" s="34"/>
      <c r="J136" s="1"/>
      <c r="K136" s="37" t="s">
        <v>87</v>
      </c>
      <c r="L136" s="34"/>
      <c r="M136" s="35"/>
      <c r="N136" s="37" t="s">
        <v>87</v>
      </c>
      <c r="O136" s="34"/>
      <c r="P136" s="3"/>
      <c r="Q136" s="37" t="s">
        <v>87</v>
      </c>
    </row>
    <row r="137" spans="1:17" s="12" customFormat="1" ht="15" customHeight="1" x14ac:dyDescent="0.35">
      <c r="A137" s="111"/>
      <c r="B137" s="114"/>
      <c r="C137" s="23" t="s">
        <v>185</v>
      </c>
      <c r="D137" s="24"/>
      <c r="E137" s="25" t="s">
        <v>88</v>
      </c>
      <c r="F137" s="23" t="s">
        <v>185</v>
      </c>
      <c r="G137" s="24"/>
      <c r="H137" s="25" t="s">
        <v>88</v>
      </c>
      <c r="I137" s="23" t="s">
        <v>185</v>
      </c>
      <c r="J137" s="24"/>
      <c r="K137" s="25" t="s">
        <v>88</v>
      </c>
      <c r="L137" s="23" t="s">
        <v>185</v>
      </c>
      <c r="M137" s="36" t="s">
        <v>29</v>
      </c>
      <c r="N137" s="25" t="s">
        <v>88</v>
      </c>
      <c r="O137" s="23" t="s">
        <v>185</v>
      </c>
      <c r="P137" s="24"/>
      <c r="Q137" s="25" t="s">
        <v>88</v>
      </c>
    </row>
    <row r="138" spans="1:17" s="12" customFormat="1" ht="12" customHeight="1" x14ac:dyDescent="0.2">
      <c r="A138" s="112"/>
      <c r="B138" s="115"/>
      <c r="C138" s="44">
        <f>+'[1]QTD Mgmt Summary'!$E$30*-1</f>
        <v>44723</v>
      </c>
      <c r="D138" s="26">
        <f>SUM(D130:D137)</f>
        <v>0</v>
      </c>
      <c r="E138" s="33">
        <f>+D138-C138</f>
        <v>-44723</v>
      </c>
      <c r="F138" s="44">
        <v>15390</v>
      </c>
      <c r="G138" s="26">
        <f>SUM(G130:G137)</f>
        <v>10000</v>
      </c>
      <c r="H138" s="33">
        <f>+G138-F138</f>
        <v>-5390</v>
      </c>
      <c r="I138" s="44">
        <v>15390</v>
      </c>
      <c r="J138" s="26">
        <f>SUM(J130:J137)</f>
        <v>10000</v>
      </c>
      <c r="K138" s="33">
        <f>+J138-I138</f>
        <v>-5390</v>
      </c>
      <c r="L138" s="44">
        <f>+C138+F138+I138</f>
        <v>75503</v>
      </c>
      <c r="M138" s="26">
        <f>+D138+G138+J138</f>
        <v>20000</v>
      </c>
      <c r="N138" s="33">
        <f>+M138-L138</f>
        <v>-55503</v>
      </c>
      <c r="O138" s="44">
        <v>20776.5</v>
      </c>
      <c r="P138" s="26">
        <f>SUM(P130:P137)</f>
        <v>0</v>
      </c>
      <c r="Q138" s="33">
        <f>+P138-O138</f>
        <v>-20776.5</v>
      </c>
    </row>
    <row r="139" spans="1:17" s="12" customFormat="1" ht="15" customHeight="1" thickBot="1" x14ac:dyDescent="0.4">
      <c r="A139" s="110" t="s">
        <v>44</v>
      </c>
      <c r="B139" s="113" t="s">
        <v>170</v>
      </c>
      <c r="C139" s="45" t="s">
        <v>28</v>
      </c>
      <c r="D139" s="46" t="s">
        <v>29</v>
      </c>
      <c r="E139" s="47">
        <f>COUNTA(C140:C146)</f>
        <v>1</v>
      </c>
      <c r="F139" s="45" t="s">
        <v>28</v>
      </c>
      <c r="G139" s="46" t="s">
        <v>29</v>
      </c>
      <c r="H139" s="47">
        <f>COUNTA(F140:F146)</f>
        <v>5</v>
      </c>
      <c r="I139" s="45" t="s">
        <v>28</v>
      </c>
      <c r="J139" s="46" t="s">
        <v>29</v>
      </c>
      <c r="K139" s="47">
        <f>COUNTA(I140:I146)</f>
        <v>6</v>
      </c>
      <c r="L139" s="45"/>
      <c r="M139" s="46"/>
      <c r="N139" s="47">
        <f>+K139+H139+E139</f>
        <v>12</v>
      </c>
      <c r="O139" s="45" t="s">
        <v>28</v>
      </c>
      <c r="P139" s="46" t="s">
        <v>29</v>
      </c>
      <c r="Q139" s="47">
        <f>COUNTA(O140:O146)</f>
        <v>0</v>
      </c>
    </row>
    <row r="140" spans="1:17" s="12" customFormat="1" ht="12.75" customHeight="1" x14ac:dyDescent="0.35">
      <c r="A140" s="111"/>
      <c r="B140" s="114"/>
      <c r="C140" s="38" t="s">
        <v>94</v>
      </c>
      <c r="D140" s="39">
        <v>0</v>
      </c>
      <c r="E140" s="40"/>
      <c r="F140" s="38" t="s">
        <v>95</v>
      </c>
      <c r="G140" s="39">
        <v>0</v>
      </c>
      <c r="H140" s="41"/>
      <c r="I140" s="38" t="s">
        <v>98</v>
      </c>
      <c r="J140" s="39">
        <v>0</v>
      </c>
      <c r="K140" s="25"/>
      <c r="L140" s="2"/>
      <c r="M140" s="3"/>
      <c r="N140" s="4"/>
      <c r="O140" s="2"/>
      <c r="P140" s="3"/>
      <c r="Q140" s="4"/>
    </row>
    <row r="141" spans="1:17" s="12" customFormat="1" ht="12.75" customHeight="1" x14ac:dyDescent="0.35">
      <c r="A141" s="111"/>
      <c r="B141" s="114"/>
      <c r="C141" s="38"/>
      <c r="D141" s="39"/>
      <c r="E141" s="40"/>
      <c r="F141" s="38" t="s">
        <v>96</v>
      </c>
      <c r="G141" s="39">
        <v>0</v>
      </c>
      <c r="H141" s="41"/>
      <c r="I141" s="38" t="s">
        <v>99</v>
      </c>
      <c r="J141" s="39">
        <v>0</v>
      </c>
      <c r="K141" s="25"/>
      <c r="L141" s="2"/>
      <c r="M141" s="3"/>
      <c r="N141" s="4"/>
      <c r="O141" s="2"/>
      <c r="P141" s="3"/>
      <c r="Q141" s="4"/>
    </row>
    <row r="142" spans="1:17" s="12" customFormat="1" ht="12.75" customHeight="1" x14ac:dyDescent="0.35">
      <c r="A142" s="111"/>
      <c r="B142" s="114"/>
      <c r="C142" s="38"/>
      <c r="D142" s="39"/>
      <c r="E142" s="40"/>
      <c r="F142" s="38" t="s">
        <v>97</v>
      </c>
      <c r="G142" s="39">
        <v>0</v>
      </c>
      <c r="H142" s="41"/>
      <c r="I142" s="38" t="s">
        <v>193</v>
      </c>
      <c r="J142" s="39">
        <v>0</v>
      </c>
      <c r="K142" s="25"/>
      <c r="L142" s="2"/>
      <c r="M142" s="3"/>
      <c r="N142" s="4"/>
      <c r="O142" s="2"/>
      <c r="P142" s="3"/>
      <c r="Q142" s="4"/>
    </row>
    <row r="143" spans="1:17" s="12" customFormat="1" ht="12.75" customHeight="1" x14ac:dyDescent="0.35">
      <c r="A143" s="111"/>
      <c r="B143" s="114"/>
      <c r="C143" s="38"/>
      <c r="D143" s="39"/>
      <c r="E143" s="40"/>
      <c r="F143" s="38" t="s">
        <v>192</v>
      </c>
      <c r="G143" s="39">
        <v>0</v>
      </c>
      <c r="H143" s="41"/>
      <c r="I143" s="38" t="s">
        <v>100</v>
      </c>
      <c r="J143" s="39">
        <v>0</v>
      </c>
      <c r="K143" s="25"/>
      <c r="L143" s="2"/>
      <c r="M143" s="3"/>
      <c r="N143" s="4"/>
      <c r="O143" s="2"/>
      <c r="P143" s="3"/>
      <c r="Q143" s="4"/>
    </row>
    <row r="144" spans="1:17" s="12" customFormat="1" ht="12.75" customHeight="1" x14ac:dyDescent="0.35">
      <c r="A144" s="111"/>
      <c r="B144" s="114"/>
      <c r="C144" s="38"/>
      <c r="D144" s="39"/>
      <c r="E144" s="40"/>
      <c r="F144" s="38" t="s">
        <v>159</v>
      </c>
      <c r="G144" s="39">
        <v>0</v>
      </c>
      <c r="H144" s="41"/>
      <c r="I144" s="38" t="s">
        <v>101</v>
      </c>
      <c r="J144" s="39">
        <v>0</v>
      </c>
      <c r="K144" s="25"/>
      <c r="L144" s="2"/>
      <c r="M144" s="3"/>
      <c r="N144" s="4"/>
      <c r="O144" s="2"/>
      <c r="P144" s="3"/>
      <c r="Q144" s="4"/>
    </row>
    <row r="145" spans="1:17" s="12" customFormat="1" ht="12.75" customHeight="1" x14ac:dyDescent="0.35">
      <c r="A145" s="111"/>
      <c r="B145" s="114"/>
      <c r="C145" s="38"/>
      <c r="D145" s="39"/>
      <c r="E145" s="40"/>
      <c r="F145" s="38"/>
      <c r="G145" s="39"/>
      <c r="H145" s="41"/>
      <c r="I145" s="38" t="s">
        <v>194</v>
      </c>
      <c r="J145" s="39">
        <v>0</v>
      </c>
      <c r="K145" s="25"/>
      <c r="L145" s="2"/>
      <c r="M145" s="3"/>
      <c r="N145" s="4"/>
      <c r="O145" s="2"/>
      <c r="P145" s="3"/>
      <c r="Q145" s="4"/>
    </row>
    <row r="146" spans="1:17" s="12" customFormat="1" ht="12" customHeight="1" x14ac:dyDescent="0.2">
      <c r="A146" s="111"/>
      <c r="B146" s="114"/>
      <c r="C146" s="34"/>
      <c r="D146" s="3"/>
      <c r="E146" s="37" t="s">
        <v>87</v>
      </c>
      <c r="F146" s="34"/>
      <c r="G146" s="3"/>
      <c r="H146" s="37" t="s">
        <v>87</v>
      </c>
      <c r="I146" s="34"/>
      <c r="J146" s="1"/>
      <c r="K146" s="37" t="s">
        <v>87</v>
      </c>
      <c r="L146" s="34"/>
      <c r="M146" s="35"/>
      <c r="N146" s="37" t="s">
        <v>87</v>
      </c>
      <c r="O146" s="34"/>
      <c r="P146" s="3"/>
      <c r="Q146" s="37" t="s">
        <v>87</v>
      </c>
    </row>
    <row r="147" spans="1:17" s="12" customFormat="1" ht="15" customHeight="1" x14ac:dyDescent="0.35">
      <c r="A147" s="111"/>
      <c r="B147" s="114"/>
      <c r="C147" s="23" t="s">
        <v>185</v>
      </c>
      <c r="D147" s="24"/>
      <c r="E147" s="25" t="s">
        <v>88</v>
      </c>
      <c r="F147" s="23" t="s">
        <v>185</v>
      </c>
      <c r="G147" s="24"/>
      <c r="H147" s="25" t="s">
        <v>88</v>
      </c>
      <c r="I147" s="23" t="s">
        <v>185</v>
      </c>
      <c r="J147" s="24"/>
      <c r="K147" s="25" t="s">
        <v>88</v>
      </c>
      <c r="L147" s="23" t="s">
        <v>185</v>
      </c>
      <c r="M147" s="36" t="s">
        <v>29</v>
      </c>
      <c r="N147" s="25" t="s">
        <v>88</v>
      </c>
      <c r="O147" s="23" t="s">
        <v>185</v>
      </c>
      <c r="P147" s="24"/>
      <c r="Q147" s="25" t="s">
        <v>88</v>
      </c>
    </row>
    <row r="148" spans="1:17" s="12" customFormat="1" ht="12" customHeight="1" x14ac:dyDescent="0.2">
      <c r="A148" s="112"/>
      <c r="B148" s="115"/>
      <c r="C148" s="44">
        <f>+'[1]QTD Mgmt Summary'!$E$31*-1</f>
        <v>-861</v>
      </c>
      <c r="D148" s="26">
        <f>SUM(D140:D147)</f>
        <v>0</v>
      </c>
      <c r="E148" s="33">
        <f>+D148-C148</f>
        <v>861</v>
      </c>
      <c r="F148" s="44">
        <v>5000</v>
      </c>
      <c r="G148" s="26">
        <f>SUM(G140:G147)</f>
        <v>0</v>
      </c>
      <c r="H148" s="33">
        <f>+G148-F148</f>
        <v>-5000</v>
      </c>
      <c r="I148" s="44">
        <v>8000</v>
      </c>
      <c r="J148" s="26">
        <f>SUM(J140:J147)</f>
        <v>0</v>
      </c>
      <c r="K148" s="33">
        <f>+J148-I148</f>
        <v>-8000</v>
      </c>
      <c r="L148" s="44">
        <f>+C148+F148+I148</f>
        <v>12139</v>
      </c>
      <c r="M148" s="26">
        <f>+D148+G148+J148</f>
        <v>0</v>
      </c>
      <c r="N148" s="33">
        <f>+M148-L148</f>
        <v>-12139</v>
      </c>
      <c r="O148" s="44">
        <v>15000</v>
      </c>
      <c r="P148" s="26">
        <f>SUM(P140:P147)</f>
        <v>0</v>
      </c>
      <c r="Q148" s="33">
        <f>+P148-O148</f>
        <v>-15000</v>
      </c>
    </row>
    <row r="149" spans="1:17" ht="14.4" thickBot="1" x14ac:dyDescent="0.4">
      <c r="A149" s="110" t="s">
        <v>5</v>
      </c>
      <c r="B149" s="113" t="s">
        <v>8</v>
      </c>
      <c r="C149" s="45" t="s">
        <v>28</v>
      </c>
      <c r="D149" s="46" t="s">
        <v>29</v>
      </c>
      <c r="E149" s="47">
        <f>COUNTA(C150:C158)</f>
        <v>5</v>
      </c>
      <c r="F149" s="45" t="s">
        <v>28</v>
      </c>
      <c r="G149" s="46" t="s">
        <v>29</v>
      </c>
      <c r="H149" s="47">
        <f>COUNTA(F150:F158)</f>
        <v>8</v>
      </c>
      <c r="I149" s="45" t="s">
        <v>28</v>
      </c>
      <c r="J149" s="46" t="s">
        <v>29</v>
      </c>
      <c r="K149" s="47">
        <f>COUNTA(I150:I158)</f>
        <v>3</v>
      </c>
      <c r="L149" s="45"/>
      <c r="M149" s="46"/>
      <c r="N149" s="47">
        <f>+K149+H149+E149</f>
        <v>16</v>
      </c>
      <c r="O149" s="45" t="s">
        <v>28</v>
      </c>
      <c r="P149" s="46" t="s">
        <v>29</v>
      </c>
      <c r="Q149" s="47">
        <f>COUNTA(O150:O158)</f>
        <v>0</v>
      </c>
    </row>
    <row r="150" spans="1:17" ht="12.75" customHeight="1" x14ac:dyDescent="0.35">
      <c r="A150" s="111"/>
      <c r="B150" s="114"/>
      <c r="C150" s="2" t="s">
        <v>102</v>
      </c>
      <c r="D150" s="3">
        <v>0</v>
      </c>
      <c r="E150" s="4"/>
      <c r="F150" s="29" t="s">
        <v>108</v>
      </c>
      <c r="G150" s="30">
        <v>1000</v>
      </c>
      <c r="H150" s="25"/>
      <c r="I150" s="29" t="s">
        <v>116</v>
      </c>
      <c r="J150" s="30">
        <v>0</v>
      </c>
      <c r="K150" s="25"/>
      <c r="L150" s="2"/>
      <c r="M150" s="3"/>
      <c r="N150" s="4"/>
      <c r="O150" s="2"/>
      <c r="P150" s="3"/>
      <c r="Q150" s="4"/>
    </row>
    <row r="151" spans="1:17" ht="12.75" customHeight="1" x14ac:dyDescent="0.35">
      <c r="A151" s="111"/>
      <c r="B151" s="114"/>
      <c r="C151" s="2" t="s">
        <v>103</v>
      </c>
      <c r="D151" s="3">
        <v>0</v>
      </c>
      <c r="E151" s="4"/>
      <c r="F151" s="29" t="s">
        <v>109</v>
      </c>
      <c r="G151" s="30">
        <v>0</v>
      </c>
      <c r="H151" s="25"/>
      <c r="I151" s="29" t="s">
        <v>117</v>
      </c>
      <c r="J151" s="30">
        <v>0</v>
      </c>
      <c r="K151" s="25"/>
      <c r="L151" s="2"/>
      <c r="M151" s="3"/>
      <c r="N151" s="4"/>
      <c r="O151" s="2"/>
      <c r="P151" s="3"/>
      <c r="Q151" s="4"/>
    </row>
    <row r="152" spans="1:17" ht="12.75" customHeight="1" x14ac:dyDescent="0.35">
      <c r="A152" s="111"/>
      <c r="B152" s="114"/>
      <c r="C152" s="2" t="s">
        <v>105</v>
      </c>
      <c r="D152" s="3">
        <v>0</v>
      </c>
      <c r="E152" s="4"/>
      <c r="F152" s="29" t="s">
        <v>110</v>
      </c>
      <c r="G152" s="30">
        <v>0</v>
      </c>
      <c r="H152" s="25"/>
      <c r="I152" s="29" t="s">
        <v>118</v>
      </c>
      <c r="J152" s="30">
        <v>0</v>
      </c>
      <c r="K152" s="25"/>
      <c r="L152" s="2"/>
      <c r="M152" s="3"/>
      <c r="N152" s="4"/>
      <c r="O152" s="2"/>
      <c r="P152" s="3"/>
      <c r="Q152" s="4"/>
    </row>
    <row r="153" spans="1:17" ht="12.75" customHeight="1" x14ac:dyDescent="0.35">
      <c r="A153" s="111"/>
      <c r="B153" s="114"/>
      <c r="C153" s="2" t="s">
        <v>106</v>
      </c>
      <c r="D153" s="3">
        <v>0</v>
      </c>
      <c r="E153" s="4"/>
      <c r="F153" s="29" t="s">
        <v>111</v>
      </c>
      <c r="G153" s="30">
        <v>0</v>
      </c>
      <c r="H153" s="25"/>
      <c r="I153" s="29"/>
      <c r="J153" s="30"/>
      <c r="K153" s="25"/>
      <c r="L153" s="2"/>
      <c r="M153" s="3"/>
      <c r="N153" s="4"/>
      <c r="O153" s="2"/>
      <c r="P153" s="3"/>
      <c r="Q153" s="4"/>
    </row>
    <row r="154" spans="1:17" ht="12.75" customHeight="1" x14ac:dyDescent="0.35">
      <c r="A154" s="111"/>
      <c r="B154" s="114"/>
      <c r="C154" s="2" t="s">
        <v>107</v>
      </c>
      <c r="D154" s="3">
        <v>0</v>
      </c>
      <c r="E154" s="4"/>
      <c r="F154" s="29" t="s">
        <v>112</v>
      </c>
      <c r="G154" s="30">
        <v>0</v>
      </c>
      <c r="H154" s="25"/>
      <c r="I154" s="29"/>
      <c r="J154" s="30"/>
      <c r="K154" s="25"/>
      <c r="L154" s="2"/>
      <c r="M154" s="3"/>
      <c r="N154" s="4"/>
      <c r="O154" s="2"/>
      <c r="P154" s="3"/>
      <c r="Q154" s="4"/>
    </row>
    <row r="155" spans="1:17" ht="12.75" customHeight="1" x14ac:dyDescent="0.35">
      <c r="A155" s="111"/>
      <c r="B155" s="114"/>
      <c r="C155" s="2"/>
      <c r="D155" s="3"/>
      <c r="E155" s="4"/>
      <c r="F155" s="29" t="s">
        <v>113</v>
      </c>
      <c r="G155" s="30">
        <v>0</v>
      </c>
      <c r="H155" s="25"/>
      <c r="I155" s="29"/>
      <c r="J155" s="30"/>
      <c r="K155" s="25"/>
      <c r="L155" s="2"/>
      <c r="M155" s="3"/>
      <c r="N155" s="4"/>
      <c r="O155" s="2"/>
      <c r="P155" s="3"/>
      <c r="Q155" s="4"/>
    </row>
    <row r="156" spans="1:17" ht="12.75" customHeight="1" x14ac:dyDescent="0.35">
      <c r="A156" s="111"/>
      <c r="B156" s="114"/>
      <c r="C156" s="2"/>
      <c r="D156" s="3"/>
      <c r="E156" s="4"/>
      <c r="F156" s="29" t="s">
        <v>114</v>
      </c>
      <c r="G156" s="30">
        <v>0</v>
      </c>
      <c r="H156" s="25"/>
      <c r="I156" s="29"/>
      <c r="J156" s="30"/>
      <c r="K156" s="25"/>
      <c r="L156" s="2"/>
      <c r="M156" s="3"/>
      <c r="N156" s="4"/>
      <c r="O156" s="2"/>
      <c r="P156" s="3"/>
      <c r="Q156" s="4"/>
    </row>
    <row r="157" spans="1:17" ht="12.75" customHeight="1" x14ac:dyDescent="0.35">
      <c r="A157" s="111"/>
      <c r="B157" s="114"/>
      <c r="C157" s="2"/>
      <c r="D157" s="3"/>
      <c r="E157" s="4"/>
      <c r="F157" s="29" t="s">
        <v>115</v>
      </c>
      <c r="G157" s="30">
        <v>0</v>
      </c>
      <c r="H157" s="25"/>
      <c r="I157" s="29"/>
      <c r="J157" s="30"/>
      <c r="K157" s="25"/>
      <c r="L157" s="2"/>
      <c r="M157" s="3"/>
      <c r="N157" s="4"/>
      <c r="O157" s="2"/>
      <c r="P157" s="3"/>
      <c r="Q157" s="4"/>
    </row>
    <row r="158" spans="1:17" ht="12.75" customHeight="1" x14ac:dyDescent="0.2">
      <c r="A158" s="111"/>
      <c r="B158" s="114"/>
      <c r="C158" s="34"/>
      <c r="D158" s="3"/>
      <c r="E158" s="37" t="s">
        <v>87</v>
      </c>
      <c r="F158" s="34"/>
      <c r="G158" s="3"/>
      <c r="H158" s="37" t="s">
        <v>87</v>
      </c>
      <c r="I158" s="34"/>
      <c r="K158" s="37" t="s">
        <v>87</v>
      </c>
      <c r="L158" s="34"/>
      <c r="M158" s="35"/>
      <c r="N158" s="37" t="s">
        <v>87</v>
      </c>
      <c r="O158" s="34"/>
      <c r="P158" s="3"/>
      <c r="Q158" s="37" t="s">
        <v>87</v>
      </c>
    </row>
    <row r="159" spans="1:17" ht="12" x14ac:dyDescent="0.35">
      <c r="A159" s="111"/>
      <c r="B159" s="114"/>
      <c r="C159" s="23" t="s">
        <v>185</v>
      </c>
      <c r="D159" s="24"/>
      <c r="E159" s="25" t="s">
        <v>88</v>
      </c>
      <c r="F159" s="23" t="s">
        <v>185</v>
      </c>
      <c r="G159" s="24"/>
      <c r="H159" s="25" t="s">
        <v>88</v>
      </c>
      <c r="I159" s="23" t="s">
        <v>185</v>
      </c>
      <c r="J159" s="24"/>
      <c r="K159" s="25" t="s">
        <v>88</v>
      </c>
      <c r="L159" s="23" t="s">
        <v>185</v>
      </c>
      <c r="M159" s="36" t="s">
        <v>29</v>
      </c>
      <c r="N159" s="25" t="s">
        <v>88</v>
      </c>
      <c r="O159" s="23" t="s">
        <v>185</v>
      </c>
      <c r="P159" s="24"/>
      <c r="Q159" s="25" t="s">
        <v>88</v>
      </c>
    </row>
    <row r="160" spans="1:17" x14ac:dyDescent="0.2">
      <c r="A160" s="112"/>
      <c r="B160" s="115"/>
      <c r="C160" s="44">
        <f>+'[1]QTD Mgmt Summary'!$E$32*-1</f>
        <v>28597</v>
      </c>
      <c r="D160" s="26">
        <f>SUM(D150:D159)</f>
        <v>0</v>
      </c>
      <c r="E160" s="33">
        <f>+D160-C160</f>
        <v>-28597</v>
      </c>
      <c r="F160" s="44">
        <v>13905</v>
      </c>
      <c r="G160" s="26">
        <f>SUM(G150:G159)</f>
        <v>1000</v>
      </c>
      <c r="H160" s="33">
        <f>+G160-F160</f>
        <v>-12905</v>
      </c>
      <c r="I160" s="44">
        <v>19955</v>
      </c>
      <c r="J160" s="26">
        <f>SUM(J150:J159)</f>
        <v>0</v>
      </c>
      <c r="K160" s="33">
        <f>+J160-I160</f>
        <v>-19955</v>
      </c>
      <c r="L160" s="44">
        <f>+C160+F160+I160</f>
        <v>62457</v>
      </c>
      <c r="M160" s="26">
        <f>+D160+G160+J160</f>
        <v>1000</v>
      </c>
      <c r="N160" s="33">
        <f>+M160-L160</f>
        <v>-61457</v>
      </c>
      <c r="O160" s="44">
        <v>6748.65</v>
      </c>
      <c r="P160" s="26">
        <f>SUM(P150:P159)</f>
        <v>0</v>
      </c>
      <c r="Q160" s="33">
        <f>+P160-O160</f>
        <v>-6748.65</v>
      </c>
    </row>
    <row r="161" spans="1:17" s="12" customFormat="1" ht="15" customHeight="1" thickBot="1" x14ac:dyDescent="0.4">
      <c r="A161" s="110" t="s">
        <v>135</v>
      </c>
      <c r="B161" s="113" t="s">
        <v>171</v>
      </c>
      <c r="C161" s="45" t="s">
        <v>28</v>
      </c>
      <c r="D161" s="46" t="s">
        <v>29</v>
      </c>
      <c r="E161" s="47">
        <f>COUNTA(C162:C164)</f>
        <v>0</v>
      </c>
      <c r="F161" s="45" t="s">
        <v>28</v>
      </c>
      <c r="G161" s="46" t="s">
        <v>29</v>
      </c>
      <c r="H161" s="47">
        <f>COUNTA(F162:F164)</f>
        <v>1</v>
      </c>
      <c r="I161" s="45" t="s">
        <v>28</v>
      </c>
      <c r="J161" s="46" t="s">
        <v>29</v>
      </c>
      <c r="K161" s="47">
        <f>COUNTA(I162:I164)</f>
        <v>0</v>
      </c>
      <c r="L161" s="45"/>
      <c r="M161" s="46"/>
      <c r="N161" s="47">
        <f>+K161+H161+E161</f>
        <v>1</v>
      </c>
      <c r="O161" s="45" t="s">
        <v>28</v>
      </c>
      <c r="P161" s="46" t="s">
        <v>29</v>
      </c>
      <c r="Q161" s="47">
        <f>COUNTA(O162:O164)</f>
        <v>0</v>
      </c>
    </row>
    <row r="162" spans="1:17" s="12" customFormat="1" ht="12" customHeight="1" x14ac:dyDescent="0.2">
      <c r="A162" s="111"/>
      <c r="B162" s="114"/>
      <c r="C162" s="2"/>
      <c r="D162" s="3"/>
      <c r="E162" s="4"/>
      <c r="F162" s="2" t="s">
        <v>136</v>
      </c>
      <c r="G162" s="3">
        <v>30000</v>
      </c>
      <c r="H162" s="4"/>
      <c r="I162" s="2"/>
      <c r="J162" s="3"/>
      <c r="K162" s="4"/>
      <c r="L162" s="2"/>
      <c r="M162" s="3"/>
      <c r="N162" s="4"/>
      <c r="O162" s="2"/>
      <c r="P162" s="3"/>
      <c r="Q162" s="4"/>
    </row>
    <row r="163" spans="1:17" s="12" customFormat="1" ht="12" customHeight="1" x14ac:dyDescent="0.2">
      <c r="A163" s="111"/>
      <c r="B163" s="114"/>
      <c r="C163" s="2"/>
      <c r="D163" s="3"/>
      <c r="E163" s="4"/>
      <c r="F163" s="2"/>
      <c r="G163" s="3"/>
      <c r="H163" s="4"/>
      <c r="I163" s="3"/>
      <c r="J163" s="3"/>
      <c r="K163" s="4"/>
      <c r="L163" s="2"/>
      <c r="M163" s="3"/>
      <c r="N163" s="4"/>
      <c r="O163" s="2"/>
      <c r="P163" s="3"/>
      <c r="Q163" s="4"/>
    </row>
    <row r="164" spans="1:17" s="12" customFormat="1" ht="12" customHeight="1" x14ac:dyDescent="0.2">
      <c r="A164" s="111"/>
      <c r="B164" s="114"/>
      <c r="C164" s="34"/>
      <c r="D164" s="7"/>
      <c r="E164" s="37" t="s">
        <v>87</v>
      </c>
      <c r="F164" s="34"/>
      <c r="G164" s="7"/>
      <c r="H164" s="37" t="s">
        <v>87</v>
      </c>
      <c r="I164" s="34"/>
      <c r="J164" s="14"/>
      <c r="K164" s="37" t="s">
        <v>87</v>
      </c>
      <c r="L164" s="34"/>
      <c r="M164" s="35"/>
      <c r="N164" s="37" t="s">
        <v>87</v>
      </c>
      <c r="O164" s="34"/>
      <c r="P164" s="7"/>
      <c r="Q164" s="37" t="s">
        <v>87</v>
      </c>
    </row>
    <row r="165" spans="1:17" s="12" customFormat="1" ht="15" customHeight="1" x14ac:dyDescent="0.35">
      <c r="A165" s="111"/>
      <c r="B165" s="114"/>
      <c r="C165" s="23" t="s">
        <v>185</v>
      </c>
      <c r="D165" s="24"/>
      <c r="E165" s="25" t="s">
        <v>88</v>
      </c>
      <c r="F165" s="23" t="s">
        <v>185</v>
      </c>
      <c r="G165" s="24"/>
      <c r="H165" s="25" t="s">
        <v>88</v>
      </c>
      <c r="I165" s="23" t="s">
        <v>185</v>
      </c>
      <c r="J165" s="24"/>
      <c r="K165" s="25" t="s">
        <v>88</v>
      </c>
      <c r="L165" s="23" t="s">
        <v>185</v>
      </c>
      <c r="M165" s="36" t="s">
        <v>29</v>
      </c>
      <c r="N165" s="25" t="s">
        <v>88</v>
      </c>
      <c r="O165" s="23" t="s">
        <v>185</v>
      </c>
      <c r="P165" s="24"/>
      <c r="Q165" s="25" t="s">
        <v>88</v>
      </c>
    </row>
    <row r="166" spans="1:17" s="12" customFormat="1" ht="12" customHeight="1" x14ac:dyDescent="0.2">
      <c r="A166" s="112"/>
      <c r="B166" s="115"/>
      <c r="C166" s="44">
        <f>+'[1]QTD Mgmt Summary'!$E$36*-1</f>
        <v>0</v>
      </c>
      <c r="D166" s="26">
        <f>SUM(D162:D165)</f>
        <v>0</v>
      </c>
      <c r="E166" s="48">
        <f>+D166-C166</f>
        <v>0</v>
      </c>
      <c r="F166" s="44">
        <v>0</v>
      </c>
      <c r="G166" s="26">
        <f>SUM(G162:G165)</f>
        <v>30000</v>
      </c>
      <c r="H166" s="48">
        <f>+G166-F166</f>
        <v>30000</v>
      </c>
      <c r="I166" s="44">
        <v>0</v>
      </c>
      <c r="J166" s="26">
        <f>SUM(J162:J165)</f>
        <v>0</v>
      </c>
      <c r="K166" s="48">
        <f>+J166-I166</f>
        <v>0</v>
      </c>
      <c r="L166" s="44">
        <f>+C166+F166+I166</f>
        <v>0</v>
      </c>
      <c r="M166" s="26">
        <f>+D166+G166+J166</f>
        <v>30000</v>
      </c>
      <c r="N166" s="33">
        <f>+M166-L166</f>
        <v>30000</v>
      </c>
      <c r="O166" s="26"/>
      <c r="P166" s="26">
        <f>SUM(P162:P165)</f>
        <v>0</v>
      </c>
      <c r="Q166" s="48">
        <f>+P166-O166</f>
        <v>0</v>
      </c>
    </row>
    <row r="167" spans="1:17" s="12" customFormat="1" ht="9" customHeight="1" x14ac:dyDescent="0.2">
      <c r="A167" s="42"/>
      <c r="B167" s="42"/>
      <c r="C167" s="43"/>
      <c r="D167" s="43"/>
      <c r="E167" s="43"/>
      <c r="F167" s="43"/>
      <c r="G167" s="49"/>
      <c r="H167" s="43"/>
      <c r="I167" s="43"/>
      <c r="J167" s="43"/>
      <c r="K167" s="43"/>
      <c r="L167" s="43"/>
      <c r="M167" s="43"/>
      <c r="N167" s="43"/>
      <c r="O167" s="43"/>
      <c r="P167" s="43"/>
      <c r="Q167" s="43"/>
    </row>
    <row r="168" spans="1:17" ht="10.8" thickBot="1" x14ac:dyDescent="0.25">
      <c r="A168" s="57"/>
      <c r="B168" s="54"/>
      <c r="C168" s="44">
        <f>+C19+C30+C45+C56+C67+C81+C89+C97+C128+C138+C148+C160+C166</f>
        <v>155328</v>
      </c>
      <c r="D168" s="44">
        <f>+D19+D30+D45+D56+D67+D81+D89+D97+D128+D138+D148+D160+D166</f>
        <v>75016.040999999997</v>
      </c>
      <c r="E168" s="33">
        <f>+D168-C168</f>
        <v>-80311.959000000003</v>
      </c>
      <c r="F168" s="44">
        <f>+F19+F30+F45+F56+F67+F81+F89+F97+F128+F138+F148+F160+F166</f>
        <v>180418</v>
      </c>
      <c r="G168" s="44">
        <f>+G19+G30+G45+G56+G67+G81+G89+G97+G128+G138+G148+G160+G166</f>
        <v>255524.47</v>
      </c>
      <c r="H168" s="33">
        <f>+G168-F168</f>
        <v>75106.47</v>
      </c>
      <c r="I168" s="44">
        <f>+I19+I30+I45+I56+I67+I81+I89+I97+I128+I138+I148+I160+I166</f>
        <v>215953</v>
      </c>
      <c r="J168" s="44">
        <f>+J19+J30+J45+J56+J67+J81+J89+J97+J128+J138+J148+J160+J166</f>
        <v>386214.353</v>
      </c>
      <c r="K168" s="33">
        <f>+J168-I168</f>
        <v>170261.353</v>
      </c>
      <c r="L168" s="44">
        <f>+L19+L30+L45+L56+L67+L81+L89+L97+L128+L138+L148+L160+L166</f>
        <v>551699</v>
      </c>
      <c r="M168" s="44">
        <f>+M19+M30+M45+M56+M67+M81+M89+M97+M128+M138+M148+M160+M166</f>
        <v>716754.86399999994</v>
      </c>
      <c r="N168" s="33">
        <f>+M168-L168</f>
        <v>165055.86399999994</v>
      </c>
      <c r="O168" s="44">
        <f>+O19+O30+O45+O56+O67+O81+O89+O97+O128+O138+O148+O160+O166</f>
        <v>220695.15000000002</v>
      </c>
      <c r="P168" s="44">
        <f>+P19+P30+P45+P56+P67+P81+P89+P97+P128+P138+P148+P160+P166</f>
        <v>90380.733999999997</v>
      </c>
      <c r="Q168" s="33">
        <f>+P168-O168</f>
        <v>-130314.41600000003</v>
      </c>
    </row>
    <row r="169" spans="1:17" s="11" customFormat="1" ht="18" customHeight="1" thickBot="1" x14ac:dyDescent="0.35">
      <c r="A169" s="51"/>
      <c r="B169" s="51"/>
      <c r="C169" s="50"/>
      <c r="D169" s="50" t="s">
        <v>208</v>
      </c>
      <c r="E169" s="53">
        <f>+E6+E20+E31+E46+E57+E68+E82+E90+E98+E129+E139+E149+E161</f>
        <v>59</v>
      </c>
      <c r="G169" s="52"/>
      <c r="H169" s="53">
        <f>+H6+H20+H31+H46+H57+H68+H82+H90+H98+H129+H139+H149+H161</f>
        <v>208</v>
      </c>
      <c r="I169" s="50"/>
      <c r="J169" s="52"/>
      <c r="K169" s="53">
        <f>+K6+K20+K31+K46+K57+K68+K82+K90+K98+K129+K139+K149+K161</f>
        <v>102</v>
      </c>
      <c r="L169" s="50"/>
      <c r="M169" s="52"/>
      <c r="N169" s="105">
        <f>+K169+H169+E169</f>
        <v>369</v>
      </c>
      <c r="O169" s="50"/>
      <c r="P169" s="52"/>
      <c r="Q169" s="53">
        <f>+Q6+Q20+Q31+Q46+Q57+Q68+Q82+Q90+Q98+Q129+Q139+Q149+Q161</f>
        <v>23</v>
      </c>
    </row>
    <row r="170" spans="1:17" s="27" customFormat="1" ht="6.75" customHeight="1" x14ac:dyDescent="0.2">
      <c r="A170" s="12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</sheetData>
  <mergeCells count="32">
    <mergeCell ref="A98:A128"/>
    <mergeCell ref="B98:B128"/>
    <mergeCell ref="A129:A138"/>
    <mergeCell ref="B129:B138"/>
    <mergeCell ref="A161:A166"/>
    <mergeCell ref="B161:B166"/>
    <mergeCell ref="A139:A148"/>
    <mergeCell ref="B139:B148"/>
    <mergeCell ref="A149:A160"/>
    <mergeCell ref="B149:B160"/>
    <mergeCell ref="A57:A67"/>
    <mergeCell ref="B57:B67"/>
    <mergeCell ref="A68:A81"/>
    <mergeCell ref="B68:B81"/>
    <mergeCell ref="A90:A97"/>
    <mergeCell ref="B90:B97"/>
    <mergeCell ref="A31:A45"/>
    <mergeCell ref="B31:B45"/>
    <mergeCell ref="A20:A30"/>
    <mergeCell ref="B20:B30"/>
    <mergeCell ref="A46:A56"/>
    <mergeCell ref="B46:B56"/>
    <mergeCell ref="L3:Q3"/>
    <mergeCell ref="A82:A89"/>
    <mergeCell ref="B82:B89"/>
    <mergeCell ref="A6:A19"/>
    <mergeCell ref="B6:B19"/>
    <mergeCell ref="L5:N5"/>
    <mergeCell ref="C5:E5"/>
    <mergeCell ref="F5:H5"/>
    <mergeCell ref="I5:K5"/>
    <mergeCell ref="O5:Q5"/>
  </mergeCells>
  <printOptions horizontalCentered="1"/>
  <pageMargins left="0.28000000000000003" right="0.25" top="0.22" bottom="0.24" header="0.27" footer="0.27"/>
  <pageSetup scale="61" fitToHeight="2" orientation="portrait" r:id="rId1"/>
  <headerFooter alignWithMargins="0"/>
  <rowBreaks count="1" manualBreakCount="1">
    <brk id="8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0"/>
  <sheetViews>
    <sheetView topLeftCell="B2" workbookViewId="0">
      <selection activeCell="C19" sqref="C19:G19"/>
    </sheetView>
  </sheetViews>
  <sheetFormatPr defaultColWidth="9.109375" defaultRowHeight="10.199999999999999" x14ac:dyDescent="0.2"/>
  <cols>
    <col min="1" max="2" width="2.6640625" style="58" customWidth="1"/>
    <col min="3" max="3" width="25.6640625" style="80" customWidth="1"/>
    <col min="4" max="4" width="8.6640625" style="58" customWidth="1"/>
    <col min="5" max="5" width="7.6640625" style="80" customWidth="1"/>
    <col min="6" max="6" width="7.6640625" style="58" customWidth="1"/>
    <col min="7" max="7" width="7.6640625" style="80" customWidth="1"/>
    <col min="8" max="8" width="9.88671875" style="58" customWidth="1"/>
    <col min="9" max="9" width="25.33203125" style="58" customWidth="1"/>
    <col min="10" max="10" width="8.6640625" style="58" customWidth="1"/>
    <col min="11" max="13" width="7.6640625" style="58" customWidth="1"/>
    <col min="14" max="14" width="11.33203125" style="58" customWidth="1"/>
    <col min="15" max="15" width="13.6640625" style="58" customWidth="1"/>
    <col min="16" max="17" width="7.6640625" style="58" customWidth="1"/>
    <col min="18" max="18" width="13.6640625" style="58" customWidth="1"/>
    <col min="19" max="20" width="7.6640625" style="58" customWidth="1"/>
    <col min="21" max="16384" width="9.109375" style="58"/>
  </cols>
  <sheetData>
    <row r="1" spans="1:20" ht="9.75" customHeight="1" x14ac:dyDescent="0.2">
      <c r="B1" s="59"/>
      <c r="C1" s="60"/>
      <c r="D1" s="59"/>
      <c r="E1" s="60"/>
      <c r="F1" s="59"/>
      <c r="G1" s="61"/>
    </row>
    <row r="2" spans="1:20" s="69" customFormat="1" ht="27" customHeight="1" x14ac:dyDescent="0.5">
      <c r="A2" s="62" t="s">
        <v>21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217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107"/>
      <c r="J3" s="108"/>
      <c r="K3" s="108"/>
      <c r="L3" s="108"/>
      <c r="M3" s="108" t="str">
        <f>+'Hotlist - Identified '!L3</f>
        <v>Results based on Activity through June 9, 2000</v>
      </c>
      <c r="O3" s="76"/>
      <c r="P3" s="76"/>
      <c r="Q3" s="77"/>
      <c r="T3" s="78"/>
    </row>
    <row r="4" spans="1:20" s="70" customFormat="1" ht="15" customHeight="1" x14ac:dyDescent="0.25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">
      <c r="A5" s="79"/>
      <c r="B5" s="79"/>
      <c r="R5" s="81"/>
    </row>
    <row r="6" spans="1:20" ht="12.75" customHeight="1" x14ac:dyDescent="0.2">
      <c r="A6" s="79"/>
      <c r="B6" s="79"/>
      <c r="C6" s="121" t="s">
        <v>6</v>
      </c>
      <c r="D6" s="122"/>
      <c r="E6" s="122"/>
      <c r="F6" s="122"/>
      <c r="G6" s="123"/>
      <c r="I6" s="121" t="s">
        <v>0</v>
      </c>
      <c r="J6" s="122"/>
      <c r="K6" s="122"/>
      <c r="L6" s="122"/>
      <c r="M6" s="123"/>
      <c r="R6" s="81"/>
    </row>
    <row r="7" spans="1:20" ht="12.75" customHeight="1" x14ac:dyDescent="0.35">
      <c r="A7" s="79"/>
      <c r="B7" s="79"/>
      <c r="C7" s="82" t="s">
        <v>28</v>
      </c>
      <c r="D7" s="83"/>
      <c r="E7" s="84" t="s">
        <v>29</v>
      </c>
      <c r="F7" s="83"/>
      <c r="G7" s="85"/>
      <c r="I7" s="82" t="s">
        <v>28</v>
      </c>
      <c r="J7" s="83"/>
      <c r="K7" s="84" t="s">
        <v>29</v>
      </c>
      <c r="L7" s="83"/>
      <c r="M7" s="85"/>
    </row>
    <row r="8" spans="1:20" ht="12.75" customHeight="1" x14ac:dyDescent="0.35">
      <c r="A8" s="79"/>
      <c r="B8" s="79"/>
      <c r="C8" s="96" t="s">
        <v>230</v>
      </c>
      <c r="D8" s="83"/>
      <c r="E8" s="98">
        <v>0</v>
      </c>
      <c r="F8" s="83"/>
      <c r="G8" s="85"/>
      <c r="I8" s="82"/>
      <c r="J8" s="83"/>
      <c r="K8" s="84"/>
      <c r="L8" s="83"/>
      <c r="M8" s="85"/>
    </row>
    <row r="9" spans="1:20" ht="13.8" x14ac:dyDescent="0.35">
      <c r="A9" s="89"/>
      <c r="B9" s="89"/>
      <c r="C9" s="82" t="s">
        <v>218</v>
      </c>
      <c r="D9" s="83"/>
      <c r="E9" s="84"/>
      <c r="F9" s="83"/>
      <c r="G9" s="85" t="s">
        <v>3</v>
      </c>
      <c r="I9" s="82" t="s">
        <v>218</v>
      </c>
      <c r="J9" s="83"/>
      <c r="K9" s="84"/>
      <c r="L9" s="83"/>
      <c r="M9" s="85" t="s">
        <v>3</v>
      </c>
    </row>
    <row r="10" spans="1:20" ht="13.8" x14ac:dyDescent="0.2">
      <c r="A10" s="89"/>
      <c r="B10" s="89"/>
      <c r="C10" s="90">
        <v>20493</v>
      </c>
      <c r="D10" s="91"/>
      <c r="E10" s="92">
        <f>SUM(E8:E9)</f>
        <v>0</v>
      </c>
      <c r="F10" s="91"/>
      <c r="G10" s="93">
        <f>IF(C10-E10&gt;0,C10-E10,)</f>
        <v>20493</v>
      </c>
      <c r="I10" s="90">
        <v>4656</v>
      </c>
      <c r="J10" s="91"/>
      <c r="K10" s="92">
        <f>SUM(K8:K9)</f>
        <v>0</v>
      </c>
      <c r="L10" s="91"/>
      <c r="M10" s="93">
        <f>IF(I10-K10&gt;0,I10-K10,)</f>
        <v>4656</v>
      </c>
    </row>
    <row r="11" spans="1:20" ht="13.8" x14ac:dyDescent="0.2">
      <c r="A11" s="89"/>
      <c r="B11" s="89"/>
      <c r="C11" s="94"/>
      <c r="D11" s="95"/>
      <c r="E11" s="94"/>
      <c r="F11" s="95"/>
      <c r="G11" s="94"/>
      <c r="I11" s="94"/>
      <c r="J11" s="95"/>
      <c r="K11" s="94"/>
      <c r="L11" s="95"/>
      <c r="M11" s="94"/>
    </row>
    <row r="12" spans="1:20" ht="13.8" x14ac:dyDescent="0.2">
      <c r="A12" s="89"/>
      <c r="B12" s="89"/>
      <c r="C12" s="121" t="s">
        <v>7</v>
      </c>
      <c r="D12" s="122"/>
      <c r="E12" s="122"/>
      <c r="F12" s="122"/>
      <c r="G12" s="123"/>
      <c r="I12" s="121" t="s">
        <v>125</v>
      </c>
      <c r="J12" s="122"/>
      <c r="K12" s="122"/>
      <c r="L12" s="122"/>
      <c r="M12" s="123"/>
    </row>
    <row r="13" spans="1:20" ht="12.75" customHeight="1" x14ac:dyDescent="0.35">
      <c r="A13" s="79"/>
      <c r="B13" s="79"/>
      <c r="C13" s="82" t="s">
        <v>28</v>
      </c>
      <c r="D13" s="83"/>
      <c r="E13" s="84" t="s">
        <v>29</v>
      </c>
      <c r="F13" s="83"/>
      <c r="G13" s="85"/>
      <c r="I13" s="82" t="s">
        <v>28</v>
      </c>
      <c r="J13" s="83"/>
      <c r="K13" s="84" t="s">
        <v>29</v>
      </c>
      <c r="L13" s="83"/>
      <c r="M13" s="85"/>
    </row>
    <row r="14" spans="1:20" ht="13.8" x14ac:dyDescent="0.2">
      <c r="A14" s="89"/>
      <c r="B14" s="89"/>
      <c r="C14" s="86"/>
      <c r="D14" s="8"/>
      <c r="E14" s="87"/>
      <c r="F14" s="8"/>
      <c r="G14" s="88"/>
      <c r="I14" s="96" t="s">
        <v>275</v>
      </c>
      <c r="J14" s="97"/>
      <c r="K14" s="98">
        <v>861</v>
      </c>
      <c r="L14" s="8"/>
      <c r="M14" s="88"/>
    </row>
    <row r="15" spans="1:20" ht="13.8" x14ac:dyDescent="0.2">
      <c r="A15" s="89"/>
      <c r="B15" s="89"/>
      <c r="C15" s="86"/>
      <c r="D15" s="8"/>
      <c r="E15" s="87"/>
      <c r="F15" s="8"/>
      <c r="G15" s="88"/>
      <c r="I15" s="96" t="s">
        <v>219</v>
      </c>
      <c r="J15" s="97"/>
      <c r="K15" s="98">
        <v>552</v>
      </c>
      <c r="L15" s="8"/>
      <c r="M15" s="88"/>
    </row>
    <row r="16" spans="1:20" ht="13.8" x14ac:dyDescent="0.35">
      <c r="A16" s="89"/>
      <c r="B16" s="89"/>
      <c r="C16" s="82" t="s">
        <v>218</v>
      </c>
      <c r="D16" s="83"/>
      <c r="E16" s="84"/>
      <c r="F16" s="83"/>
      <c r="G16" s="85" t="s">
        <v>3</v>
      </c>
      <c r="I16" s="96" t="s">
        <v>19</v>
      </c>
      <c r="J16" s="97"/>
      <c r="K16" s="98">
        <v>527</v>
      </c>
      <c r="L16" s="8"/>
      <c r="M16" s="88"/>
    </row>
    <row r="17" spans="1:14" ht="13.8" x14ac:dyDescent="0.2">
      <c r="A17" s="89"/>
      <c r="B17" s="89"/>
      <c r="C17" s="90">
        <v>13235</v>
      </c>
      <c r="D17" s="91"/>
      <c r="E17" s="92">
        <f>SUM(E15:E16)</f>
        <v>0</v>
      </c>
      <c r="F17" s="91"/>
      <c r="G17" s="93">
        <f>IF(C17-E17&gt;0,C17-E17,)</f>
        <v>13235</v>
      </c>
      <c r="I17" s="96" t="s">
        <v>220</v>
      </c>
      <c r="J17" s="97"/>
      <c r="K17" s="98">
        <v>490</v>
      </c>
      <c r="L17" s="8"/>
      <c r="M17" s="88"/>
    </row>
    <row r="18" spans="1:14" ht="13.8" x14ac:dyDescent="0.2">
      <c r="A18" s="89"/>
      <c r="B18" s="89"/>
      <c r="C18" s="94"/>
      <c r="D18" s="95"/>
      <c r="E18" s="94"/>
      <c r="F18" s="95"/>
      <c r="G18" s="94"/>
      <c r="I18" s="96" t="s">
        <v>221</v>
      </c>
      <c r="J18" s="97"/>
      <c r="K18" s="99">
        <v>454</v>
      </c>
      <c r="L18" s="8"/>
      <c r="M18" s="88"/>
    </row>
    <row r="19" spans="1:14" ht="13.8" x14ac:dyDescent="0.2">
      <c r="A19" s="89"/>
      <c r="B19" s="89"/>
      <c r="C19" s="121" t="s">
        <v>222</v>
      </c>
      <c r="D19" s="122"/>
      <c r="E19" s="122"/>
      <c r="F19" s="122"/>
      <c r="G19" s="123"/>
      <c r="I19" s="96" t="s">
        <v>221</v>
      </c>
      <c r="J19" s="97"/>
      <c r="K19" s="98">
        <v>256</v>
      </c>
      <c r="L19" s="8"/>
      <c r="M19" s="88"/>
    </row>
    <row r="20" spans="1:14" ht="13.8" x14ac:dyDescent="0.35">
      <c r="A20" s="89"/>
      <c r="B20" s="89"/>
      <c r="C20" s="82" t="s">
        <v>28</v>
      </c>
      <c r="D20" s="83"/>
      <c r="E20" s="84" t="s">
        <v>29</v>
      </c>
      <c r="F20" s="83"/>
      <c r="G20" s="85"/>
      <c r="I20" s="96" t="s">
        <v>224</v>
      </c>
      <c r="J20" s="97"/>
      <c r="K20" s="99">
        <v>230</v>
      </c>
      <c r="L20" s="8"/>
      <c r="M20" s="88"/>
    </row>
    <row r="21" spans="1:14" ht="13.8" x14ac:dyDescent="0.2">
      <c r="A21" s="89"/>
      <c r="B21" s="89"/>
      <c r="C21" s="100" t="s">
        <v>17</v>
      </c>
      <c r="E21" s="98">
        <v>220</v>
      </c>
      <c r="F21" s="8"/>
      <c r="G21" s="88"/>
      <c r="I21" s="96" t="s">
        <v>223</v>
      </c>
      <c r="J21" s="97"/>
      <c r="K21" s="99">
        <v>208</v>
      </c>
      <c r="L21" s="8"/>
      <c r="M21" s="88"/>
    </row>
    <row r="22" spans="1:14" ht="13.8" x14ac:dyDescent="0.2">
      <c r="A22" s="89"/>
      <c r="B22" s="89"/>
      <c r="C22" s="100" t="s">
        <v>16</v>
      </c>
      <c r="E22" s="98">
        <v>116</v>
      </c>
      <c r="F22" s="8"/>
      <c r="G22" s="88"/>
      <c r="I22" s="96" t="s">
        <v>276</v>
      </c>
      <c r="J22" s="97"/>
      <c r="K22" s="98">
        <f>2174+98</f>
        <v>2272</v>
      </c>
      <c r="L22" s="8"/>
      <c r="M22" s="88"/>
      <c r="N22" s="80"/>
    </row>
    <row r="23" spans="1:14" ht="13.8" x14ac:dyDescent="0.2">
      <c r="A23" s="89"/>
      <c r="B23" s="89"/>
      <c r="C23" s="86"/>
      <c r="D23" s="8"/>
      <c r="E23" s="87"/>
      <c r="F23" s="8"/>
      <c r="G23" s="88"/>
      <c r="I23" s="86"/>
      <c r="J23" s="8"/>
      <c r="K23" s="87"/>
      <c r="L23" s="8"/>
      <c r="M23" s="88"/>
    </row>
    <row r="24" spans="1:14" ht="13.8" x14ac:dyDescent="0.35">
      <c r="A24" s="89"/>
      <c r="B24" s="89"/>
      <c r="C24" s="82" t="s">
        <v>218</v>
      </c>
      <c r="D24" s="83"/>
      <c r="E24" s="84"/>
      <c r="F24" s="83"/>
      <c r="G24" s="85" t="s">
        <v>3</v>
      </c>
      <c r="I24" s="82" t="s">
        <v>218</v>
      </c>
      <c r="J24" s="83"/>
      <c r="K24" s="84"/>
      <c r="L24" s="83"/>
      <c r="M24" s="85" t="s">
        <v>3</v>
      </c>
    </row>
    <row r="25" spans="1:14" ht="13.8" x14ac:dyDescent="0.2">
      <c r="A25" s="89"/>
      <c r="B25" s="89"/>
      <c r="C25" s="90">
        <v>22861</v>
      </c>
      <c r="D25" s="91"/>
      <c r="E25" s="92">
        <f>SUM(E21:E24)</f>
        <v>336</v>
      </c>
      <c r="F25" s="91"/>
      <c r="G25" s="93">
        <f>IF(C25-E25&gt;0,C25-E25,)</f>
        <v>22525</v>
      </c>
      <c r="I25" s="90">
        <v>30471</v>
      </c>
      <c r="J25" s="91"/>
      <c r="K25" s="92">
        <f>SUM(K14:K24)</f>
        <v>5850</v>
      </c>
      <c r="L25" s="91"/>
      <c r="M25" s="93">
        <f>IF(I25-K25&gt;0,I25-K25,)</f>
        <v>24621</v>
      </c>
    </row>
    <row r="26" spans="1:14" ht="13.8" x14ac:dyDescent="0.2">
      <c r="A26" s="89"/>
      <c r="B26" s="89"/>
      <c r="C26" s="94"/>
      <c r="D26" s="95"/>
      <c r="E26" s="94"/>
      <c r="F26" s="95"/>
      <c r="G26" s="94"/>
      <c r="I26" s="94"/>
      <c r="J26" s="95"/>
      <c r="K26" s="94"/>
      <c r="L26" s="95"/>
      <c r="M26" s="94"/>
    </row>
    <row r="27" spans="1:14" ht="13.8" x14ac:dyDescent="0.2">
      <c r="A27" s="89"/>
      <c r="B27" s="89"/>
      <c r="C27" s="121" t="s">
        <v>4</v>
      </c>
      <c r="D27" s="122"/>
      <c r="E27" s="122"/>
      <c r="F27" s="122"/>
      <c r="G27" s="123"/>
      <c r="I27" s="121" t="s">
        <v>2</v>
      </c>
      <c r="J27" s="122"/>
      <c r="K27" s="122"/>
      <c r="L27" s="122"/>
      <c r="M27" s="123"/>
    </row>
    <row r="28" spans="1:14" ht="12.75" customHeight="1" x14ac:dyDescent="0.35">
      <c r="A28" s="79"/>
      <c r="B28" s="79"/>
      <c r="C28" s="82" t="s">
        <v>28</v>
      </c>
      <c r="D28" s="83"/>
      <c r="E28" s="84" t="s">
        <v>29</v>
      </c>
      <c r="F28" s="83"/>
      <c r="G28" s="85"/>
      <c r="I28" s="82" t="s">
        <v>28</v>
      </c>
      <c r="J28" s="83"/>
      <c r="K28" s="84" t="s">
        <v>29</v>
      </c>
      <c r="L28" s="83"/>
      <c r="M28" s="85"/>
    </row>
    <row r="29" spans="1:14" ht="13.8" x14ac:dyDescent="0.2">
      <c r="A29" s="89"/>
      <c r="B29" s="89"/>
      <c r="C29" s="101" t="s">
        <v>13</v>
      </c>
      <c r="D29" s="30"/>
      <c r="E29" s="102">
        <v>12600</v>
      </c>
      <c r="F29" s="8"/>
      <c r="G29" s="88"/>
      <c r="I29" s="86"/>
      <c r="J29" s="8"/>
      <c r="K29" s="87"/>
      <c r="L29" s="8"/>
      <c r="M29" s="88"/>
    </row>
    <row r="30" spans="1:14" ht="13.8" x14ac:dyDescent="0.35">
      <c r="A30" s="89"/>
      <c r="B30" s="89"/>
      <c r="C30" s="82" t="s">
        <v>218</v>
      </c>
      <c r="D30" s="83"/>
      <c r="E30" s="84"/>
      <c r="F30" s="83"/>
      <c r="G30" s="85" t="s">
        <v>3</v>
      </c>
      <c r="I30" s="82" t="s">
        <v>218</v>
      </c>
      <c r="J30" s="83"/>
      <c r="K30" s="84"/>
      <c r="L30" s="83"/>
      <c r="M30" s="85" t="s">
        <v>3</v>
      </c>
    </row>
    <row r="31" spans="1:14" ht="13.8" x14ac:dyDescent="0.2">
      <c r="A31" s="89"/>
      <c r="B31" s="89"/>
      <c r="C31" s="90">
        <v>18711</v>
      </c>
      <c r="D31" s="91"/>
      <c r="E31" s="92">
        <f>SUM(E29:E30)</f>
        <v>12600</v>
      </c>
      <c r="F31" s="91"/>
      <c r="G31" s="93">
        <f>IF(C31-E31&gt;0,C31-E31,)</f>
        <v>6111</v>
      </c>
      <c r="I31" s="90">
        <v>15385</v>
      </c>
      <c r="J31" s="91"/>
      <c r="K31" s="92">
        <f>SUM(K29:K30)</f>
        <v>0</v>
      </c>
      <c r="L31" s="91"/>
      <c r="M31" s="93">
        <f>IF(I31-K31&gt;0,I31-K31,)</f>
        <v>15385</v>
      </c>
    </row>
    <row r="32" spans="1:14" ht="13.8" x14ac:dyDescent="0.2">
      <c r="A32" s="89"/>
      <c r="B32" s="89"/>
      <c r="C32" s="94"/>
      <c r="D32" s="95"/>
      <c r="E32" s="94"/>
      <c r="F32" s="95"/>
      <c r="G32" s="94"/>
      <c r="I32" s="94"/>
      <c r="J32" s="95"/>
      <c r="K32" s="94"/>
      <c r="L32" s="95"/>
      <c r="M32" s="94"/>
    </row>
    <row r="33" spans="1:13" ht="13.8" x14ac:dyDescent="0.2">
      <c r="A33" s="89"/>
      <c r="B33" s="89"/>
      <c r="C33" s="121" t="s">
        <v>148</v>
      </c>
      <c r="D33" s="122"/>
      <c r="E33" s="122"/>
      <c r="F33" s="122"/>
      <c r="G33" s="123"/>
      <c r="I33" s="121" t="s">
        <v>225</v>
      </c>
      <c r="J33" s="122"/>
      <c r="K33" s="122"/>
      <c r="L33" s="122"/>
      <c r="M33" s="123"/>
    </row>
    <row r="34" spans="1:13" ht="12.75" customHeight="1" x14ac:dyDescent="0.35">
      <c r="A34" s="79"/>
      <c r="B34" s="79"/>
      <c r="C34" s="82" t="s">
        <v>28</v>
      </c>
      <c r="D34" s="83"/>
      <c r="E34" s="84" t="s">
        <v>29</v>
      </c>
      <c r="F34" s="83"/>
      <c r="G34" s="85"/>
      <c r="I34" s="82" t="s">
        <v>28</v>
      </c>
      <c r="J34" s="83"/>
      <c r="K34" s="84" t="s">
        <v>29</v>
      </c>
      <c r="L34" s="83"/>
      <c r="M34" s="85"/>
    </row>
    <row r="35" spans="1:13" ht="13.8" x14ac:dyDescent="0.2">
      <c r="A35" s="89"/>
      <c r="B35" s="89"/>
      <c r="C35" s="86"/>
      <c r="D35" s="8"/>
      <c r="E35" s="87"/>
      <c r="F35" s="8"/>
      <c r="G35" s="88"/>
      <c r="I35" s="86"/>
      <c r="J35" s="8"/>
      <c r="K35" s="87"/>
      <c r="L35" s="8"/>
      <c r="M35" s="88"/>
    </row>
    <row r="36" spans="1:13" ht="13.8" x14ac:dyDescent="0.35">
      <c r="A36" s="89"/>
      <c r="B36" s="89"/>
      <c r="C36" s="82" t="s">
        <v>218</v>
      </c>
      <c r="D36" s="83"/>
      <c r="E36" s="84"/>
      <c r="F36" s="83"/>
      <c r="G36" s="85" t="s">
        <v>3</v>
      </c>
      <c r="I36" s="82" t="s">
        <v>218</v>
      </c>
      <c r="J36" s="83"/>
      <c r="K36" s="84"/>
      <c r="L36" s="83"/>
      <c r="M36" s="85" t="s">
        <v>3</v>
      </c>
    </row>
    <row r="37" spans="1:13" ht="13.8" x14ac:dyDescent="0.2">
      <c r="A37" s="89"/>
      <c r="B37" s="89"/>
      <c r="C37" s="90">
        <v>12747</v>
      </c>
      <c r="D37" s="91"/>
      <c r="E37" s="92">
        <f>SUM(E35:E36)</f>
        <v>0</v>
      </c>
      <c r="F37" s="91"/>
      <c r="G37" s="93">
        <f>IF(C37-E37&gt;0,C37-E37,)</f>
        <v>12747</v>
      </c>
      <c r="I37" s="90">
        <v>9328</v>
      </c>
      <c r="J37" s="91"/>
      <c r="K37" s="92">
        <f>SUM(K35:K36)</f>
        <v>0</v>
      </c>
      <c r="L37" s="91"/>
      <c r="M37" s="93">
        <f>IF(I37-K37&gt;0,I37-K37,)</f>
        <v>9328</v>
      </c>
    </row>
    <row r="38" spans="1:13" ht="13.8" x14ac:dyDescent="0.2">
      <c r="A38" s="89"/>
      <c r="B38" s="89"/>
      <c r="C38" s="94"/>
      <c r="D38" s="95"/>
      <c r="E38" s="94"/>
      <c r="F38" s="95"/>
      <c r="G38" s="94"/>
      <c r="I38" s="94"/>
      <c r="J38" s="95"/>
      <c r="K38" s="94"/>
      <c r="L38" s="95"/>
      <c r="M38" s="94"/>
    </row>
    <row r="39" spans="1:13" ht="13.8" x14ac:dyDescent="0.2">
      <c r="A39" s="89"/>
      <c r="B39" s="89"/>
      <c r="C39" s="121" t="s">
        <v>132</v>
      </c>
      <c r="D39" s="122"/>
      <c r="E39" s="122"/>
      <c r="F39" s="122"/>
      <c r="G39" s="123"/>
      <c r="I39" s="121" t="s">
        <v>12</v>
      </c>
      <c r="J39" s="122"/>
      <c r="K39" s="122"/>
      <c r="L39" s="122"/>
      <c r="M39" s="123"/>
    </row>
    <row r="40" spans="1:13" ht="12.75" customHeight="1" x14ac:dyDescent="0.35">
      <c r="A40" s="79"/>
      <c r="B40" s="79"/>
      <c r="C40" s="82" t="s">
        <v>28</v>
      </c>
      <c r="D40" s="83"/>
      <c r="E40" s="84" t="s">
        <v>29</v>
      </c>
      <c r="F40" s="83"/>
      <c r="G40" s="85"/>
      <c r="I40" s="82" t="s">
        <v>28</v>
      </c>
      <c r="J40" s="83"/>
      <c r="K40" s="84" t="s">
        <v>29</v>
      </c>
      <c r="L40" s="83"/>
      <c r="M40" s="85"/>
    </row>
    <row r="41" spans="1:13" ht="13.8" x14ac:dyDescent="0.35">
      <c r="A41" s="89"/>
      <c r="B41" s="89"/>
      <c r="C41" s="2" t="s">
        <v>226</v>
      </c>
      <c r="D41" s="3"/>
      <c r="E41" s="99">
        <v>1300</v>
      </c>
      <c r="F41" s="8"/>
      <c r="G41" s="88"/>
      <c r="I41" s="103" t="s">
        <v>104</v>
      </c>
      <c r="J41" s="3"/>
      <c r="K41" s="99">
        <v>-170</v>
      </c>
      <c r="L41" s="83"/>
      <c r="M41" s="85"/>
    </row>
    <row r="42" spans="1:13" ht="16.5" customHeight="1" x14ac:dyDescent="0.35">
      <c r="A42" s="89"/>
      <c r="B42" s="89"/>
      <c r="C42" s="2" t="s">
        <v>227</v>
      </c>
      <c r="D42" s="8"/>
      <c r="E42" s="87">
        <v>1700</v>
      </c>
      <c r="F42" s="8"/>
      <c r="G42" s="88"/>
      <c r="I42" s="82"/>
      <c r="J42" s="83"/>
      <c r="K42" s="84"/>
      <c r="L42" s="83"/>
      <c r="M42" s="85"/>
    </row>
    <row r="43" spans="1:13" ht="16.5" customHeight="1" x14ac:dyDescent="0.35">
      <c r="A43" s="89"/>
      <c r="B43" s="89"/>
      <c r="C43" s="2" t="s">
        <v>228</v>
      </c>
      <c r="D43" s="3"/>
      <c r="E43" s="87">
        <v>950</v>
      </c>
      <c r="F43" s="8"/>
      <c r="G43" s="88"/>
      <c r="I43" s="82"/>
      <c r="J43" s="83"/>
      <c r="K43" s="84"/>
      <c r="L43" s="83"/>
      <c r="M43" s="85"/>
    </row>
    <row r="44" spans="1:13" ht="16.5" customHeight="1" x14ac:dyDescent="0.35">
      <c r="A44" s="89"/>
      <c r="B44" s="89"/>
      <c r="C44" s="2" t="s">
        <v>59</v>
      </c>
      <c r="D44" s="3"/>
      <c r="E44" s="87">
        <v>500</v>
      </c>
      <c r="F44" s="8"/>
      <c r="G44" s="88"/>
      <c r="I44" s="82"/>
      <c r="J44" s="83"/>
      <c r="K44" s="84"/>
      <c r="L44" s="83"/>
      <c r="M44" s="85"/>
    </row>
    <row r="45" spans="1:13" ht="16.5" customHeight="1" x14ac:dyDescent="0.35">
      <c r="A45" s="89"/>
      <c r="B45" s="89"/>
      <c r="C45" s="2" t="s">
        <v>261</v>
      </c>
      <c r="D45" s="3"/>
      <c r="E45" s="87">
        <v>400</v>
      </c>
      <c r="F45" s="8"/>
      <c r="G45" s="88"/>
      <c r="I45" s="82"/>
      <c r="J45" s="83"/>
      <c r="K45" s="84"/>
      <c r="L45" s="83"/>
      <c r="M45" s="85"/>
    </row>
    <row r="46" spans="1:13" ht="16.5" customHeight="1" x14ac:dyDescent="0.35">
      <c r="A46" s="89"/>
      <c r="B46" s="89"/>
      <c r="C46" s="2" t="s">
        <v>48</v>
      </c>
      <c r="D46" s="3"/>
      <c r="E46" s="87">
        <v>350</v>
      </c>
      <c r="F46" s="8"/>
      <c r="G46" s="88"/>
      <c r="I46" s="82"/>
      <c r="J46" s="83"/>
      <c r="K46" s="84"/>
      <c r="L46" s="83"/>
      <c r="M46" s="85"/>
    </row>
    <row r="47" spans="1:13" ht="16.5" customHeight="1" x14ac:dyDescent="0.35">
      <c r="A47" s="89"/>
      <c r="B47" s="89"/>
      <c r="C47" s="2" t="s">
        <v>213</v>
      </c>
      <c r="D47" s="3"/>
      <c r="E47" s="87">
        <v>340</v>
      </c>
      <c r="F47" s="8"/>
      <c r="G47" s="88"/>
      <c r="I47" s="82"/>
      <c r="J47" s="83"/>
      <c r="K47" s="84"/>
      <c r="L47" s="83"/>
      <c r="M47" s="85"/>
    </row>
    <row r="48" spans="1:13" ht="16.5" customHeight="1" x14ac:dyDescent="0.35">
      <c r="A48" s="89"/>
      <c r="B48" s="89"/>
      <c r="C48" s="2" t="s">
        <v>214</v>
      </c>
      <c r="D48" s="3"/>
      <c r="E48" s="87">
        <v>230</v>
      </c>
      <c r="F48" s="8"/>
      <c r="G48" s="88"/>
      <c r="I48" s="82"/>
      <c r="J48" s="83"/>
      <c r="K48" s="84"/>
      <c r="L48" s="83"/>
      <c r="M48" s="85"/>
    </row>
    <row r="49" spans="1:13" ht="16.5" customHeight="1" x14ac:dyDescent="0.2">
      <c r="A49" s="89"/>
      <c r="B49" s="89"/>
      <c r="C49" s="2" t="s">
        <v>262</v>
      </c>
      <c r="D49" s="3"/>
      <c r="E49" s="87">
        <v>700</v>
      </c>
      <c r="F49" s="8"/>
      <c r="G49" s="88"/>
      <c r="I49" s="86"/>
      <c r="J49" s="8"/>
      <c r="K49" s="87"/>
      <c r="L49" s="8"/>
      <c r="M49" s="88"/>
    </row>
    <row r="50" spans="1:13" ht="16.5" customHeight="1" x14ac:dyDescent="0.35">
      <c r="A50" s="89"/>
      <c r="B50" s="89"/>
      <c r="C50" s="2" t="s">
        <v>52</v>
      </c>
      <c r="D50" s="3"/>
      <c r="E50" s="87">
        <v>0</v>
      </c>
      <c r="F50" s="8"/>
      <c r="G50" s="88"/>
      <c r="I50" s="82" t="s">
        <v>218</v>
      </c>
      <c r="J50" s="83"/>
      <c r="K50" s="84"/>
      <c r="L50" s="83"/>
      <c r="M50" s="85" t="s">
        <v>3</v>
      </c>
    </row>
    <row r="51" spans="1:13" ht="16.5" customHeight="1" x14ac:dyDescent="0.35">
      <c r="A51" s="89"/>
      <c r="B51" s="89"/>
      <c r="C51" s="82" t="s">
        <v>218</v>
      </c>
      <c r="D51" s="83"/>
      <c r="E51" s="84"/>
      <c r="F51" s="83"/>
      <c r="G51" s="85" t="s">
        <v>3</v>
      </c>
      <c r="I51" s="90">
        <v>2430</v>
      </c>
      <c r="J51" s="91"/>
      <c r="K51" s="92">
        <f>SUM(K41:K50)</f>
        <v>-170</v>
      </c>
      <c r="L51" s="91"/>
      <c r="M51" s="93">
        <f>IF(I51-K51&gt;0,I51-K51,)</f>
        <v>2600</v>
      </c>
    </row>
    <row r="52" spans="1:13" ht="13.8" x14ac:dyDescent="0.2">
      <c r="A52" s="89"/>
      <c r="B52" s="89"/>
      <c r="C52" s="90">
        <v>11556</v>
      </c>
      <c r="D52" s="91"/>
      <c r="E52" s="92">
        <f>SUM(E41:E51)</f>
        <v>6470</v>
      </c>
      <c r="F52" s="91"/>
      <c r="G52" s="93">
        <f>IF(C52-E52&gt;0,C52-E52,)</f>
        <v>5086</v>
      </c>
      <c r="I52" s="94"/>
      <c r="J52" s="95"/>
      <c r="K52" s="94"/>
      <c r="L52" s="95"/>
      <c r="M52" s="94"/>
    </row>
    <row r="53" spans="1:13" ht="13.8" x14ac:dyDescent="0.2">
      <c r="A53" s="89"/>
      <c r="B53" s="89"/>
      <c r="C53" s="58"/>
      <c r="E53" s="58"/>
      <c r="G53" s="58"/>
      <c r="I53" s="121" t="s">
        <v>1</v>
      </c>
      <c r="J53" s="122"/>
      <c r="K53" s="122"/>
      <c r="L53" s="122"/>
      <c r="M53" s="123"/>
    </row>
    <row r="54" spans="1:13" ht="13.8" x14ac:dyDescent="0.35">
      <c r="A54" s="89"/>
      <c r="B54" s="89"/>
      <c r="C54" s="121" t="s">
        <v>229</v>
      </c>
      <c r="D54" s="122"/>
      <c r="E54" s="122"/>
      <c r="F54" s="122"/>
      <c r="G54" s="123"/>
      <c r="I54" s="82" t="s">
        <v>28</v>
      </c>
      <c r="J54" s="83"/>
      <c r="K54" s="84" t="s">
        <v>29</v>
      </c>
      <c r="L54" s="83"/>
      <c r="M54" s="85"/>
    </row>
    <row r="55" spans="1:13" ht="13.8" x14ac:dyDescent="0.35">
      <c r="A55" s="89"/>
      <c r="B55" s="89"/>
      <c r="C55" s="82" t="s">
        <v>28</v>
      </c>
      <c r="D55" s="83"/>
      <c r="E55" s="84" t="s">
        <v>29</v>
      </c>
      <c r="F55" s="83"/>
      <c r="G55" s="85"/>
      <c r="I55" s="86"/>
      <c r="J55" s="8"/>
      <c r="K55" s="87"/>
      <c r="L55" s="8"/>
      <c r="M55" s="88"/>
    </row>
    <row r="56" spans="1:13" ht="13.8" x14ac:dyDescent="0.35">
      <c r="A56" s="89"/>
      <c r="B56" s="89"/>
      <c r="C56" s="86"/>
      <c r="D56" s="8"/>
      <c r="E56" s="87"/>
      <c r="F56" s="8"/>
      <c r="G56" s="88"/>
      <c r="I56" s="82" t="s">
        <v>218</v>
      </c>
      <c r="J56" s="83"/>
      <c r="K56" s="84"/>
      <c r="L56" s="83"/>
      <c r="M56" s="85" t="s">
        <v>3</v>
      </c>
    </row>
    <row r="57" spans="1:13" ht="13.8" x14ac:dyDescent="0.35">
      <c r="A57" s="89"/>
      <c r="B57" s="89"/>
      <c r="C57" s="82" t="s">
        <v>218</v>
      </c>
      <c r="D57" s="83"/>
      <c r="E57" s="84"/>
      <c r="F57" s="83"/>
      <c r="G57" s="85" t="s">
        <v>3</v>
      </c>
      <c r="I57" s="90">
        <v>38074</v>
      </c>
      <c r="J57" s="91"/>
      <c r="K57" s="92">
        <f>SUM(K55:K56)</f>
        <v>0</v>
      </c>
      <c r="L57" s="91"/>
      <c r="M57" s="93">
        <f>IF(I57-K57&gt;0,I57-K57,)</f>
        <v>38074</v>
      </c>
    </row>
    <row r="58" spans="1:13" ht="13.8" x14ac:dyDescent="0.2">
      <c r="A58" s="89"/>
      <c r="B58" s="89"/>
      <c r="C58" s="90">
        <v>7712</v>
      </c>
      <c r="D58" s="91"/>
      <c r="E58" s="92">
        <f>SUM(E56:E57)</f>
        <v>0</v>
      </c>
      <c r="F58" s="91"/>
      <c r="G58" s="93">
        <f>IF(C58-E58&gt;0,C58-E58,)</f>
        <v>7712</v>
      </c>
    </row>
    <row r="59" spans="1:13" ht="13.8" x14ac:dyDescent="0.2">
      <c r="A59" s="89"/>
      <c r="B59" s="89"/>
      <c r="C59" s="58" t="str">
        <f ca="1">CELL("filename")</f>
        <v>C:\TEMP\[MPR 06082000 ByGroup.xls]NA by Book-Asset Class</v>
      </c>
      <c r="E59" s="58"/>
      <c r="G59" s="58"/>
      <c r="I59" s="90">
        <f>+I57+I51+I37+I31+I25+I10+C52+C37+C31+C25+C17+C10+C58</f>
        <v>207659</v>
      </c>
      <c r="J59" s="91"/>
      <c r="K59" s="92">
        <f>+K57+K51+K37+K31+K25+K10+E52+E37+E31+E25+E17+E10+E58</f>
        <v>25086</v>
      </c>
      <c r="L59" s="91"/>
      <c r="M59" s="93">
        <f>IF(I59-K59&gt;0,I59-K59,)</f>
        <v>182573</v>
      </c>
    </row>
    <row r="60" spans="1:13" ht="13.8" x14ac:dyDescent="0.2">
      <c r="A60" s="89"/>
      <c r="B60" s="89"/>
      <c r="C60" s="104">
        <f ca="1">NOW()</f>
        <v>36686.572282986112</v>
      </c>
      <c r="E60" s="58"/>
      <c r="G60" s="58"/>
    </row>
  </sheetData>
  <mergeCells count="13">
    <mergeCell ref="C54:G54"/>
    <mergeCell ref="C12:G12"/>
    <mergeCell ref="C19:G19"/>
    <mergeCell ref="I39:M39"/>
    <mergeCell ref="C33:G33"/>
    <mergeCell ref="I53:M53"/>
    <mergeCell ref="I6:M6"/>
    <mergeCell ref="C6:G6"/>
    <mergeCell ref="I12:M12"/>
    <mergeCell ref="I27:M27"/>
    <mergeCell ref="C27:G27"/>
    <mergeCell ref="I33:M33"/>
    <mergeCell ref="C39:G39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2000-06-09T18:43:09Z</cp:lastPrinted>
  <dcterms:created xsi:type="dcterms:W3CDTF">1999-10-18T12:36:30Z</dcterms:created>
  <dcterms:modified xsi:type="dcterms:W3CDTF">2023-09-10T15:53:28Z</dcterms:modified>
</cp:coreProperties>
</file>