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0" calcOnSave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<sst xmlns="http://schemas.openxmlformats.org/spreadsheetml/2006/main" count="61" uniqueCount="14">
  <si>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</si>
  <si>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</si>
  <si>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August 30,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</si>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</sst>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hankman/DEAL%20BREAKDOWN%20ANALYSIS%2008-3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53677</v>
          </cell>
          <cell r="E6">
            <v>7343344022</v>
          </cell>
          <cell r="F6">
            <v>5930190996.7957687</v>
          </cell>
        </row>
        <row r="7">
          <cell r="C7" t="str">
            <v>NON-EOL</v>
          </cell>
          <cell r="D7">
            <v>14142</v>
          </cell>
          <cell r="E7">
            <v>2573235319.7862506</v>
          </cell>
          <cell r="F7">
            <v>5333849414.4073458</v>
          </cell>
        </row>
        <row r="8">
          <cell r="D8">
            <v>67819</v>
          </cell>
          <cell r="E8">
            <v>9916579341.7862511</v>
          </cell>
          <cell r="F8">
            <v>11264040411.203114</v>
          </cell>
        </row>
        <row r="9">
          <cell r="B9" t="str">
            <v>EAST</v>
          </cell>
          <cell r="C9" t="str">
            <v>EOL</v>
          </cell>
          <cell r="D9">
            <v>36989</v>
          </cell>
          <cell r="E9">
            <v>3954169345</v>
          </cell>
          <cell r="F9">
            <v>6119078014.7933464</v>
          </cell>
        </row>
        <row r="10">
          <cell r="C10" t="str">
            <v>NON-EOL</v>
          </cell>
          <cell r="D10">
            <v>25729</v>
          </cell>
          <cell r="E10">
            <v>7922855231.5013399</v>
          </cell>
          <cell r="F10">
            <v>15842875090.079527</v>
          </cell>
        </row>
        <row r="11">
          <cell r="D11">
            <v>62718</v>
          </cell>
          <cell r="E11">
            <v>11877024576.501339</v>
          </cell>
          <cell r="F11">
            <v>21961953104.872871</v>
          </cell>
        </row>
        <row r="12">
          <cell r="B12" t="str">
            <v>ECC-CANADA WEST</v>
          </cell>
          <cell r="C12" t="str">
            <v>EOL</v>
          </cell>
          <cell r="D12">
            <v>33399</v>
          </cell>
          <cell r="E12">
            <v>4566010934.5956898</v>
          </cell>
          <cell r="F12">
            <v>12614320465.041927</v>
          </cell>
        </row>
        <row r="13">
          <cell r="C13" t="str">
            <v>NON-EOL</v>
          </cell>
          <cell r="D13">
            <v>14797</v>
          </cell>
          <cell r="E13">
            <v>4220495891.1644893</v>
          </cell>
          <cell r="F13">
            <v>8670969901.2597656</v>
          </cell>
        </row>
        <row r="14">
          <cell r="D14">
            <v>48196</v>
          </cell>
          <cell r="E14">
            <v>8786506825.7601795</v>
          </cell>
          <cell r="F14">
            <v>21285290366.301693</v>
          </cell>
        </row>
        <row r="15">
          <cell r="B15" t="str">
            <v>ENA-CANADA EAST</v>
          </cell>
          <cell r="C15" t="str">
            <v>EOL</v>
          </cell>
          <cell r="D15">
            <v>2391</v>
          </cell>
          <cell r="E15">
            <v>330226642.01100004</v>
          </cell>
          <cell r="F15">
            <v>1105234451.7319713</v>
          </cell>
        </row>
        <row r="16">
          <cell r="C16" t="str">
            <v>NON-EOL</v>
          </cell>
          <cell r="D16">
            <v>2604</v>
          </cell>
          <cell r="E16">
            <v>443108359.77910143</v>
          </cell>
          <cell r="F16">
            <v>1424046871.122411</v>
          </cell>
        </row>
        <row r="17">
          <cell r="D17">
            <v>4995</v>
          </cell>
          <cell r="E17">
            <v>773335001.79010153</v>
          </cell>
          <cell r="F17">
            <v>2529281322.8543825</v>
          </cell>
        </row>
        <row r="18">
          <cell r="B18" t="str">
            <v>G-DAILY-EST</v>
          </cell>
          <cell r="C18" t="str">
            <v>EOL</v>
          </cell>
          <cell r="D18">
            <v>7838</v>
          </cell>
          <cell r="E18">
            <v>1655539882</v>
          </cell>
          <cell r="F18">
            <v>5790612935.9803801</v>
          </cell>
        </row>
        <row r="19">
          <cell r="C19" t="str">
            <v>NON-EOL</v>
          </cell>
          <cell r="D19">
            <v>2886</v>
          </cell>
          <cell r="E19">
            <v>1003366756.5813</v>
          </cell>
          <cell r="F19">
            <v>3266676843.1881824</v>
          </cell>
        </row>
        <row r="20">
          <cell r="D20">
            <v>10724</v>
          </cell>
          <cell r="E20">
            <v>2658906638.5812998</v>
          </cell>
          <cell r="F20">
            <v>9057289779.1685619</v>
          </cell>
        </row>
        <row r="21">
          <cell r="B21" t="str">
            <v>NG-PRICE</v>
          </cell>
          <cell r="C21" t="str">
            <v>EOL</v>
          </cell>
          <cell r="D21">
            <v>47214</v>
          </cell>
          <cell r="E21">
            <v>18784549412</v>
          </cell>
          <cell r="F21">
            <v>70854038508.800003</v>
          </cell>
        </row>
        <row r="22">
          <cell r="C22" t="str">
            <v>NON-EOL</v>
          </cell>
          <cell r="D22">
            <v>37055</v>
          </cell>
          <cell r="E22">
            <v>41759290644.987061</v>
          </cell>
          <cell r="F22">
            <v>144774119209.28088</v>
          </cell>
        </row>
        <row r="23">
          <cell r="D23">
            <v>84269</v>
          </cell>
          <cell r="E23">
            <v>60543840056.987061</v>
          </cell>
          <cell r="F23">
            <v>215628157718.08087</v>
          </cell>
        </row>
        <row r="24">
          <cell r="B24" t="str">
            <v>TEXAS</v>
          </cell>
          <cell r="C24" t="str">
            <v>EOL</v>
          </cell>
          <cell r="D24">
            <v>8539</v>
          </cell>
          <cell r="E24">
            <v>1528804168</v>
          </cell>
          <cell r="F24">
            <v>2110555726.8225</v>
          </cell>
        </row>
        <row r="25">
          <cell r="C25" t="str">
            <v>NON-EOL</v>
          </cell>
          <cell r="D25">
            <v>8893</v>
          </cell>
          <cell r="E25">
            <v>3574833260.2442727</v>
          </cell>
          <cell r="F25">
            <v>6389863539.3668709</v>
          </cell>
        </row>
        <row r="26">
          <cell r="D26">
            <v>17432</v>
          </cell>
          <cell r="E26">
            <v>5103637428.2442722</v>
          </cell>
          <cell r="F26">
            <v>8500419266.1893711</v>
          </cell>
        </row>
        <row r="27">
          <cell r="B27" t="str">
            <v>WEST</v>
          </cell>
          <cell r="C27" t="str">
            <v>EOL</v>
          </cell>
          <cell r="D27">
            <v>39696</v>
          </cell>
          <cell r="E27">
            <v>8340241460</v>
          </cell>
          <cell r="F27">
            <v>4457119270.4665623</v>
          </cell>
        </row>
        <row r="28">
          <cell r="C28" t="str">
            <v>NON-EOL</v>
          </cell>
          <cell r="D28">
            <v>17037</v>
          </cell>
          <cell r="E28">
            <v>6654713371.8829556</v>
          </cell>
          <cell r="F28">
            <v>6690730590.6429739</v>
          </cell>
        </row>
        <row r="29">
          <cell r="D29">
            <v>56733</v>
          </cell>
          <cell r="E29">
            <v>14994954831.882956</v>
          </cell>
          <cell r="F29">
            <v>11147849861.109535</v>
          </cell>
        </row>
      </sheetData>
      <sheetData sheetId="4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7578</v>
          </cell>
          <cell r="E6">
            <v>6589807950</v>
          </cell>
          <cell r="F6">
            <v>3319751334.6050005</v>
          </cell>
        </row>
        <row r="7">
          <cell r="C7" t="str">
            <v>NON-EOL</v>
          </cell>
          <cell r="D7">
            <v>2163</v>
          </cell>
          <cell r="E7">
            <v>1344674235</v>
          </cell>
          <cell r="F7">
            <v>1289124704.1941235</v>
          </cell>
        </row>
        <row r="8">
          <cell r="D8">
            <v>9741</v>
          </cell>
          <cell r="E8">
            <v>7934482185</v>
          </cell>
          <cell r="F8">
            <v>4608876038.7991238</v>
          </cell>
        </row>
        <row r="9">
          <cell r="B9" t="str">
            <v>EAST</v>
          </cell>
          <cell r="C9" t="str">
            <v>EOL</v>
          </cell>
          <cell r="D9">
            <v>5892</v>
          </cell>
          <cell r="E9">
            <v>3035668661</v>
          </cell>
          <cell r="F9">
            <v>2480948342.8017507</v>
          </cell>
        </row>
        <row r="10">
          <cell r="C10" t="str">
            <v>NON-EOL</v>
          </cell>
          <cell r="D10">
            <v>3649</v>
          </cell>
          <cell r="E10">
            <v>3865891889.25</v>
          </cell>
          <cell r="F10">
            <v>2142151290.4790473</v>
          </cell>
        </row>
        <row r="11">
          <cell r="D11">
            <v>9541</v>
          </cell>
          <cell r="E11">
            <v>6901560550.25</v>
          </cell>
          <cell r="F11">
            <v>4623099633.280798</v>
          </cell>
        </row>
        <row r="12">
          <cell r="B12" t="str">
            <v>ECC-CANADA WEST</v>
          </cell>
          <cell r="C12" t="str">
            <v>EOL</v>
          </cell>
          <cell r="D12">
            <v>3792</v>
          </cell>
          <cell r="E12">
            <v>2204064282.7547016</v>
          </cell>
          <cell r="F12">
            <v>5160631534.8793421</v>
          </cell>
        </row>
        <row r="13">
          <cell r="C13" t="str">
            <v>NON-EOL</v>
          </cell>
          <cell r="D13">
            <v>2538</v>
          </cell>
          <cell r="E13">
            <v>2596217645.0995073</v>
          </cell>
          <cell r="F13">
            <v>3524140840.3883519</v>
          </cell>
        </row>
        <row r="14">
          <cell r="D14">
            <v>6330</v>
          </cell>
          <cell r="E14">
            <v>4800281927.8542089</v>
          </cell>
          <cell r="F14">
            <v>8684772375.2676945</v>
          </cell>
        </row>
        <row r="15">
          <cell r="B15" t="str">
            <v>ENA-CANADA EAST</v>
          </cell>
          <cell r="C15" t="str">
            <v>EOL</v>
          </cell>
          <cell r="D15">
            <v>134</v>
          </cell>
          <cell r="E15">
            <v>43073300</v>
          </cell>
          <cell r="F15">
            <v>74971819.336955503</v>
          </cell>
        </row>
        <row r="16">
          <cell r="C16" t="str">
            <v>NON-EOL</v>
          </cell>
          <cell r="D16">
            <v>30</v>
          </cell>
          <cell r="E16">
            <v>13675000</v>
          </cell>
          <cell r="F16">
            <v>44419595.615000002</v>
          </cell>
        </row>
        <row r="17">
          <cell r="D17">
            <v>164</v>
          </cell>
          <cell r="E17">
            <v>56748300</v>
          </cell>
          <cell r="F17">
            <v>119391414.9519555</v>
          </cell>
        </row>
        <row r="18">
          <cell r="B18" t="str">
            <v>G-DAILY-EST</v>
          </cell>
          <cell r="C18" t="str">
            <v>EOL</v>
          </cell>
          <cell r="D18">
            <v>7838</v>
          </cell>
          <cell r="E18">
            <v>1655539882</v>
          </cell>
          <cell r="F18">
            <v>5790612935.9803801</v>
          </cell>
        </row>
        <row r="19">
          <cell r="C19" t="str">
            <v>NON-EOL</v>
          </cell>
          <cell r="D19">
            <v>2886</v>
          </cell>
          <cell r="E19">
            <v>1003366756.5813</v>
          </cell>
          <cell r="F19">
            <v>3266676843.1881795</v>
          </cell>
        </row>
        <row r="20">
          <cell r="D20">
            <v>10724</v>
          </cell>
          <cell r="E20">
            <v>2658906638.5812998</v>
          </cell>
          <cell r="F20">
            <v>9057289779.16856</v>
          </cell>
        </row>
        <row r="21">
          <cell r="B21" t="str">
            <v>NG-PRICE</v>
          </cell>
          <cell r="C21" t="str">
            <v>EOL</v>
          </cell>
          <cell r="D21">
            <v>47213</v>
          </cell>
          <cell r="E21">
            <v>18784539412</v>
          </cell>
          <cell r="F21">
            <v>70854011508.800003</v>
          </cell>
        </row>
        <row r="22">
          <cell r="C22" t="str">
            <v>NON-EOL</v>
          </cell>
          <cell r="D22">
            <v>36866</v>
          </cell>
          <cell r="E22">
            <v>41039983539.979996</v>
          </cell>
          <cell r="F22">
            <v>142059359218.75891</v>
          </cell>
        </row>
        <row r="23">
          <cell r="D23">
            <v>84079</v>
          </cell>
          <cell r="E23">
            <v>59824522951.979996</v>
          </cell>
          <cell r="F23">
            <v>212913370727.5589</v>
          </cell>
        </row>
        <row r="24">
          <cell r="B24" t="str">
            <v>TEXAS</v>
          </cell>
          <cell r="C24" t="str">
            <v>EOL</v>
          </cell>
          <cell r="D24">
            <v>3911</v>
          </cell>
          <cell r="E24">
            <v>1383326500</v>
          </cell>
          <cell r="F24">
            <v>1559699916.5009995</v>
          </cell>
        </row>
        <row r="25">
          <cell r="C25" t="str">
            <v>NON-EOL</v>
          </cell>
          <cell r="D25">
            <v>2948</v>
          </cell>
          <cell r="E25">
            <v>2124810936</v>
          </cell>
          <cell r="F25">
            <v>1284781532.4755237</v>
          </cell>
        </row>
        <row r="26">
          <cell r="D26">
            <v>6859</v>
          </cell>
          <cell r="E26">
            <v>3508137436</v>
          </cell>
          <cell r="F26">
            <v>2844481448.9765234</v>
          </cell>
        </row>
        <row r="27">
          <cell r="B27" t="str">
            <v>WEST</v>
          </cell>
          <cell r="C27" t="str">
            <v>EOL</v>
          </cell>
          <cell r="D27">
            <v>17160</v>
          </cell>
          <cell r="E27">
            <v>8076761600</v>
          </cell>
          <cell r="F27">
            <v>3388566293.8245616</v>
          </cell>
        </row>
        <row r="28">
          <cell r="C28" t="str">
            <v>NON-EOL</v>
          </cell>
          <cell r="D28">
            <v>7775</v>
          </cell>
          <cell r="E28">
            <v>5655593029.4899559</v>
          </cell>
          <cell r="F28">
            <v>3227815894.9367208</v>
          </cell>
        </row>
        <row r="29">
          <cell r="D29">
            <v>24935</v>
          </cell>
          <cell r="E29">
            <v>13732354629.489956</v>
          </cell>
          <cell r="F29">
            <v>6616382188.761282</v>
          </cell>
        </row>
      </sheetData>
      <sheetData sheetId="5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46099</v>
          </cell>
          <cell r="E6">
            <v>753536072</v>
          </cell>
          <cell r="F6">
            <v>2610439662.1907573</v>
          </cell>
        </row>
        <row r="7">
          <cell r="C7" t="str">
            <v>NON-EOL</v>
          </cell>
          <cell r="D7">
            <v>11979</v>
          </cell>
          <cell r="E7">
            <v>1228561084.7862499</v>
          </cell>
          <cell r="F7">
            <v>4044724710.2132154</v>
          </cell>
        </row>
        <row r="8">
          <cell r="D8">
            <v>58078</v>
          </cell>
          <cell r="E8">
            <v>1982097156.7862499</v>
          </cell>
          <cell r="F8">
            <v>6655164372.4039726</v>
          </cell>
        </row>
        <row r="9">
          <cell r="B9" t="str">
            <v>EAST</v>
          </cell>
          <cell r="C9" t="str">
            <v>EOL</v>
          </cell>
          <cell r="D9">
            <v>31097</v>
          </cell>
          <cell r="E9">
            <v>918500684</v>
          </cell>
          <cell r="F9">
            <v>3638129671.9916015</v>
          </cell>
        </row>
        <row r="10">
          <cell r="C10" t="str">
            <v>NON-EOL</v>
          </cell>
          <cell r="D10">
            <v>22080</v>
          </cell>
          <cell r="E10">
            <v>4056963342.2513347</v>
          </cell>
          <cell r="F10">
            <v>13700723799.600426</v>
          </cell>
        </row>
        <row r="11">
          <cell r="D11">
            <v>53177</v>
          </cell>
          <cell r="E11">
            <v>4975464026.2513351</v>
          </cell>
          <cell r="F11">
            <v>17338853471.592026</v>
          </cell>
        </row>
        <row r="12">
          <cell r="B12" t="str">
            <v>ECC-CANADA WEST</v>
          </cell>
          <cell r="C12" t="str">
            <v>EOL</v>
          </cell>
          <cell r="D12">
            <v>29607</v>
          </cell>
          <cell r="E12">
            <v>2361946651.8409967</v>
          </cell>
          <cell r="F12">
            <v>7453688930.1626053</v>
          </cell>
        </row>
        <row r="13">
          <cell r="C13" t="str">
            <v>NON-EOL</v>
          </cell>
          <cell r="D13">
            <v>12259</v>
          </cell>
          <cell r="E13">
            <v>1624278246.0649867</v>
          </cell>
          <cell r="F13">
            <v>5146829060.8714247</v>
          </cell>
        </row>
        <row r="14">
          <cell r="D14">
            <v>41866</v>
          </cell>
          <cell r="E14">
            <v>3986224897.9059834</v>
          </cell>
          <cell r="F14">
            <v>12600517991.034031</v>
          </cell>
        </row>
        <row r="15">
          <cell r="B15" t="str">
            <v>ENA-CANADA EAST</v>
          </cell>
          <cell r="C15" t="str">
            <v>EOL</v>
          </cell>
          <cell r="D15">
            <v>2257</v>
          </cell>
          <cell r="E15">
            <v>287153342.01100004</v>
          </cell>
          <cell r="F15">
            <v>1030262632.3950164</v>
          </cell>
        </row>
        <row r="16">
          <cell r="C16" t="str">
            <v>NON-EOL</v>
          </cell>
          <cell r="D16">
            <v>2574</v>
          </cell>
          <cell r="E16">
            <v>429433359.77910143</v>
          </cell>
          <cell r="F16">
            <v>1379627275.5074091</v>
          </cell>
        </row>
        <row r="17">
          <cell r="D17">
            <v>4831</v>
          </cell>
          <cell r="E17">
            <v>716586701.79010153</v>
          </cell>
          <cell r="F17">
            <v>2409889907.9024258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189</v>
          </cell>
          <cell r="E19">
            <v>719307105.00705504</v>
          </cell>
          <cell r="F19">
            <v>2714759990.522027</v>
          </cell>
        </row>
        <row r="20">
          <cell r="D20">
            <v>190</v>
          </cell>
          <cell r="E20">
            <v>719317105.00705504</v>
          </cell>
          <cell r="F20">
            <v>2714786990.522027</v>
          </cell>
        </row>
        <row r="21">
          <cell r="B21" t="str">
            <v>TEXAS</v>
          </cell>
          <cell r="C21" t="str">
            <v>EOL</v>
          </cell>
          <cell r="D21">
            <v>4628</v>
          </cell>
          <cell r="E21">
            <v>145477668</v>
          </cell>
          <cell r="F21">
            <v>550855810.32150006</v>
          </cell>
        </row>
        <row r="22">
          <cell r="C22" t="str">
            <v>NON-EOL</v>
          </cell>
          <cell r="D22">
            <v>5945</v>
          </cell>
          <cell r="E22">
            <v>1450022324.2442718</v>
          </cell>
          <cell r="F22">
            <v>5105082006.8913574</v>
          </cell>
        </row>
        <row r="23">
          <cell r="D23">
            <v>10573</v>
          </cell>
          <cell r="E23">
            <v>1595499992.2442718</v>
          </cell>
          <cell r="F23">
            <v>5655937817.2128572</v>
          </cell>
        </row>
        <row r="24">
          <cell r="B24" t="str">
            <v>WEST</v>
          </cell>
          <cell r="C24" t="str">
            <v>EOL</v>
          </cell>
          <cell r="D24">
            <v>22536</v>
          </cell>
          <cell r="E24">
            <v>263479860</v>
          </cell>
          <cell r="F24">
            <v>1068552976.6419997</v>
          </cell>
        </row>
        <row r="25">
          <cell r="C25" t="str">
            <v>NON-EOL</v>
          </cell>
          <cell r="D25">
            <v>9262</v>
          </cell>
          <cell r="E25">
            <v>999120342.39300013</v>
          </cell>
          <cell r="F25">
            <v>3462914695.706234</v>
          </cell>
        </row>
        <row r="26">
          <cell r="D26">
            <v>31798</v>
          </cell>
          <cell r="E26">
            <v>1262600202.3930001</v>
          </cell>
          <cell r="F26">
            <v>4531467672.3482342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activeCell="A4" sqref="A4"/>
    </sheetView>
  </sheetViews>
  <sheetFormatPr defaultRowHeight="13.2" x14ac:dyDescent="0.25"/>
  <cols>
    <col min="1" max="1" width="22.44140625" customWidth="1"/>
    <col min="2" max="2" width="12.88671875" customWidth="1"/>
    <col min="3" max="3" width="7.88671875" customWidth="1"/>
    <col min="4" max="4" width="20.109375" customWidth="1"/>
    <col min="5" max="5" width="16.109375" customWidth="1"/>
    <col min="6" max="6" width="25.109375" customWidth="1"/>
    <col min="7" max="7" width="15.6640625" customWidth="1"/>
    <col min="8" max="8" width="19.5546875" bestFit="1" customWidth="1"/>
    <col min="9" max="9" width="20.88671875" customWidth="1"/>
    <col min="10" max="10" width="23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4"/>
      <c r="B6" s="4"/>
      <c r="C6" s="4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DEAL COUNT</v>
      </c>
      <c r="E9" s="13" t="s">
        <v>5</v>
      </c>
      <c r="F9" s="13" t="str">
        <f>'[1]PHYSICAL+FINANCIAL PIVOT '!E5</f>
        <v>VOLUME</v>
      </c>
      <c r="G9" s="13" t="s">
        <v>6</v>
      </c>
      <c r="H9" s="14" t="str">
        <f>'[1]PHYSICAL+FINANCIAL PIVOT '!F5</f>
        <v>NOTIONAL VALUE</v>
      </c>
      <c r="I9" s="13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53677</v>
      </c>
      <c r="E11" s="24">
        <f>(D11/D13)*100</f>
        <v>79.147436559076368</v>
      </c>
      <c r="F11" s="23">
        <f>'[1]PHYSICAL+FINANCIAL PIVOT '!E6</f>
        <v>7343344022</v>
      </c>
      <c r="G11" s="24">
        <f>(F11/F13)*100</f>
        <v>74.051180038027709</v>
      </c>
      <c r="H11" s="23">
        <f>'[1]PHYSICAL+FINANCIAL PIVOT '!F6</f>
        <v>5930190996.7957687</v>
      </c>
      <c r="I11" s="24">
        <f>(H11/H13)*100</f>
        <v>52.647103351099965</v>
      </c>
      <c r="J11" s="8"/>
    </row>
    <row r="12" spans="1:10" x14ac:dyDescent="0.25">
      <c r="A12" s="25"/>
      <c r="B12" s="26" t="str">
        <f>'[1]PHYSICAL+FINANCIAL PIVOT '!C7</f>
        <v>NON-EOL</v>
      </c>
      <c r="C12" s="26"/>
      <c r="D12" s="27">
        <f>'[1]PHYSICAL+FINANCIAL PIVOT '!D7</f>
        <v>14142</v>
      </c>
      <c r="E12" s="28">
        <f>(D12/D13)*100</f>
        <v>20.852563440923635</v>
      </c>
      <c r="F12" s="27">
        <f>'[1]PHYSICAL+FINANCIAL PIVOT '!E7</f>
        <v>2573235319.7862506</v>
      </c>
      <c r="G12" s="28">
        <f>(F12/F13)*100</f>
        <v>25.948819961972287</v>
      </c>
      <c r="H12" s="27">
        <f>'[1]PHYSICAL+FINANCIAL PIVOT '!F7</f>
        <v>5333849414.4073458</v>
      </c>
      <c r="I12" s="28">
        <f>(H12/H13)*100</f>
        <v>47.352896648900042</v>
      </c>
      <c r="J12" s="8"/>
    </row>
    <row r="13" spans="1:10" x14ac:dyDescent="0.25">
      <c r="A13" s="4"/>
      <c r="B13" s="4" t="s">
        <v>8</v>
      </c>
      <c r="C13" s="4"/>
      <c r="D13" s="29">
        <f>'[1]PHYSICAL+FINANCIAL PIVOT '!D8</f>
        <v>67819</v>
      </c>
      <c r="E13" s="30"/>
      <c r="F13" s="29">
        <f>'[1]PHYSICAL+FINANCIAL PIVOT '!E8</f>
        <v>9916579341.7862511</v>
      </c>
      <c r="G13" s="30"/>
      <c r="H13" s="29">
        <f>'[1]PHYSICAL+FINANCIAL PIVOT '!F8</f>
        <v>11264040411.203114</v>
      </c>
      <c r="I13" s="30"/>
      <c r="J13" s="8"/>
    </row>
    <row r="14" spans="1:10" s="35" customFormat="1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36989</v>
      </c>
      <c r="E15" s="24">
        <f>(D15/D17)*100</f>
        <v>58.976689307694762</v>
      </c>
      <c r="F15" s="23">
        <f>'[1]PHYSICAL+FINANCIAL PIVOT '!E9</f>
        <v>3954169345</v>
      </c>
      <c r="G15" s="24">
        <f>(F15/F17)*100</f>
        <v>33.292592092663625</v>
      </c>
      <c r="H15" s="23">
        <f>'[1]PHYSICAL+FINANCIAL PIVOT '!F9</f>
        <v>6119078014.7933464</v>
      </c>
      <c r="I15" s="24">
        <f>(H15/H17)*100</f>
        <v>27.862175943885692</v>
      </c>
      <c r="J15" s="6"/>
    </row>
    <row r="16" spans="1:10" x14ac:dyDescent="0.25">
      <c r="A16" s="25"/>
      <c r="B16" s="26" t="str">
        <f>'[1]PHYSICAL+FINANCIAL PIVOT '!C10</f>
        <v>NON-EOL</v>
      </c>
      <c r="C16" s="26"/>
      <c r="D16" s="27">
        <f>'[1]PHYSICAL+FINANCIAL PIVOT '!D10</f>
        <v>25729</v>
      </c>
      <c r="E16" s="28">
        <f>(D16/D17)*100</f>
        <v>41.023310692305238</v>
      </c>
      <c r="F16" s="27">
        <f>'[1]PHYSICAL+FINANCIAL PIVOT '!E10</f>
        <v>7922855231.5013399</v>
      </c>
      <c r="G16" s="28">
        <f>(F16/F17)*100</f>
        <v>66.707407907336375</v>
      </c>
      <c r="H16" s="27">
        <f>'[1]PHYSICAL+FINANCIAL PIVOT '!F10</f>
        <v>15842875090.079527</v>
      </c>
      <c r="I16" s="28">
        <f>(H16/H17)*100</f>
        <v>72.137824056114326</v>
      </c>
      <c r="J16" s="36"/>
    </row>
    <row r="17" spans="1:10" x14ac:dyDescent="0.25">
      <c r="A17" s="4"/>
      <c r="B17" s="4" t="s">
        <v>8</v>
      </c>
      <c r="C17" s="4"/>
      <c r="D17" s="29">
        <f>'[1]PHYSICAL+FINANCIAL PIVOT '!D11</f>
        <v>62718</v>
      </c>
      <c r="E17" s="30"/>
      <c r="F17" s="29">
        <f>'[1]PHYSICAL+FINANCIAL PIVOT '!E11</f>
        <v>11877024576.501339</v>
      </c>
      <c r="G17" s="30"/>
      <c r="H17" s="29">
        <f>'[1]PHYSICAL+FINANCIAL PIVOT '!F11</f>
        <v>21961953104.872871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33399</v>
      </c>
      <c r="E19" s="24">
        <f>(D19/D21)*100</f>
        <v>69.298282015104988</v>
      </c>
      <c r="F19" s="23">
        <f>'[1]PHYSICAL+FINANCIAL PIVOT '!E12</f>
        <v>4566010934.5956898</v>
      </c>
      <c r="G19" s="24">
        <f>(F19/F21)*100</f>
        <v>51.966168411877987</v>
      </c>
      <c r="H19" s="23">
        <f>'[1]PHYSICAL+FINANCIAL PIVOT '!F12</f>
        <v>12614320465.041927</v>
      </c>
      <c r="I19" s="24">
        <f>(H19/H21)*100</f>
        <v>59.2630884895636</v>
      </c>
      <c r="J19" s="8"/>
    </row>
    <row r="20" spans="1:10" x14ac:dyDescent="0.25">
      <c r="A20" s="25"/>
      <c r="B20" s="26" t="str">
        <f>'[1]PHYSICAL+FINANCIAL PIVOT '!C13</f>
        <v>NON-EOL</v>
      </c>
      <c r="C20" s="26"/>
      <c r="D20" s="27">
        <f>'[1]PHYSICAL+FINANCIAL PIVOT '!D13</f>
        <v>14797</v>
      </c>
      <c r="E20" s="28">
        <f>(D20/D21)*100</f>
        <v>30.701717984895012</v>
      </c>
      <c r="F20" s="27">
        <f>'[1]PHYSICAL+FINANCIAL PIVOT '!E13</f>
        <v>4220495891.1644893</v>
      </c>
      <c r="G20" s="28">
        <f>(F20/F21)*100</f>
        <v>48.033831588122005</v>
      </c>
      <c r="H20" s="27">
        <f>'[1]PHYSICAL+FINANCIAL PIVOT '!F13</f>
        <v>8670969901.2597656</v>
      </c>
      <c r="I20" s="28">
        <f>(H20/H21)*100</f>
        <v>40.736911510436407</v>
      </c>
      <c r="J20" s="6"/>
    </row>
    <row r="21" spans="1:10" x14ac:dyDescent="0.25">
      <c r="A21" s="4"/>
      <c r="B21" s="4" t="s">
        <v>8</v>
      </c>
      <c r="C21" s="4"/>
      <c r="D21" s="29">
        <f>'[1]PHYSICAL+FINANCIAL PIVOT '!D14</f>
        <v>48196</v>
      </c>
      <c r="E21" s="30"/>
      <c r="F21" s="29">
        <f>'[1]PHYSICAL+FINANCIAL PIVOT '!E14</f>
        <v>8786506825.7601795</v>
      </c>
      <c r="G21" s="30"/>
      <c r="H21" s="29">
        <f>'[1]PHYSICAL+FINANCIAL PIVOT '!F14</f>
        <v>21285290366.301693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2391</v>
      </c>
      <c r="E23" s="24">
        <f>(D23/D25)*100</f>
        <v>47.867867867867872</v>
      </c>
      <c r="F23" s="23">
        <f>'[1]PHYSICAL+FINANCIAL PIVOT '!E15</f>
        <v>330226642.01100004</v>
      </c>
      <c r="G23" s="24">
        <f>(F23/F25)*100</f>
        <v>42.701628821480668</v>
      </c>
      <c r="H23" s="23">
        <f>'[1]PHYSICAL+FINANCIAL PIVOT '!F15</f>
        <v>1105234451.7319713</v>
      </c>
      <c r="I23" s="24">
        <f>(H23/H25)*100</f>
        <v>43.697569018723293</v>
      </c>
      <c r="J23" s="8"/>
    </row>
    <row r="24" spans="1:10" x14ac:dyDescent="0.25">
      <c r="A24" s="25"/>
      <c r="B24" s="26" t="str">
        <f>'[1]PHYSICAL+FINANCIAL PIVOT '!C16</f>
        <v>NON-EOL</v>
      </c>
      <c r="C24" s="26"/>
      <c r="D24" s="27">
        <f>'[1]PHYSICAL+FINANCIAL PIVOT '!D16</f>
        <v>2604</v>
      </c>
      <c r="E24" s="28">
        <f>(D24/D25)*100</f>
        <v>52.132132132132135</v>
      </c>
      <c r="F24" s="27">
        <f>'[1]PHYSICAL+FINANCIAL PIVOT '!E16</f>
        <v>443108359.77910143</v>
      </c>
      <c r="G24" s="28">
        <f>(F24/F25)*100</f>
        <v>57.298371178519325</v>
      </c>
      <c r="H24" s="27">
        <f>'[1]PHYSICAL+FINANCIAL PIVOT '!F16</f>
        <v>1424046871.122411</v>
      </c>
      <c r="I24" s="28">
        <f>(H24/H25)*100</f>
        <v>56.3024309812767</v>
      </c>
      <c r="J24" s="8"/>
    </row>
    <row r="25" spans="1:10" x14ac:dyDescent="0.25">
      <c r="A25" s="4"/>
      <c r="B25" s="4" t="s">
        <v>8</v>
      </c>
      <c r="C25" s="4"/>
      <c r="D25" s="29">
        <f>'[1]PHYSICAL+FINANCIAL PIVOT '!D17</f>
        <v>4995</v>
      </c>
      <c r="E25" s="30"/>
      <c r="F25" s="29">
        <f>'[1]PHYSICAL+FINANCIAL PIVOT '!E17</f>
        <v>773335001.79010153</v>
      </c>
      <c r="G25" s="30"/>
      <c r="H25" s="29">
        <f>'[1]PHYSICAL+FINANCIAL PIVOT '!F17</f>
        <v>2529281322.8543825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7838</v>
      </c>
      <c r="E27" s="24">
        <f>(D27/D29)*100</f>
        <v>73.088399850801949</v>
      </c>
      <c r="F27" s="23">
        <f>'[1]PHYSICAL+FINANCIAL PIVOT '!E18</f>
        <v>1655539882</v>
      </c>
      <c r="G27" s="24">
        <f>(F27/F29)*100</f>
        <v>62.26393427951794</v>
      </c>
      <c r="H27" s="23">
        <f>'[1]PHYSICAL+FINANCIAL PIVOT '!F18</f>
        <v>5790612935.9803801</v>
      </c>
      <c r="I27" s="24">
        <f>(H27/H29)*100</f>
        <v>63.933175123739325</v>
      </c>
      <c r="J27" s="8"/>
    </row>
    <row r="28" spans="1:10" x14ac:dyDescent="0.25">
      <c r="A28" s="25"/>
      <c r="B28" s="26" t="str">
        <f>'[1]PHYSICAL+FINANCIAL PIVOT '!C19</f>
        <v>NON-EOL</v>
      </c>
      <c r="C28" s="26"/>
      <c r="D28" s="27">
        <f>'[1]PHYSICAL+FINANCIAL PIVOT '!D19</f>
        <v>2886</v>
      </c>
      <c r="E28" s="28">
        <f>(D28/D29)*100</f>
        <v>26.911600149198062</v>
      </c>
      <c r="F28" s="27">
        <f>'[1]PHYSICAL+FINANCIAL PIVOT '!E19</f>
        <v>1003366756.5813</v>
      </c>
      <c r="G28" s="28">
        <f>(F28/F29)*100</f>
        <v>37.736065720482074</v>
      </c>
      <c r="H28" s="27">
        <f>'[1]PHYSICAL+FINANCIAL PIVOT '!F19</f>
        <v>3266676843.1881824</v>
      </c>
      <c r="I28" s="28">
        <f>(H28/H29)*100</f>
        <v>36.066824876260675</v>
      </c>
      <c r="J28" s="8"/>
    </row>
    <row r="29" spans="1:10" x14ac:dyDescent="0.25">
      <c r="A29" s="4"/>
      <c r="B29" s="4" t="s">
        <v>8</v>
      </c>
      <c r="C29" s="4"/>
      <c r="D29" s="29">
        <f>'[1]PHYSICAL+FINANCIAL PIVOT '!D20</f>
        <v>10724</v>
      </c>
      <c r="E29" s="30"/>
      <c r="F29" s="29">
        <f>'[1]PHYSICAL+FINANCIAL PIVOT '!E20</f>
        <v>2658906638.5812998</v>
      </c>
      <c r="G29" s="30"/>
      <c r="H29" s="29">
        <f>'[1]PHYSICAL+FINANCIAL PIVOT '!F20</f>
        <v>9057289779.1685619</v>
      </c>
      <c r="I29" s="30"/>
      <c r="J29" s="8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5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47214</v>
      </c>
      <c r="E31" s="24">
        <f>(D31/D33)*100</f>
        <v>56.027720751403244</v>
      </c>
      <c r="F31" s="23">
        <f>'[1]PHYSICAL+FINANCIAL PIVOT '!E21</f>
        <v>18784549412</v>
      </c>
      <c r="G31" s="24">
        <f>(F31/F33)*100</f>
        <v>31.026359402243052</v>
      </c>
      <c r="H31" s="23">
        <f>'[1]PHYSICAL+FINANCIAL PIVOT '!F21</f>
        <v>70854038508.800003</v>
      </c>
      <c r="I31" s="24">
        <f>(H31/H33)*100</f>
        <v>32.859362737512612</v>
      </c>
      <c r="J31" s="15"/>
    </row>
    <row r="32" spans="1:10" x14ac:dyDescent="0.25">
      <c r="A32" s="25"/>
      <c r="B32" s="26" t="str">
        <f>'[1]PHYSICAL+FINANCIAL PIVOT '!C22</f>
        <v>NON-EOL</v>
      </c>
      <c r="C32" s="26"/>
      <c r="D32" s="27">
        <f>'[1]PHYSICAL+FINANCIAL PIVOT '!D22</f>
        <v>37055</v>
      </c>
      <c r="E32" s="28">
        <f>(D32/D33)*100</f>
        <v>43.972279248596756</v>
      </c>
      <c r="F32" s="27">
        <f>'[1]PHYSICAL+FINANCIAL PIVOT '!E22</f>
        <v>41759290644.987061</v>
      </c>
      <c r="G32" s="28">
        <f>(F32/F33)*100</f>
        <v>68.97364059775694</v>
      </c>
      <c r="H32" s="27">
        <f>'[1]PHYSICAL+FINANCIAL PIVOT '!F22</f>
        <v>144774119209.28088</v>
      </c>
      <c r="I32" s="28">
        <f>(H32/H33)*100</f>
        <v>67.140637262487388</v>
      </c>
      <c r="J32" s="8"/>
    </row>
    <row r="33" spans="1:10" x14ac:dyDescent="0.25">
      <c r="A33" s="4"/>
      <c r="B33" s="4" t="s">
        <v>8</v>
      </c>
      <c r="C33" s="4"/>
      <c r="D33" s="29">
        <f>'[1]PHYSICAL+FINANCIAL PIVOT '!D23</f>
        <v>84269</v>
      </c>
      <c r="E33" s="30"/>
      <c r="F33" s="29">
        <f>'[1]PHYSICAL+FINANCIAL PIVOT '!E23</f>
        <v>60543840056.987061</v>
      </c>
      <c r="G33" s="30"/>
      <c r="H33" s="29">
        <f>'[1]PHYSICAL+FINANCIAL PIVOT '!F23</f>
        <v>215628157718.08087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8539</v>
      </c>
      <c r="E35" s="24">
        <f>(D35/D37)*100</f>
        <v>48.984625975217988</v>
      </c>
      <c r="F35" s="23">
        <f>'[1]PHYSICAL+FINANCIAL PIVOT '!E24</f>
        <v>1528804168</v>
      </c>
      <c r="G35" s="24">
        <f>(F35/F37)*100</f>
        <v>29.955187638122084</v>
      </c>
      <c r="H35" s="23">
        <f>'[1]PHYSICAL+FINANCIAL PIVOT '!F24</f>
        <v>2110555726.8225</v>
      </c>
      <c r="I35" s="24">
        <f>(H35/H37)*100</f>
        <v>24.828842680940312</v>
      </c>
      <c r="J35" s="8"/>
    </row>
    <row r="36" spans="1:10" x14ac:dyDescent="0.25">
      <c r="A36" s="25"/>
      <c r="B36" s="26" t="str">
        <f>'[1]PHYSICAL+FINANCIAL PIVOT '!C25</f>
        <v>NON-EOL</v>
      </c>
      <c r="C36" s="26"/>
      <c r="D36" s="27">
        <f>'[1]PHYSICAL+FINANCIAL PIVOT '!D25</f>
        <v>8893</v>
      </c>
      <c r="E36" s="28">
        <f>(D36/D37)*100</f>
        <v>51.015374024782012</v>
      </c>
      <c r="F36" s="27">
        <f>'[1]PHYSICAL+FINANCIAL PIVOT '!E25</f>
        <v>3574833260.2442727</v>
      </c>
      <c r="G36" s="28">
        <f>(F36/F37)*100</f>
        <v>70.044812361877931</v>
      </c>
      <c r="H36" s="27">
        <f>'[1]PHYSICAL+FINANCIAL PIVOT '!F25</f>
        <v>6389863539.3668709</v>
      </c>
      <c r="I36" s="28">
        <f>(H36/H37)*100</f>
        <v>75.171157319059674</v>
      </c>
      <c r="J36" s="6"/>
    </row>
    <row r="37" spans="1:10" x14ac:dyDescent="0.25">
      <c r="A37" s="4"/>
      <c r="B37" s="4" t="s">
        <v>8</v>
      </c>
      <c r="C37" s="4"/>
      <c r="D37" s="29">
        <f>'[1]PHYSICAL+FINANCIAL PIVOT '!D26</f>
        <v>17432</v>
      </c>
      <c r="E37" s="30"/>
      <c r="F37" s="29">
        <f>'[1]PHYSICAL+FINANCIAL PIVOT '!E26</f>
        <v>5103637428.2442722</v>
      </c>
      <c r="G37" s="30"/>
      <c r="H37" s="29">
        <f>'[1]PHYSICAL+FINANCIAL PIVOT '!F26</f>
        <v>8500419266.1893711</v>
      </c>
      <c r="I37" s="30"/>
      <c r="J37" s="6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5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39696</v>
      </c>
      <c r="E39" s="24">
        <f>(D39/D41)*100</f>
        <v>69.969858812331438</v>
      </c>
      <c r="F39" s="23">
        <f>'[1]PHYSICAL+FINANCIAL PIVOT '!E27</f>
        <v>8340241460</v>
      </c>
      <c r="G39" s="24">
        <f>(F39/F41)*100</f>
        <v>55.620317323441334</v>
      </c>
      <c r="H39" s="23">
        <f>'[1]PHYSICAL+FINANCIAL PIVOT '!F27</f>
        <v>4457119270.4665623</v>
      </c>
      <c r="I39" s="24">
        <f>(H39/H41)*100</f>
        <v>39.981873868033503</v>
      </c>
      <c r="J39" s="8"/>
    </row>
    <row r="40" spans="1:10" x14ac:dyDescent="0.25">
      <c r="A40" s="25"/>
      <c r="B40" s="26" t="str">
        <f>'[1]PHYSICAL+FINANCIAL PIVOT '!C28</f>
        <v>NON-EOL</v>
      </c>
      <c r="C40" s="26"/>
      <c r="D40" s="27">
        <f>'[1]PHYSICAL+FINANCIAL PIVOT '!D28</f>
        <v>17037</v>
      </c>
      <c r="E40" s="28">
        <f>(D40/D41)*100</f>
        <v>30.030141187668551</v>
      </c>
      <c r="F40" s="27">
        <f>'[1]PHYSICAL+FINANCIAL PIVOT '!E28</f>
        <v>6654713371.8829556</v>
      </c>
      <c r="G40" s="28">
        <f>(F40/F41)*100</f>
        <v>44.379682676558659</v>
      </c>
      <c r="H40" s="27">
        <f>'[1]PHYSICAL+FINANCIAL PIVOT '!F28</f>
        <v>6690730590.6429739</v>
      </c>
      <c r="I40" s="28">
        <f>(H40/H41)*100</f>
        <v>60.018126131966511</v>
      </c>
      <c r="J40" s="8"/>
    </row>
    <row r="41" spans="1:10" x14ac:dyDescent="0.25">
      <c r="A41" s="4"/>
      <c r="B41" s="4" t="s">
        <v>8</v>
      </c>
      <c r="C41" s="4"/>
      <c r="D41" s="29">
        <f>'[1]PHYSICAL+FINANCIAL PIVOT '!D29</f>
        <v>56733</v>
      </c>
      <c r="E41" s="30"/>
      <c r="F41" s="29">
        <f>'[1]PHYSICAL+FINANCIAL PIVOT '!E29</f>
        <v>14994954831.882956</v>
      </c>
      <c r="G41" s="30"/>
      <c r="H41" s="29">
        <f>'[1]PHYSICAL+FINANCIAL PIVOT '!F29</f>
        <v>11147849861.109535</v>
      </c>
      <c r="I41" s="30"/>
      <c r="J41" s="6"/>
    </row>
    <row r="42" spans="1:10" x14ac:dyDescent="0.25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229743</v>
      </c>
      <c r="E43" s="24">
        <f>(D43/D45)*100</f>
        <v>65.104027929699683</v>
      </c>
      <c r="F43" s="23">
        <f>SUM(F39,F35,F31,F27,F23,F19,F15,F11)</f>
        <v>46502885865.606689</v>
      </c>
      <c r="G43" s="24">
        <f>(F43/F45)*100</f>
        <v>40.559045125471101</v>
      </c>
      <c r="H43" s="23">
        <f>SUM(H39,H35,H31,H27,H23,H19,H15,H11)</f>
        <v>108981150370.43246</v>
      </c>
      <c r="I43" s="24">
        <f>(H43/H45)*100</f>
        <v>36.161396954231897</v>
      </c>
      <c r="J43" s="36"/>
    </row>
    <row r="44" spans="1:10" x14ac:dyDescent="0.25">
      <c r="A44" s="25"/>
      <c r="B44" s="26" t="s">
        <v>10</v>
      </c>
      <c r="C44" s="26"/>
      <c r="D44" s="27">
        <f>SUM(D40,D36,D32,D28,D24,D20,D16,D12)</f>
        <v>123143</v>
      </c>
      <c r="E44" s="28">
        <f>(D44/D45)*100</f>
        <v>34.895972070300324</v>
      </c>
      <c r="F44" s="27">
        <f>SUM(F40,F36,F32,F28,F24,F20,F16,F12)</f>
        <v>68151898835.926765</v>
      </c>
      <c r="G44" s="28">
        <f>(F44/F45)*100</f>
        <v>59.440954874528906</v>
      </c>
      <c r="H44" s="27">
        <f>SUM(H40,H36,H32,H28,H24,H20,H16,H12)</f>
        <v>192393131459.34796</v>
      </c>
      <c r="I44" s="28">
        <f>(H44/H45)*100</f>
        <v>63.838603045768117</v>
      </c>
      <c r="J44" s="8"/>
    </row>
    <row r="45" spans="1:10" x14ac:dyDescent="0.25">
      <c r="A45" s="4"/>
      <c r="B45" s="4" t="s">
        <v>8</v>
      </c>
      <c r="C45" s="4"/>
      <c r="D45" s="29">
        <f>SUM(D43:D44)</f>
        <v>352886</v>
      </c>
      <c r="E45" s="30"/>
      <c r="F45" s="29">
        <f>SUM(F43:F44)</f>
        <v>114654784701.53345</v>
      </c>
      <c r="G45" s="30"/>
      <c r="H45" s="29">
        <f>SUM(H43:H44)</f>
        <v>301374281829.7804</v>
      </c>
      <c r="I45" s="30"/>
      <c r="J45" s="8"/>
    </row>
    <row r="46" spans="1:10" x14ac:dyDescent="0.25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5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5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activeCell="A4" sqref="A4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4.33203125" customWidth="1"/>
    <col min="4" max="4" width="15.88671875" bestFit="1" customWidth="1"/>
    <col min="5" max="5" width="15.44140625" bestFit="1" customWidth="1"/>
    <col min="6" max="6" width="14.44140625" bestFit="1" customWidth="1"/>
    <col min="7" max="7" width="18.6640625" customWidth="1"/>
    <col min="8" max="8" width="18.5546875" bestFit="1" customWidth="1"/>
    <col min="9" max="9" width="20.33203125" customWidth="1"/>
  </cols>
  <sheetData>
    <row r="1" spans="1:9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6" x14ac:dyDescent="0.3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tr">
        <f>'PHYSICAL &amp; FINANCIAL'!A3</f>
        <v>As of August 30, 2000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5">
      <c r="A6" s="9"/>
      <c r="B6" s="9"/>
      <c r="C6" s="9"/>
      <c r="G6" s="5"/>
      <c r="H6" s="6"/>
      <c r="I6" s="4"/>
    </row>
    <row r="7" spans="1:9" x14ac:dyDescent="0.25">
      <c r="G7" s="7"/>
      <c r="H7" s="8"/>
      <c r="I7" s="4"/>
    </row>
    <row r="8" spans="1:9" ht="13.8" thickBot="1" x14ac:dyDescent="0.3">
      <c r="A8" s="9"/>
      <c r="B8" s="9"/>
      <c r="C8" s="9"/>
      <c r="D8" s="9"/>
      <c r="E8" s="9"/>
      <c r="F8" s="9"/>
      <c r="G8" s="7"/>
      <c r="H8" s="9"/>
      <c r="I8" s="4"/>
    </row>
    <row r="9" spans="1:9" ht="27" thickBot="1" x14ac:dyDescent="0.3">
      <c r="A9" s="10" t="s">
        <v>4</v>
      </c>
      <c r="B9" s="11" t="str">
        <f>'[1]FINANCIAL PIVOT'!B5</f>
        <v>REGION</v>
      </c>
      <c r="C9" s="12"/>
      <c r="D9" s="13" t="str">
        <f>'[1]FINANCIAL PIVOT'!D5</f>
        <v>DEAL COUNT</v>
      </c>
      <c r="E9" s="13" t="s">
        <v>5</v>
      </c>
      <c r="F9" s="13" t="str">
        <f>'[1]FINANCIAL PIVOT'!E5</f>
        <v>VOLUME</v>
      </c>
      <c r="G9" s="13" t="s">
        <v>6</v>
      </c>
      <c r="H9" s="14" t="str">
        <f>'[1]FINANCIAL PIVOT'!F5</f>
        <v>NOTIONAL VALUE</v>
      </c>
      <c r="I9" s="14" t="s">
        <v>7</v>
      </c>
    </row>
    <row r="10" spans="1:9" x14ac:dyDescent="0.25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5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7578</v>
      </c>
      <c r="E11" s="24">
        <f>(D11/D13)*100</f>
        <v>77.794887588543276</v>
      </c>
      <c r="F11" s="23">
        <f>'[1]FINANCIAL PIVOT'!E6</f>
        <v>6589807950</v>
      </c>
      <c r="G11" s="24">
        <f>(F11/F13)*100</f>
        <v>83.052778950816943</v>
      </c>
      <c r="H11" s="23">
        <f>'[1]FINANCIAL PIVOT'!F6</f>
        <v>3319751334.6050005</v>
      </c>
      <c r="I11" s="24">
        <f>(H11/H13)*100</f>
        <v>72.029521008119488</v>
      </c>
    </row>
    <row r="12" spans="1:9" x14ac:dyDescent="0.25">
      <c r="A12" s="25"/>
      <c r="B12" s="26" t="str">
        <f>'[1]FINANCIAL PIVOT'!C7</f>
        <v>NON-EOL</v>
      </c>
      <c r="C12" s="26"/>
      <c r="D12" s="27">
        <f>'[1]FINANCIAL PIVOT'!D7</f>
        <v>2163</v>
      </c>
      <c r="E12" s="28">
        <f>(D12/D13)*100</f>
        <v>22.205112411456728</v>
      </c>
      <c r="F12" s="27">
        <f>'[1]FINANCIAL PIVOT'!E7</f>
        <v>1344674235</v>
      </c>
      <c r="G12" s="28">
        <f>(F12/F13)*100</f>
        <v>16.94722104918306</v>
      </c>
      <c r="H12" s="27">
        <f>'[1]FINANCIAL PIVOT'!F7</f>
        <v>1289124704.1941235</v>
      </c>
      <c r="I12" s="28">
        <f>(H12/H13)*100</f>
        <v>27.970478991880508</v>
      </c>
    </row>
    <row r="13" spans="1:9" x14ac:dyDescent="0.25">
      <c r="A13" s="4"/>
      <c r="B13" s="4" t="s">
        <v>8</v>
      </c>
      <c r="C13" s="4"/>
      <c r="D13" s="29">
        <f>'[1]FINANCIAL PIVOT'!D8</f>
        <v>9741</v>
      </c>
      <c r="E13" s="30"/>
      <c r="F13" s="29">
        <f>'[1]FINANCIAL PIVOT'!E8</f>
        <v>7934482185</v>
      </c>
      <c r="G13" s="30"/>
      <c r="H13" s="29">
        <f>'[1]FINANCIAL PIVOT'!F8</f>
        <v>4608876038.7991238</v>
      </c>
      <c r="I13" s="30"/>
    </row>
    <row r="14" spans="1:9" x14ac:dyDescent="0.25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5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5892</v>
      </c>
      <c r="E15" s="24">
        <f>(D15/D17)*100</f>
        <v>61.754533067812602</v>
      </c>
      <c r="F15" s="23">
        <f>'[1]FINANCIAL PIVOT'!E9</f>
        <v>3035668661</v>
      </c>
      <c r="G15" s="24">
        <f>(F15/F17)*100</f>
        <v>43.985249986541618</v>
      </c>
      <c r="H15" s="23">
        <f>'[1]FINANCIAL PIVOT'!F9</f>
        <v>2480948342.8017507</v>
      </c>
      <c r="I15" s="24">
        <f>(H15/H17)*100</f>
        <v>53.664176409737841</v>
      </c>
    </row>
    <row r="16" spans="1:9" x14ac:dyDescent="0.25">
      <c r="A16" s="25"/>
      <c r="B16" s="26" t="str">
        <f>'[1]FINANCIAL PIVOT'!C10</f>
        <v>NON-EOL</v>
      </c>
      <c r="C16" s="26"/>
      <c r="D16" s="27">
        <f>'[1]FINANCIAL PIVOT'!D10</f>
        <v>3649</v>
      </c>
      <c r="E16" s="28">
        <f>(D16/D17)*100</f>
        <v>38.245466932187398</v>
      </c>
      <c r="F16" s="27">
        <f>'[1]FINANCIAL PIVOT'!E10</f>
        <v>3865891889.25</v>
      </c>
      <c r="G16" s="28">
        <f>(F16/F17)*100</f>
        <v>56.014750013458382</v>
      </c>
      <c r="H16" s="27">
        <f>'[1]FINANCIAL PIVOT'!F10</f>
        <v>2142151290.4790473</v>
      </c>
      <c r="I16" s="28">
        <f>(H16/H17)*100</f>
        <v>46.335823590262159</v>
      </c>
    </row>
    <row r="17" spans="1:9" x14ac:dyDescent="0.25">
      <c r="A17" s="4"/>
      <c r="B17" s="4" t="s">
        <v>8</v>
      </c>
      <c r="C17" s="4"/>
      <c r="D17" s="29">
        <f>'[1]FINANCIAL PIVOT'!D11</f>
        <v>9541</v>
      </c>
      <c r="E17" s="30"/>
      <c r="F17" s="29">
        <f>'[1]FINANCIAL PIVOT'!E11</f>
        <v>6901560550.25</v>
      </c>
      <c r="G17" s="30"/>
      <c r="H17" s="29">
        <f>'[1]FINANCIAL PIVOT'!F11</f>
        <v>4623099633.280798</v>
      </c>
      <c r="I17" s="30"/>
    </row>
    <row r="18" spans="1:9" x14ac:dyDescent="0.25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5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3792</v>
      </c>
      <c r="E19" s="24">
        <f>(D19/D21)*100</f>
        <v>59.905213270142177</v>
      </c>
      <c r="F19" s="23">
        <f>'[1]FINANCIAL PIVOT'!E12</f>
        <v>2204064282.7547016</v>
      </c>
      <c r="G19" s="24">
        <f>(F19/F21)*100</f>
        <v>45.915309056440115</v>
      </c>
      <c r="H19" s="23">
        <f>'[1]FINANCIAL PIVOT'!F12</f>
        <v>5160631534.8793421</v>
      </c>
      <c r="I19" s="24">
        <f>(H19/H21)*100</f>
        <v>59.421609593081293</v>
      </c>
    </row>
    <row r="20" spans="1:9" x14ac:dyDescent="0.25">
      <c r="A20" s="25"/>
      <c r="B20" s="26" t="str">
        <f>'[1]FINANCIAL PIVOT'!C13</f>
        <v>NON-EOL</v>
      </c>
      <c r="C20" s="26"/>
      <c r="D20" s="27">
        <f>'[1]FINANCIAL PIVOT'!D13</f>
        <v>2538</v>
      </c>
      <c r="E20" s="28">
        <f>(D20/D21)*100</f>
        <v>40.094786729857816</v>
      </c>
      <c r="F20" s="27">
        <f>'[1]FINANCIAL PIVOT'!E13</f>
        <v>2596217645.0995073</v>
      </c>
      <c r="G20" s="28">
        <f>(F20/F21)*100</f>
        <v>54.084690943559885</v>
      </c>
      <c r="H20" s="27">
        <f>'[1]FINANCIAL PIVOT'!F13</f>
        <v>3524140840.3883519</v>
      </c>
      <c r="I20" s="28">
        <f>(H20/H21)*100</f>
        <v>40.578390406918707</v>
      </c>
    </row>
    <row r="21" spans="1:9" x14ac:dyDescent="0.25">
      <c r="A21" s="4"/>
      <c r="B21" s="4" t="s">
        <v>8</v>
      </c>
      <c r="C21" s="4"/>
      <c r="D21" s="29">
        <f>'[1]FINANCIAL PIVOT'!D14</f>
        <v>6330</v>
      </c>
      <c r="E21" s="30"/>
      <c r="F21" s="29">
        <f>'[1]FINANCIAL PIVOT'!E14</f>
        <v>4800281927.8542089</v>
      </c>
      <c r="G21" s="30"/>
      <c r="H21" s="29">
        <f>'[1]FINANCIAL PIVOT'!F14</f>
        <v>8684772375.2676945</v>
      </c>
      <c r="I21" s="30"/>
    </row>
    <row r="22" spans="1:9" x14ac:dyDescent="0.25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5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134</v>
      </c>
      <c r="E23" s="24">
        <f>(D23/D25)*100</f>
        <v>81.707317073170728</v>
      </c>
      <c r="F23" s="23">
        <f>'[1]FINANCIAL PIVOT'!E15</f>
        <v>43073300</v>
      </c>
      <c r="G23" s="24">
        <f>(F23/F25)*100</f>
        <v>75.902361832865466</v>
      </c>
      <c r="H23" s="23">
        <f>'[1]FINANCIAL PIVOT'!F15</f>
        <v>74971819.336955503</v>
      </c>
      <c r="I23" s="24">
        <f>(H23/H25)*100</f>
        <v>62.794983514622928</v>
      </c>
    </row>
    <row r="24" spans="1:9" x14ac:dyDescent="0.25">
      <c r="A24" s="25"/>
      <c r="B24" s="26" t="str">
        <f>'[1]FINANCIAL PIVOT'!C16</f>
        <v>NON-EOL</v>
      </c>
      <c r="C24" s="26"/>
      <c r="D24" s="27">
        <f>'[1]FINANCIAL PIVOT'!D16</f>
        <v>30</v>
      </c>
      <c r="E24" s="28">
        <f>(D24/D25)*100</f>
        <v>18.292682926829269</v>
      </c>
      <c r="F24" s="27">
        <f>'[1]FINANCIAL PIVOT'!E16</f>
        <v>13675000</v>
      </c>
      <c r="G24" s="28">
        <f>(F24/F25)*100</f>
        <v>24.097638167134523</v>
      </c>
      <c r="H24" s="27">
        <f>'[1]FINANCIAL PIVOT'!F16</f>
        <v>44419595.615000002</v>
      </c>
      <c r="I24" s="28">
        <f>(H24/H25)*100</f>
        <v>37.205016485377087</v>
      </c>
    </row>
    <row r="25" spans="1:9" x14ac:dyDescent="0.25">
      <c r="A25" s="4"/>
      <c r="B25" s="4" t="s">
        <v>8</v>
      </c>
      <c r="C25" s="4"/>
      <c r="D25" s="29">
        <f>'[1]FINANCIAL PIVOT'!D17</f>
        <v>164</v>
      </c>
      <c r="E25" s="30"/>
      <c r="F25" s="29">
        <f>'[1]FINANCIAL PIVOT'!E17</f>
        <v>56748300</v>
      </c>
      <c r="G25" s="30"/>
      <c r="H25" s="29">
        <f>'[1]FINANCIAL PIVOT'!F17</f>
        <v>119391414.9519555</v>
      </c>
      <c r="I25" s="30"/>
    </row>
    <row r="26" spans="1:9" x14ac:dyDescent="0.25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5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7838</v>
      </c>
      <c r="E27" s="24">
        <f>(D27/D29)*100</f>
        <v>73.088399850801949</v>
      </c>
      <c r="F27" s="23">
        <f>'[1]FINANCIAL PIVOT'!E18</f>
        <v>1655539882</v>
      </c>
      <c r="G27" s="24">
        <f>(F27/F29)*100</f>
        <v>62.26393427951794</v>
      </c>
      <c r="H27" s="23">
        <f>'[1]FINANCIAL PIVOT'!F18</f>
        <v>5790612935.9803801</v>
      </c>
      <c r="I27" s="24">
        <f>(H27/H29)*100</f>
        <v>63.933175123739346</v>
      </c>
    </row>
    <row r="28" spans="1:9" x14ac:dyDescent="0.25">
      <c r="A28" s="25"/>
      <c r="B28" s="26" t="str">
        <f>'[1]FINANCIAL PIVOT'!C19</f>
        <v>NON-EOL</v>
      </c>
      <c r="C28" s="26"/>
      <c r="D28" s="27">
        <f>'[1]FINANCIAL PIVOT'!D19</f>
        <v>2886</v>
      </c>
      <c r="E28" s="28">
        <f>(D28/D29)*100</f>
        <v>26.911600149198062</v>
      </c>
      <c r="F28" s="27">
        <f>'[1]FINANCIAL PIVOT'!E19</f>
        <v>1003366756.5813</v>
      </c>
      <c r="G28" s="28">
        <f>(F28/F29)*100</f>
        <v>37.736065720482074</v>
      </c>
      <c r="H28" s="27">
        <f>'[1]FINANCIAL PIVOT'!F19</f>
        <v>3266676843.1881795</v>
      </c>
      <c r="I28" s="28">
        <f>(H28/H29)*100</f>
        <v>36.066824876260654</v>
      </c>
    </row>
    <row r="29" spans="1:9" x14ac:dyDescent="0.25">
      <c r="A29" s="4"/>
      <c r="B29" s="4" t="s">
        <v>8</v>
      </c>
      <c r="C29" s="4"/>
      <c r="D29" s="29">
        <f>'[1]FINANCIAL PIVOT'!D20</f>
        <v>10724</v>
      </c>
      <c r="E29" s="30"/>
      <c r="F29" s="29">
        <f>'[1]FINANCIAL PIVOT'!E20</f>
        <v>2658906638.5812998</v>
      </c>
      <c r="G29" s="30"/>
      <c r="H29" s="29">
        <f>'[1]FINANCIAL PIVOT'!F20</f>
        <v>9057289779.16856</v>
      </c>
      <c r="I29" s="30"/>
    </row>
    <row r="30" spans="1:9" x14ac:dyDescent="0.25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5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47213</v>
      </c>
      <c r="E31" s="24">
        <f>(D31/D33)*100</f>
        <v>56.153141688174216</v>
      </c>
      <c r="F31" s="23">
        <f>'[1]FINANCIAL PIVOT'!E21</f>
        <v>18784539412</v>
      </c>
      <c r="G31" s="24">
        <f>(F31/F33)*100</f>
        <v>31.3993969113268</v>
      </c>
      <c r="H31" s="23">
        <f>'[1]FINANCIAL PIVOT'!F21</f>
        <v>70854011508.800003</v>
      </c>
      <c r="I31" s="24">
        <f>(H31/H33)*100</f>
        <v>33.278328771312275</v>
      </c>
    </row>
    <row r="32" spans="1:9" x14ac:dyDescent="0.25">
      <c r="A32" s="25"/>
      <c r="B32" s="26" t="str">
        <f>'[1]FINANCIAL PIVOT'!C22</f>
        <v>NON-EOL</v>
      </c>
      <c r="C32" s="26"/>
      <c r="D32" s="27">
        <f>'[1]FINANCIAL PIVOT'!D22</f>
        <v>36866</v>
      </c>
      <c r="E32" s="28">
        <f>(D32/D33)*100</f>
        <v>43.846858311825784</v>
      </c>
      <c r="F32" s="27">
        <f>'[1]FINANCIAL PIVOT'!E22</f>
        <v>41039983539.979996</v>
      </c>
      <c r="G32" s="28">
        <f>(F32/F33)*100</f>
        <v>68.600603088673196</v>
      </c>
      <c r="H32" s="27">
        <f>'[1]FINANCIAL PIVOT'!F22</f>
        <v>142059359218.75891</v>
      </c>
      <c r="I32" s="28">
        <f>(H32/H33)*100</f>
        <v>66.721671228687725</v>
      </c>
    </row>
    <row r="33" spans="1:9" x14ac:dyDescent="0.25">
      <c r="A33" s="4"/>
      <c r="B33" s="4" t="s">
        <v>8</v>
      </c>
      <c r="C33" s="4"/>
      <c r="D33" s="29">
        <f>'[1]FINANCIAL PIVOT'!D23</f>
        <v>84079</v>
      </c>
      <c r="E33" s="30"/>
      <c r="F33" s="29">
        <f>'[1]FINANCIAL PIVOT'!E23</f>
        <v>59824522951.979996</v>
      </c>
      <c r="G33" s="30"/>
      <c r="H33" s="29">
        <f>'[1]FINANCIAL PIVOT'!F23</f>
        <v>212913370727.5589</v>
      </c>
      <c r="I33" s="30"/>
    </row>
    <row r="34" spans="1:9" x14ac:dyDescent="0.25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5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3911</v>
      </c>
      <c r="E35" s="24">
        <f>(D35/D37)*100</f>
        <v>57.019973757107444</v>
      </c>
      <c r="F35" s="23">
        <f>'[1]FINANCIAL PIVOT'!E24</f>
        <v>1383326500</v>
      </c>
      <c r="G35" s="24">
        <f>(F35/F37)*100</f>
        <v>39.431935756122414</v>
      </c>
      <c r="H35" s="23">
        <f>'[1]FINANCIAL PIVOT'!F24</f>
        <v>1559699916.5009995</v>
      </c>
      <c r="I35" s="24">
        <f>(H35/H37)*100</f>
        <v>54.832486851415297</v>
      </c>
    </row>
    <row r="36" spans="1:9" x14ac:dyDescent="0.25">
      <c r="A36" s="25"/>
      <c r="B36" s="26" t="str">
        <f>'[1]FINANCIAL PIVOT'!C25</f>
        <v>NON-EOL</v>
      </c>
      <c r="C36" s="26"/>
      <c r="D36" s="27">
        <f>'[1]FINANCIAL PIVOT'!D25</f>
        <v>2948</v>
      </c>
      <c r="E36" s="28">
        <f>(D36/D37)*100</f>
        <v>42.980026242892549</v>
      </c>
      <c r="F36" s="27">
        <f>'[1]FINANCIAL PIVOT'!E25</f>
        <v>2124810936</v>
      </c>
      <c r="G36" s="28">
        <f>(F36/F37)*100</f>
        <v>60.568064243877586</v>
      </c>
      <c r="H36" s="27">
        <f>'[1]FINANCIAL PIVOT'!F25</f>
        <v>1284781532.4755237</v>
      </c>
      <c r="I36" s="28">
        <f>(H36/H37)*100</f>
        <v>45.167513148584696</v>
      </c>
    </row>
    <row r="37" spans="1:9" x14ac:dyDescent="0.25">
      <c r="A37" s="4"/>
      <c r="B37" s="4" t="s">
        <v>8</v>
      </c>
      <c r="C37" s="4"/>
      <c r="D37" s="29">
        <f>'[1]FINANCIAL PIVOT'!D26</f>
        <v>6859</v>
      </c>
      <c r="E37" s="30"/>
      <c r="F37" s="29">
        <f>'[1]FINANCIAL PIVOT'!E26</f>
        <v>3508137436</v>
      </c>
      <c r="G37" s="30"/>
      <c r="H37" s="29">
        <f>'[1]FINANCIAL PIVOT'!F26</f>
        <v>2844481448.9765234</v>
      </c>
      <c r="I37" s="30"/>
    </row>
    <row r="38" spans="1:9" x14ac:dyDescent="0.25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5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17160</v>
      </c>
      <c r="E39" s="24">
        <f>(D39/D41)*100</f>
        <v>68.818929215961504</v>
      </c>
      <c r="F39" s="23">
        <f>'[1]FINANCIAL PIVOT'!E27</f>
        <v>8076761600</v>
      </c>
      <c r="G39" s="24">
        <f>(F39/F41)*100</f>
        <v>58.815562355601536</v>
      </c>
      <c r="H39" s="23">
        <f>'[1]FINANCIAL PIVOT'!F27</f>
        <v>3388566293.8245616</v>
      </c>
      <c r="I39" s="24">
        <f>(H39/H41)*100</f>
        <v>51.214790759524853</v>
      </c>
    </row>
    <row r="40" spans="1:9" x14ac:dyDescent="0.25">
      <c r="A40" s="25"/>
      <c r="B40" s="26" t="str">
        <f>'[1]FINANCIAL PIVOT'!C28</f>
        <v>NON-EOL</v>
      </c>
      <c r="C40" s="26"/>
      <c r="D40" s="27">
        <f>'[1]FINANCIAL PIVOT'!D28</f>
        <v>7775</v>
      </c>
      <c r="E40" s="28">
        <f>(D40/D41)*100</f>
        <v>31.1810707840385</v>
      </c>
      <c r="F40" s="27">
        <f>'[1]FINANCIAL PIVOT'!E28</f>
        <v>5655593029.4899559</v>
      </c>
      <c r="G40" s="28">
        <f>(F40/F41)*100</f>
        <v>41.184437644398457</v>
      </c>
      <c r="H40" s="27">
        <f>'[1]FINANCIAL PIVOT'!F28</f>
        <v>3227815894.9367208</v>
      </c>
      <c r="I40" s="28">
        <f>(H40/H41)*100</f>
        <v>48.785209240475147</v>
      </c>
    </row>
    <row r="41" spans="1:9" x14ac:dyDescent="0.25">
      <c r="A41" s="4"/>
      <c r="B41" s="4" t="s">
        <v>8</v>
      </c>
      <c r="C41" s="4"/>
      <c r="D41" s="29">
        <f>'[1]FINANCIAL PIVOT'!D29</f>
        <v>24935</v>
      </c>
      <c r="E41" s="30"/>
      <c r="F41" s="29">
        <f>'[1]FINANCIAL PIVOT'!E29</f>
        <v>13732354629.489956</v>
      </c>
      <c r="G41" s="30"/>
      <c r="H41" s="29">
        <f>'[1]FINANCIAL PIVOT'!F29</f>
        <v>6616382188.761282</v>
      </c>
      <c r="I41" s="30"/>
    </row>
    <row r="42" spans="1:9" x14ac:dyDescent="0.25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5">
      <c r="A43" s="21" t="s">
        <v>8</v>
      </c>
      <c r="B43" s="22" t="s">
        <v>9</v>
      </c>
      <c r="C43" s="22"/>
      <c r="D43" s="23">
        <f>SUM(D39,D35,D31,D27,D23,D19,D15,D11)</f>
        <v>93518</v>
      </c>
      <c r="E43" s="24">
        <f>(D43/D45)*100</f>
        <v>61.374390476002972</v>
      </c>
      <c r="F43" s="23">
        <f>SUM(F39,F35,F31,F27,F23,F19,F15,F11)</f>
        <v>41772781587.7547</v>
      </c>
      <c r="G43" s="24">
        <f>(F43/F45)*100</f>
        <v>42.017747315513809</v>
      </c>
      <c r="H43" s="23">
        <f>SUM(H39,H35,H31,H27,H23,H19,H15,H11)</f>
        <v>92629193686.729004</v>
      </c>
      <c r="I43" s="24">
        <f>(H43/H45)*100</f>
        <v>37.130741655054791</v>
      </c>
    </row>
    <row r="44" spans="1:9" x14ac:dyDescent="0.25">
      <c r="A44" s="25"/>
      <c r="B44" s="26" t="s">
        <v>10</v>
      </c>
      <c r="C44" s="26"/>
      <c r="D44" s="27">
        <f>SUM(D40,D36,D32,D28,D24,D20,D16,D12)</f>
        <v>58855</v>
      </c>
      <c r="E44" s="28">
        <f>(D44/D45)*100</f>
        <v>38.625609523997035</v>
      </c>
      <c r="F44" s="27">
        <f>SUM(F40,F36,F32,F28,F24,F20,F16,F12)</f>
        <v>57644213031.400764</v>
      </c>
      <c r="G44" s="28">
        <f>(F44/F45)*100</f>
        <v>57.982252684486198</v>
      </c>
      <c r="H44" s="27">
        <f>SUM(H40,H36,H32,H28,H24,H20,H16,H12)</f>
        <v>156838469920.03583</v>
      </c>
      <c r="I44" s="28">
        <f>(H44/H45)*100</f>
        <v>62.869258344945202</v>
      </c>
    </row>
    <row r="45" spans="1:9" x14ac:dyDescent="0.25">
      <c r="A45" s="4"/>
      <c r="B45" s="4" t="s">
        <v>8</v>
      </c>
      <c r="C45" s="4"/>
      <c r="D45" s="29">
        <f>SUM(D43:D44)</f>
        <v>152373</v>
      </c>
      <c r="E45" s="30"/>
      <c r="F45" s="29">
        <f>SUM(F43:F44)</f>
        <v>99416994619.155457</v>
      </c>
      <c r="G45" s="30"/>
      <c r="H45" s="29">
        <f>SUM(H43:H44)</f>
        <v>249467663606.76483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activeCell="A4" sqref="A4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5.88671875" customWidth="1"/>
    <col min="4" max="4" width="15.88671875" bestFit="1" customWidth="1"/>
    <col min="5" max="5" width="15.88671875" customWidth="1"/>
    <col min="6" max="6" width="15.44140625" bestFit="1" customWidth="1"/>
    <col min="7" max="7" width="15.44140625" customWidth="1"/>
    <col min="8" max="8" width="19.5546875" bestFit="1" customWidth="1"/>
    <col min="9" max="9" width="20" customWidth="1"/>
    <col min="10" max="10" width="18.5546875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tr">
        <f>'PHYSICAL &amp; FINANCIAL'!A3</f>
        <v>As of August 30, 2000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9"/>
      <c r="B6" s="9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 PIVOT'!B5</f>
        <v>REGION</v>
      </c>
      <c r="C9" s="12"/>
      <c r="D9" s="13" t="str">
        <f>'[1]PHYSICAL PIVOT'!D5</f>
        <v>DEAL COUNT</v>
      </c>
      <c r="E9" s="13" t="s">
        <v>5</v>
      </c>
      <c r="F9" s="13" t="str">
        <f>'[1]PHYSICAL PIVOT'!E5</f>
        <v>VOLUME</v>
      </c>
      <c r="G9" s="13" t="s">
        <v>6</v>
      </c>
      <c r="H9" s="14" t="str">
        <f>'[1]PHYSICAL PIVOT'!F5</f>
        <v>NOTIONAL VALUE</v>
      </c>
      <c r="I9" s="14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46099</v>
      </c>
      <c r="E11" s="24">
        <f>(D11/D13)*100</f>
        <v>79.374289748269561</v>
      </c>
      <c r="F11" s="23">
        <f>'[1]PHYSICAL PIVOT'!E6</f>
        <v>753536072</v>
      </c>
      <c r="G11" s="24">
        <f>(F11/F13)*100</f>
        <v>38.017110786929081</v>
      </c>
      <c r="H11" s="23">
        <f>'[1]PHYSICAL PIVOT'!F6</f>
        <v>2610439662.1907573</v>
      </c>
      <c r="I11" s="24">
        <f>(H11/H13)*100</f>
        <v>39.224270297741967</v>
      </c>
      <c r="J11" s="8"/>
    </row>
    <row r="12" spans="1:10" x14ac:dyDescent="0.25">
      <c r="A12" s="25"/>
      <c r="B12" s="26" t="str">
        <f>'[1]PHYSICAL PIVOT'!C7</f>
        <v>NON-EOL</v>
      </c>
      <c r="C12" s="26"/>
      <c r="D12" s="27">
        <f>'[1]PHYSICAL PIVOT'!D7</f>
        <v>11979</v>
      </c>
      <c r="E12" s="28">
        <f>(D12/D13)*100</f>
        <v>20.625710251730432</v>
      </c>
      <c r="F12" s="27">
        <f>'[1]PHYSICAL PIVOT'!E7</f>
        <v>1228561084.7862499</v>
      </c>
      <c r="G12" s="28">
        <f>(F12/F13)*100</f>
        <v>61.982889213070926</v>
      </c>
      <c r="H12" s="27">
        <f>'[1]PHYSICAL PIVOT'!F7</f>
        <v>4044724710.2132154</v>
      </c>
      <c r="I12" s="28">
        <f>(H12/H13)*100</f>
        <v>60.775729702258033</v>
      </c>
      <c r="J12" s="8"/>
    </row>
    <row r="13" spans="1:10" x14ac:dyDescent="0.25">
      <c r="A13" s="4"/>
      <c r="B13" s="4" t="s">
        <v>8</v>
      </c>
      <c r="C13" s="4"/>
      <c r="D13" s="29">
        <f>'[1]PHYSICAL PIVOT'!D8</f>
        <v>58078</v>
      </c>
      <c r="E13" s="30"/>
      <c r="F13" s="29">
        <f>'[1]PHYSICAL PIVOT'!E8</f>
        <v>1982097156.7862499</v>
      </c>
      <c r="G13" s="30"/>
      <c r="H13" s="29">
        <f>'[1]PHYSICAL PIVOT'!F8</f>
        <v>6655164372.4039726</v>
      </c>
      <c r="I13" s="30"/>
      <c r="J13" s="8"/>
    </row>
    <row r="14" spans="1:10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31097</v>
      </c>
      <c r="E15" s="24">
        <f>(D15/D17)*100</f>
        <v>58.478289486055999</v>
      </c>
      <c r="F15" s="23">
        <f>'[1]PHYSICAL PIVOT'!E9</f>
        <v>918500684</v>
      </c>
      <c r="G15" s="24">
        <f>(F15/F17)*100</f>
        <v>18.460603456357941</v>
      </c>
      <c r="H15" s="23">
        <f>'[1]PHYSICAL PIVOT'!F9</f>
        <v>3638129671.9916015</v>
      </c>
      <c r="I15" s="24">
        <f>(H15/H17)*100</f>
        <v>20.982527350798094</v>
      </c>
      <c r="J15" s="6"/>
    </row>
    <row r="16" spans="1:10" x14ac:dyDescent="0.25">
      <c r="A16" s="25"/>
      <c r="B16" s="26" t="str">
        <f>'[1]PHYSICAL PIVOT'!C10</f>
        <v>NON-EOL</v>
      </c>
      <c r="C16" s="26"/>
      <c r="D16" s="27">
        <f>'[1]PHYSICAL PIVOT'!D10</f>
        <v>22080</v>
      </c>
      <c r="E16" s="28">
        <f>(D16/D17)*100</f>
        <v>41.521710513944001</v>
      </c>
      <c r="F16" s="27">
        <f>'[1]PHYSICAL PIVOT'!E10</f>
        <v>4056963342.2513347</v>
      </c>
      <c r="G16" s="28">
        <f>(F16/F17)*100</f>
        <v>81.539396543642056</v>
      </c>
      <c r="H16" s="27">
        <f>'[1]PHYSICAL PIVOT'!F10</f>
        <v>13700723799.600426</v>
      </c>
      <c r="I16" s="28">
        <f>(H16/H17)*100</f>
        <v>79.01747264920192</v>
      </c>
      <c r="J16" s="36"/>
    </row>
    <row r="17" spans="1:10" x14ac:dyDescent="0.25">
      <c r="A17" s="4"/>
      <c r="B17" s="4" t="s">
        <v>8</v>
      </c>
      <c r="C17" s="4"/>
      <c r="D17" s="29">
        <f>'[1]PHYSICAL PIVOT'!D11</f>
        <v>53177</v>
      </c>
      <c r="E17" s="30"/>
      <c r="F17" s="29">
        <f>'[1]PHYSICAL PIVOT'!E11</f>
        <v>4975464026.2513351</v>
      </c>
      <c r="G17" s="30"/>
      <c r="H17" s="29">
        <f>'[1]PHYSICAL PIVOT'!F11</f>
        <v>17338853471.592026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29607</v>
      </c>
      <c r="E19" s="24">
        <f>(D19/D21)*100</f>
        <v>70.718482778388193</v>
      </c>
      <c r="F19" s="23">
        <f>'[1]PHYSICAL PIVOT'!E12</f>
        <v>2361946651.8409967</v>
      </c>
      <c r="G19" s="24">
        <f>(F19/F21)*100</f>
        <v>59.252719360660222</v>
      </c>
      <c r="H19" s="23">
        <f>'[1]PHYSICAL PIVOT'!F12</f>
        <v>7453688930.1626053</v>
      </c>
      <c r="I19" s="24">
        <f>(H19/H21)*100</f>
        <v>59.153829512932077</v>
      </c>
      <c r="J19" s="8"/>
    </row>
    <row r="20" spans="1:10" x14ac:dyDescent="0.25">
      <c r="A20" s="25"/>
      <c r="B20" s="26" t="str">
        <f>'[1]PHYSICAL PIVOT'!C13</f>
        <v>NON-EOL</v>
      </c>
      <c r="C20" s="26"/>
      <c r="D20" s="27">
        <f>'[1]PHYSICAL PIVOT'!D13</f>
        <v>12259</v>
      </c>
      <c r="E20" s="28">
        <f>(D20/D21)*100</f>
        <v>29.281517221611807</v>
      </c>
      <c r="F20" s="27">
        <f>'[1]PHYSICAL PIVOT'!E13</f>
        <v>1624278246.0649867</v>
      </c>
      <c r="G20" s="28">
        <f>(F20/F21)*100</f>
        <v>40.747280639339778</v>
      </c>
      <c r="H20" s="27">
        <f>'[1]PHYSICAL PIVOT'!F13</f>
        <v>5146829060.8714247</v>
      </c>
      <c r="I20" s="28">
        <f>(H20/H21)*100</f>
        <v>40.846170487067909</v>
      </c>
      <c r="J20" s="6"/>
    </row>
    <row r="21" spans="1:10" x14ac:dyDescent="0.25">
      <c r="A21" s="4"/>
      <c r="B21" s="4" t="s">
        <v>8</v>
      </c>
      <c r="C21" s="4"/>
      <c r="D21" s="29">
        <f>'[1]PHYSICAL PIVOT'!D14</f>
        <v>41866</v>
      </c>
      <c r="E21" s="30"/>
      <c r="F21" s="29">
        <f>'[1]PHYSICAL PIVOT'!E14</f>
        <v>3986224897.9059834</v>
      </c>
      <c r="G21" s="30"/>
      <c r="H21" s="29">
        <f>'[1]PHYSICAL PIVOT'!F14</f>
        <v>12600517991.034031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2257</v>
      </c>
      <c r="E23" s="24">
        <f>(D23/D25)*100</f>
        <v>46.719105775201818</v>
      </c>
      <c r="F23" s="23">
        <f>'[1]PHYSICAL PIVOT'!E15</f>
        <v>287153342.01100004</v>
      </c>
      <c r="G23" s="24">
        <f>(F23/F25)*100</f>
        <v>40.072379419498546</v>
      </c>
      <c r="H23" s="23">
        <f>'[1]PHYSICAL PIVOT'!F15</f>
        <v>1030262632.3950164</v>
      </c>
      <c r="I23" s="24">
        <f>(H23/H25)*100</f>
        <v>42.751439765634757</v>
      </c>
      <c r="J23" s="8"/>
    </row>
    <row r="24" spans="1:10" x14ac:dyDescent="0.25">
      <c r="A24" s="25"/>
      <c r="B24" s="26" t="str">
        <f>'[1]PHYSICAL PIVOT'!C16</f>
        <v>NON-EOL</v>
      </c>
      <c r="C24" s="26"/>
      <c r="D24" s="27">
        <f>'[1]PHYSICAL PIVOT'!D16</f>
        <v>2574</v>
      </c>
      <c r="E24" s="28">
        <f>(D24/D25)*100</f>
        <v>53.280894224798182</v>
      </c>
      <c r="F24" s="27">
        <f>'[1]PHYSICAL PIVOT'!E16</f>
        <v>429433359.77910143</v>
      </c>
      <c r="G24" s="28">
        <f>(F24/F25)*100</f>
        <v>59.927620580501454</v>
      </c>
      <c r="H24" s="27">
        <f>'[1]PHYSICAL PIVOT'!F16</f>
        <v>1379627275.5074091</v>
      </c>
      <c r="I24" s="28">
        <f>(H24/H25)*100</f>
        <v>57.248560234365229</v>
      </c>
      <c r="J24" s="8"/>
    </row>
    <row r="25" spans="1:10" x14ac:dyDescent="0.25">
      <c r="A25" s="4"/>
      <c r="B25" s="4" t="s">
        <v>8</v>
      </c>
      <c r="C25" s="4"/>
      <c r="D25" s="29">
        <f>'[1]PHYSICAL PIVOT'!D17</f>
        <v>4831</v>
      </c>
      <c r="E25" s="30"/>
      <c r="F25" s="29">
        <f>'[1]PHYSICAL PIVOT'!E17</f>
        <v>716586701.79010153</v>
      </c>
      <c r="G25" s="30"/>
      <c r="H25" s="29">
        <f>'[1]PHYSICAL PIVOT'!F17</f>
        <v>2409889907.9024258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5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5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5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0.52631578947368418</v>
      </c>
      <c r="F31" s="23">
        <f>'[1]PHYSICAL PIVOT'!E18</f>
        <v>10000</v>
      </c>
      <c r="G31" s="24">
        <f>(F31/F33)*100</f>
        <v>1.39020745237275E-3</v>
      </c>
      <c r="H31" s="23">
        <f>'[1]PHYSICAL PIVOT'!F18</f>
        <v>27000</v>
      </c>
      <c r="I31" s="24">
        <f>(H31/H33)*100</f>
        <v>9.9455316731159689E-4</v>
      </c>
      <c r="J31" s="8"/>
    </row>
    <row r="32" spans="1:10" x14ac:dyDescent="0.25">
      <c r="A32" s="25"/>
      <c r="B32" s="26" t="str">
        <f>'[1]PHYSICAL PIVOT'!C19</f>
        <v>NON-EOL</v>
      </c>
      <c r="C32" s="26"/>
      <c r="D32" s="27">
        <f>'[1]PHYSICAL PIVOT'!D19</f>
        <v>189</v>
      </c>
      <c r="E32" s="28">
        <f>(D32/D33)*100</f>
        <v>99.473684210526315</v>
      </c>
      <c r="F32" s="27">
        <f>'[1]PHYSICAL PIVOT'!E19</f>
        <v>719307105.00705504</v>
      </c>
      <c r="G32" s="28">
        <f>(F32/F33)*100</f>
        <v>99.998609792547626</v>
      </c>
      <c r="H32" s="27">
        <f>'[1]PHYSICAL PIVOT'!F19</f>
        <v>2714759990.522027</v>
      </c>
      <c r="I32" s="28">
        <f>(H32/H33)*100</f>
        <v>99.999005446832683</v>
      </c>
      <c r="J32" s="8"/>
    </row>
    <row r="33" spans="1:10" x14ac:dyDescent="0.25">
      <c r="A33" s="4"/>
      <c r="B33" s="4" t="s">
        <v>8</v>
      </c>
      <c r="C33" s="4"/>
      <c r="D33" s="29">
        <f>'[1]PHYSICAL PIVOT'!D20</f>
        <v>190</v>
      </c>
      <c r="E33" s="30"/>
      <c r="F33" s="29">
        <f>'[1]PHYSICAL PIVOT'!E20</f>
        <v>719317105.00705504</v>
      </c>
      <c r="G33" s="30"/>
      <c r="H33" s="29">
        <f>'[1]PHYSICAL PIVOT'!F20</f>
        <v>2714786990.522027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4628</v>
      </c>
      <c r="E35" s="24">
        <f>(D35/D37)*100</f>
        <v>43.771871748794098</v>
      </c>
      <c r="F35" s="23">
        <f>'[1]PHYSICAL PIVOT'!E21</f>
        <v>145477668</v>
      </c>
      <c r="G35" s="24">
        <f>(F35/F37)*100</f>
        <v>9.117998665444512</v>
      </c>
      <c r="H35" s="23">
        <f>'[1]PHYSICAL PIVOT'!F21</f>
        <v>550855810.32150006</v>
      </c>
      <c r="I35" s="24">
        <f>(H35/H37)*100</f>
        <v>9.7394247978658246</v>
      </c>
      <c r="J35" s="15"/>
    </row>
    <row r="36" spans="1:10" x14ac:dyDescent="0.25">
      <c r="A36" s="25"/>
      <c r="B36" s="26" t="str">
        <f>'[1]PHYSICAL PIVOT'!C22</f>
        <v>NON-EOL</v>
      </c>
      <c r="C36" s="26"/>
      <c r="D36" s="27">
        <f>'[1]PHYSICAL PIVOT'!D22</f>
        <v>5945</v>
      </c>
      <c r="E36" s="28">
        <f>(D36/D37)*100</f>
        <v>56.228128251205902</v>
      </c>
      <c r="F36" s="27">
        <f>'[1]PHYSICAL PIVOT'!E22</f>
        <v>1450022324.2442718</v>
      </c>
      <c r="G36" s="28">
        <f>(F36/F37)*100</f>
        <v>90.882001334555483</v>
      </c>
      <c r="H36" s="27">
        <f>'[1]PHYSICAL PIVOT'!F22</f>
        <v>5105082006.8913574</v>
      </c>
      <c r="I36" s="28">
        <f>(H36/H37)*100</f>
        <v>90.260575202134177</v>
      </c>
      <c r="J36" s="8"/>
    </row>
    <row r="37" spans="1:10" x14ac:dyDescent="0.25">
      <c r="A37" s="4"/>
      <c r="B37" s="4" t="s">
        <v>8</v>
      </c>
      <c r="C37" s="4"/>
      <c r="D37" s="29">
        <f>'[1]PHYSICAL PIVOT'!D23</f>
        <v>10573</v>
      </c>
      <c r="E37" s="30"/>
      <c r="F37" s="29">
        <f>'[1]PHYSICAL PIVOT'!E23</f>
        <v>1595499992.2442718</v>
      </c>
      <c r="G37" s="30"/>
      <c r="H37" s="29">
        <f>'[1]PHYSICAL PIVOT'!F23</f>
        <v>5655937817.2128572</v>
      </c>
      <c r="I37" s="30"/>
      <c r="J37" s="8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5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22536</v>
      </c>
      <c r="E39" s="24">
        <f>(D39/D41)*100</f>
        <v>70.872381910811995</v>
      </c>
      <c r="F39" s="23">
        <f>'[1]PHYSICAL PIVOT'!E24</f>
        <v>263479860</v>
      </c>
      <c r="G39" s="24">
        <f>(F39/F41)*100</f>
        <v>20.868035622093824</v>
      </c>
      <c r="H39" s="23">
        <f>'[1]PHYSICAL PIVOT'!F24</f>
        <v>1068552976.6419997</v>
      </c>
      <c r="I39" s="24">
        <f>(H39/H41)*100</f>
        <v>23.580726023104763</v>
      </c>
      <c r="J39" s="8"/>
    </row>
    <row r="40" spans="1:10" x14ac:dyDescent="0.25">
      <c r="A40" s="25"/>
      <c r="B40" s="26" t="str">
        <f>'[1]PHYSICAL PIVOT'!C25</f>
        <v>NON-EOL</v>
      </c>
      <c r="C40" s="26"/>
      <c r="D40" s="27">
        <f>'[1]PHYSICAL PIVOT'!D25</f>
        <v>9262</v>
      </c>
      <c r="E40" s="28">
        <f>(D40/D41)*100</f>
        <v>29.127618089188001</v>
      </c>
      <c r="F40" s="27">
        <f>'[1]PHYSICAL PIVOT'!E25</f>
        <v>999120342.39300013</v>
      </c>
      <c r="G40" s="28">
        <f>(F40/F41)*100</f>
        <v>79.131964377906172</v>
      </c>
      <c r="H40" s="27">
        <f>'[1]PHYSICAL PIVOT'!F25</f>
        <v>3462914695.706234</v>
      </c>
      <c r="I40" s="28">
        <f>(H40/H41)*100</f>
        <v>76.419273976895226</v>
      </c>
      <c r="J40" s="6"/>
    </row>
    <row r="41" spans="1:10" x14ac:dyDescent="0.25">
      <c r="A41" s="4"/>
      <c r="B41" s="4" t="s">
        <v>8</v>
      </c>
      <c r="C41" s="4"/>
      <c r="D41" s="29">
        <f>'[1]PHYSICAL PIVOT'!D26</f>
        <v>31798</v>
      </c>
      <c r="E41" s="30"/>
      <c r="F41" s="29">
        <f>'[1]PHYSICAL PIVOT'!E26</f>
        <v>1262600202.3930001</v>
      </c>
      <c r="G41" s="30"/>
      <c r="H41" s="29">
        <f>'[1]PHYSICAL PIVOT'!F26</f>
        <v>4531467672.3482342</v>
      </c>
      <c r="I41" s="30"/>
      <c r="J41" s="6"/>
    </row>
    <row r="42" spans="1:10" x14ac:dyDescent="0.25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136225</v>
      </c>
      <c r="E43" s="24">
        <f>(D43/D45)*100</f>
        <v>67.938238418456649</v>
      </c>
      <c r="F43" s="23">
        <f>SUM(F39,F35,F31,F27,F23,F19,F15,F11)</f>
        <v>4730104277.8519974</v>
      </c>
      <c r="G43" s="24">
        <f>(F43/F45)*100</f>
        <v>31.041930964268943</v>
      </c>
      <c r="H43" s="23">
        <f>SUM(H39,H35,H31,H27,H23,H19,H15,H11)</f>
        <v>16351956683.703482</v>
      </c>
      <c r="I43" s="24">
        <f>(H43/H45)*100</f>
        <v>31.502643099282025</v>
      </c>
      <c r="J43" s="8"/>
    </row>
    <row r="44" spans="1:10" x14ac:dyDescent="0.25">
      <c r="A44" s="25"/>
      <c r="B44" s="26" t="s">
        <v>10</v>
      </c>
      <c r="C44" s="26"/>
      <c r="D44" s="27">
        <f>SUM(D40,D36,D32,D28,D24,D20,D16,D12)</f>
        <v>64288</v>
      </c>
      <c r="E44" s="28">
        <f>(D44/D45)*100</f>
        <v>32.061761581543344</v>
      </c>
      <c r="F44" s="27">
        <f>SUM(F40,F36,F32,F28,F24,F20,F16,F12)</f>
        <v>10507685804.525999</v>
      </c>
      <c r="G44" s="28">
        <f>(F44/F45)*100</f>
        <v>68.958069035731057</v>
      </c>
      <c r="H44" s="27">
        <f>SUM(H40,H36,H32,H28,H24,H20,H16,H12)</f>
        <v>35554661539.312096</v>
      </c>
      <c r="I44" s="28">
        <f>(H44/H45)*100</f>
        <v>68.497356900717975</v>
      </c>
      <c r="J44" s="8"/>
    </row>
    <row r="45" spans="1:10" x14ac:dyDescent="0.25">
      <c r="A45" s="4"/>
      <c r="B45" s="4" t="s">
        <v>8</v>
      </c>
      <c r="C45" s="4"/>
      <c r="D45" s="29">
        <f>SUM(D43:D44)</f>
        <v>200513</v>
      </c>
      <c r="E45" s="30"/>
      <c r="F45" s="29">
        <f>SUM(F43:F44)</f>
        <v>15237790082.377996</v>
      </c>
      <c r="G45" s="30"/>
      <c r="H45" s="29">
        <f>SUM(H43:H44)</f>
        <v>51906618223.015579</v>
      </c>
      <c r="I45" s="30"/>
      <c r="J45" s="6"/>
    </row>
    <row r="46" spans="1:10" x14ac:dyDescent="0.25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5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5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5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5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5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Havlíček Jan</cp:lastModifiedBy>
  <dcterms:created xsi:type="dcterms:W3CDTF">2000-08-31T20:55:15Z</dcterms:created>
  <dcterms:modified xsi:type="dcterms:W3CDTF">2023-09-10T15:53:33Z</dcterms:modified>
</cp:coreProperties>
</file>