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2" sheetId="3" r:id="rId1"/>
    <sheet name="Sheet1" sheetId="4" r:id="rId2"/>
  </sheets>
  <externalReferences>
    <externalReference r:id="rId3"/>
  </externalReferences>
  <calcPr calcId="92512"/>
</workbook>
</file>

<file path=xl/calcChain.xml><?xml version="1.0" encoding="utf-8"?>
<calcChain xmlns="http://schemas.openxmlformats.org/spreadsheetml/2006/main">
  <c r="B54" i="3" l="1"/>
  <c r="C54" i="3"/>
  <c r="D54" i="3"/>
  <c r="B58" i="3"/>
  <c r="C58" i="3"/>
  <c r="D58" i="3"/>
  <c r="B62" i="3"/>
  <c r="C62" i="3"/>
  <c r="D62" i="3"/>
  <c r="B66" i="3"/>
  <c r="C66" i="3"/>
  <c r="D66" i="3"/>
  <c r="B69" i="3"/>
  <c r="C69" i="3"/>
  <c r="D69" i="3"/>
</calcChain>
</file>

<file path=xl/sharedStrings.xml><?xml version="1.0" encoding="utf-8"?>
<sst xmlns="http://schemas.openxmlformats.org/spreadsheetml/2006/main" count="399" uniqueCount="358">
  <si>
    <t>Expected</t>
  </si>
  <si>
    <t>Customer Count</t>
  </si>
  <si>
    <t>Transaction Count</t>
  </si>
  <si>
    <t>Legal &amp; Accounting</t>
  </si>
  <si>
    <t>Mgmt, Marketing &amp; Sales</t>
  </si>
  <si>
    <t>IT Hardware</t>
  </si>
  <si>
    <t>IT Systems Maintenance</t>
  </si>
  <si>
    <t>Customer Relations / Service</t>
  </si>
  <si>
    <t>Core Transaction Processing</t>
  </si>
  <si>
    <t>Valuation sheet</t>
  </si>
  <si>
    <t>Prepared By:</t>
  </si>
  <si>
    <t xml:space="preserve">Methodology </t>
  </si>
  <si>
    <t>Sources of value</t>
  </si>
  <si>
    <t>Not Considered Sources of Value</t>
  </si>
  <si>
    <t>Discount Rate</t>
  </si>
  <si>
    <t>BACK OFFICE</t>
  </si>
  <si>
    <t>Stephanie Segura</t>
  </si>
  <si>
    <t>- Per transaction fees for processing third party gas and power transactions</t>
  </si>
  <si>
    <t>- Includes: Deal Setup, Confirmation, Settlement, Logistics, Volume Management</t>
  </si>
  <si>
    <t>- Enron savings due to lower marginal costs for transactions</t>
  </si>
  <si>
    <t>- Future process improvement savings not passed along to customer</t>
  </si>
  <si>
    <t>- Upsell opportunities</t>
  </si>
  <si>
    <t>- European market</t>
  </si>
  <si>
    <t>- Commodities other than gas and power</t>
  </si>
  <si>
    <t>Not Considered as Costs or Risks</t>
  </si>
  <si>
    <t>- Increase in legal liability</t>
  </si>
  <si>
    <t>- Disruption of service at implementation stage</t>
  </si>
  <si>
    <t>- Unexpected setup costs</t>
  </si>
  <si>
    <t>Revenue Related Assumptions</t>
  </si>
  <si>
    <t>- Counterparties may not outsource Logistics</t>
  </si>
  <si>
    <t>Estimated Market Spending</t>
  </si>
  <si>
    <t>Customer Universe</t>
  </si>
  <si>
    <t>$6-34 per transaction</t>
  </si>
  <si>
    <t>Upgrades as volume increases</t>
  </si>
  <si>
    <t>1 Mgr per 25 Cos.</t>
  </si>
  <si>
    <t>Legal: $10k/Co. + $50k start-up</t>
  </si>
  <si>
    <t>Acct: $1k/Co., $20k/10 Cos. Audit</t>
  </si>
  <si>
    <t>Rel: 1 Mgr per 50 Cos.</t>
  </si>
  <si>
    <t>Svc: 1 Sr. Spec. per 10 Cos.</t>
  </si>
  <si>
    <t>Mgmt: 1 VP per 50 Cos.</t>
  </si>
  <si>
    <t>Svc: 1 Mgr per 20 Cos.</t>
  </si>
  <si>
    <t>Probabilistic Discounted Cash Flow Model</t>
  </si>
  <si>
    <t>Begin: 2001 / End: 2011</t>
  </si>
  <si>
    <t>Model</t>
  </si>
  <si>
    <t>=Summary!$B$73</t>
  </si>
  <si>
    <t>P50 Case</t>
  </si>
  <si>
    <t>P5 Case</t>
  </si>
  <si>
    <t>P95 Case</t>
  </si>
  <si>
    <t>NPV_Rf_SP_Eq_Sec_avg</t>
  </si>
  <si>
    <t>=Summary!$G$84</t>
  </si>
  <si>
    <t>Target Mkt Penetration</t>
  </si>
  <si>
    <t>2% / 36%</t>
  </si>
  <si>
    <t>0% / 10%</t>
  </si>
  <si>
    <t>5% / 65%</t>
  </si>
  <si>
    <t>NPV_Rf_SP_Eq_Sec_Cr_avg</t>
  </si>
  <si>
    <t>=Summary!$G$85</t>
  </si>
  <si>
    <t>11 / 193</t>
  </si>
  <si>
    <t>0 / 54</t>
  </si>
  <si>
    <t>27 / 348</t>
  </si>
  <si>
    <t>NPVCoeffVar</t>
  </si>
  <si>
    <t>=Summary!$C$98</t>
  </si>
  <si>
    <t>33,961 / 611,297</t>
  </si>
  <si>
    <t>0 / 169,805</t>
  </si>
  <si>
    <t>84,902 / 1,103,731</t>
  </si>
  <si>
    <t>Market Growth</t>
  </si>
  <si>
    <t>5% / 20%</t>
  </si>
  <si>
    <t>% of Current Txn Volume</t>
  </si>
  <si>
    <t>4% / 64%</t>
  </si>
  <si>
    <t>0% / 18%</t>
  </si>
  <si>
    <t>9% / 116%</t>
  </si>
  <si>
    <t xml:space="preserve">Initial Per Txn Revenue Range </t>
  </si>
  <si>
    <t>$25 - $137</t>
  </si>
  <si>
    <t xml:space="preserve">Revenue Margins </t>
  </si>
  <si>
    <t>Per Txn revenue decreasing over time</t>
  </si>
  <si>
    <t>NPVCOV</t>
  </si>
  <si>
    <t>=Summary!$C$96</t>
  </si>
  <si>
    <t>Expenses Related Assumptions</t>
  </si>
  <si>
    <t>NPVKURTOSIS</t>
  </si>
  <si>
    <t>=Summary!$C$100</t>
  </si>
  <si>
    <t>NPVRFEXP</t>
  </si>
  <si>
    <t>=Summary!$C$91</t>
  </si>
  <si>
    <t>$6 - $34</t>
  </si>
  <si>
    <t>1 Manager per 25 Customer Companies</t>
  </si>
  <si>
    <t>Labor Priced at $200,000 per year</t>
  </si>
  <si>
    <t>Legal: $10k/Cust. + $50k start-up;  Accounting: $1k/Cust., $20k/10 Cust. Audit</t>
  </si>
  <si>
    <t>Based on yearly customer count</t>
  </si>
  <si>
    <t>Relations: 1 Mgr per 50 Cust.;  Service: 1 Sr. Spec. per 10 Cust.</t>
  </si>
  <si>
    <t>Labor Priced at $175,000 &amp; $75,000 per year</t>
  </si>
  <si>
    <t>NPVRFP5</t>
  </si>
  <si>
    <t>=Summary!$C$90</t>
  </si>
  <si>
    <t>Management: 1 VP per 50 Cust.;  Mktg &amp; Sales: 1 Mgr per 20 Cust.</t>
  </si>
  <si>
    <t>Labor Priced at $250,000 &amp; $200,000 per year</t>
  </si>
  <si>
    <t>NPVRFP95</t>
  </si>
  <si>
    <t>=Summary!$C$92</t>
  </si>
  <si>
    <t>PROBABILISTIC DCF RESULTS</t>
  </si>
  <si>
    <t>NPVRFSTD</t>
  </si>
  <si>
    <t>=Summary!$C$93</t>
  </si>
  <si>
    <t>NPVSKEWNESS</t>
  </si>
  <si>
    <t>=Summary!$C$99</t>
  </si>
  <si>
    <t>Probabilistic DCF</t>
  </si>
  <si>
    <t>PV @ Capital</t>
  </si>
  <si>
    <t>Historic Pricing</t>
  </si>
  <si>
    <t>Current Pricing</t>
  </si>
  <si>
    <t>NPVSTDerror</t>
  </si>
  <si>
    <t>=Summary!$C$97</t>
  </si>
  <si>
    <t>by Component</t>
  </si>
  <si>
    <t>Price</t>
  </si>
  <si>
    <t>Components</t>
  </si>
  <si>
    <t>Initial</t>
  </si>
  <si>
    <t>Prior</t>
  </si>
  <si>
    <t>Strategic</t>
  </si>
  <si>
    <t>Other</t>
  </si>
  <si>
    <t>=Summary!$I$53</t>
  </si>
  <si>
    <t>Cash Outflows + Outstanding</t>
  </si>
  <si>
    <t>Risk-free rate</t>
  </si>
  <si>
    <t>OTHER_RAV</t>
  </si>
  <si>
    <t>=Summary!$C$108</t>
  </si>
  <si>
    <t>Fees</t>
  </si>
  <si>
    <t>Country premium</t>
  </si>
  <si>
    <t>outstanding</t>
  </si>
  <si>
    <t>=Summary!$C$13</t>
  </si>
  <si>
    <t>Ongoing Cash Flows</t>
  </si>
  <si>
    <t>Equity premium</t>
  </si>
  <si>
    <t>Print_Area</t>
  </si>
  <si>
    <t>=Summary!$A$7:$K$76</t>
  </si>
  <si>
    <t>Terminal Value</t>
  </si>
  <si>
    <t>Credit spread (structured CR)</t>
  </si>
  <si>
    <t>PV_RACCapPrice</t>
  </si>
  <si>
    <t>=Summary!$H$86</t>
  </si>
  <si>
    <t>Total</t>
  </si>
  <si>
    <t>Sector adjustment</t>
  </si>
  <si>
    <t>PV_Rf_SP_avg</t>
  </si>
  <si>
    <t>=Summary!$H$83</t>
  </si>
  <si>
    <t>Transaction-specific</t>
  </si>
  <si>
    <t>PV_Rf_SP_Eq_Sec_avg</t>
  </si>
  <si>
    <t>=Summary!$H$84</t>
  </si>
  <si>
    <t>Semivariance - +/-</t>
  </si>
  <si>
    <t>RAC Capital Price (All-in)</t>
  </si>
  <si>
    <t>PV_Rf_SP_Eq_Sec_Cr_avg</t>
  </si>
  <si>
    <t>=Summary!$H$85</t>
  </si>
  <si>
    <t>PV_Rf_SP_Eq_Sect_avg</t>
  </si>
  <si>
    <t>RACCapPrice</t>
  </si>
  <si>
    <t>=Summary!$F$86</t>
  </si>
  <si>
    <t>RADR</t>
  </si>
  <si>
    <t>=Summary!$C$109</t>
  </si>
  <si>
    <t>RAROCINDP10</t>
  </si>
  <si>
    <t>=Summary!$C$107</t>
  </si>
  <si>
    <t>rate_rf</t>
  </si>
  <si>
    <t>=Summary!$F$82</t>
  </si>
  <si>
    <t>rate_rf_all</t>
  </si>
  <si>
    <t>=Summary!$F$85</t>
  </si>
  <si>
    <t>rate_rf_sov</t>
  </si>
  <si>
    <t>=Summary!$F$83</t>
  </si>
  <si>
    <t>rate_rf_sov_equ</t>
  </si>
  <si>
    <t>=Summary!$F$84</t>
  </si>
  <si>
    <t>RISKPREMIUM</t>
  </si>
  <si>
    <t>=Summary!$C$105</t>
  </si>
  <si>
    <t>Sector</t>
  </si>
  <si>
    <t>=Summary!$I$52</t>
  </si>
  <si>
    <t>SHARPEINDEX</t>
  </si>
  <si>
    <t>=Summary!$C$106</t>
  </si>
  <si>
    <t>ShiftCapPrice</t>
  </si>
  <si>
    <t>=Summary!$G$90</t>
  </si>
  <si>
    <t>ShiftCP</t>
  </si>
  <si>
    <t>=Summary!$G$89</t>
  </si>
  <si>
    <t>ShiftsFileInUse</t>
  </si>
  <si>
    <t>=Summary!$K$46</t>
  </si>
  <si>
    <t>StgcPrice</t>
  </si>
  <si>
    <t>=Summary!$J$54</t>
  </si>
  <si>
    <t>Template_file</t>
  </si>
  <si>
    <t>=Summary!$B$74</t>
  </si>
  <si>
    <t>Shifts file in use:</t>
  </si>
  <si>
    <t>UNDISCOUNTED</t>
  </si>
  <si>
    <t>=Summary!$F$81</t>
  </si>
  <si>
    <t>SHIFTS</t>
  </si>
  <si>
    <t>UNDISCOUNTED_NPV</t>
  </si>
  <si>
    <t>=Summary!$G$81</t>
  </si>
  <si>
    <t xml:space="preserve">DCF Cash flow model: </t>
  </si>
  <si>
    <t>O:\ECM\RAAP\</t>
  </si>
  <si>
    <t>UNDISCOUNTED_PV</t>
  </si>
  <si>
    <t>=Summary!$H$81</t>
  </si>
  <si>
    <t>Valuation Summary:</t>
  </si>
  <si>
    <t>O:\Enron Net Works\Origination\Deals\BackOff\[Assumps 0413.xls]Sheet1</t>
  </si>
  <si>
    <t>ValDate</t>
  </si>
  <si>
    <t>=Summary!$C$10</t>
  </si>
  <si>
    <t>Preparation date &amp; time:</t>
  </si>
  <si>
    <t>WAVGRF</t>
  </si>
  <si>
    <t>=Summary!$I$48</t>
  </si>
  <si>
    <t>WAVGRF_NPV</t>
  </si>
  <si>
    <t>=Summary!$G$82</t>
  </si>
  <si>
    <t>ADDITIONAL DATA</t>
  </si>
  <si>
    <t>WAVGRF_PV</t>
  </si>
  <si>
    <t>=Summary!$H$82</t>
  </si>
  <si>
    <t>AVG</t>
  </si>
  <si>
    <t>='Total Cash flows'!$AP$1004</t>
  </si>
  <si>
    <t>Statistics - IRR Distribution</t>
  </si>
  <si>
    <t>PV Components</t>
  </si>
  <si>
    <t>bin</t>
  </si>
  <si>
    <t>='Total Cash flows'!$AU$1027</t>
  </si>
  <si>
    <t>P5</t>
  </si>
  <si>
    <t>%</t>
  </si>
  <si>
    <t>NPV</t>
  </si>
  <si>
    <t>PV</t>
  </si>
  <si>
    <t>CFOut</t>
  </si>
  <si>
    <t>='Total Cash flows'!$B$1063:$AJ$1063</t>
  </si>
  <si>
    <t>Undiscounted</t>
  </si>
  <si>
    <t>CumP5</t>
  </si>
  <si>
    <t>='Total Cash flows'!$B$1061:$AJ$1061</t>
  </si>
  <si>
    <t>P95</t>
  </si>
  <si>
    <t>Risk-free</t>
  </si>
  <si>
    <t>CumP95</t>
  </si>
  <si>
    <t>='Total Cash flows'!$B$1062:$AJ$1062</t>
  </si>
  <si>
    <t>Standard deviation - IRR</t>
  </si>
  <si>
    <t>Risk-free + sovereign</t>
  </si>
  <si>
    <t>ECashFlow</t>
  </si>
  <si>
    <t>='Total Cash flows'!$B$1004:$AJ$1004</t>
  </si>
  <si>
    <t>Standard Error</t>
  </si>
  <si>
    <t>Rf + sov. + equity/sector</t>
  </si>
  <si>
    <t>Elapsed</t>
  </si>
  <si>
    <t>='Total Cash flows'!$B$1059:$AJ$1059</t>
  </si>
  <si>
    <t>Coefficient of variability (Standard Error)</t>
  </si>
  <si>
    <t>Rf+sov+equity/sector+CR</t>
  </si>
  <si>
    <t>exitdatecalc</t>
  </si>
  <si>
    <t>='Total Cash flows'!$AK$1019</t>
  </si>
  <si>
    <t>Skewness - IRR</t>
  </si>
  <si>
    <t>RAC Capital Price</t>
  </si>
  <si>
    <t>ExpCumCF</t>
  </si>
  <si>
    <t>='Total Cash flows'!$B$1060:$AJ$1060</t>
  </si>
  <si>
    <t>Errors</t>
  </si>
  <si>
    <t>='Total Cash flows'!$B$1064:$AJ$1064</t>
  </si>
  <si>
    <t>FEES_CUM</t>
  </si>
  <si>
    <t>='Total Cash flows'!$B$1009:$AJ$1009</t>
  </si>
  <si>
    <t>Statistics - NPV at Risk Free Distribution</t>
  </si>
  <si>
    <t>INFLOWS</t>
  </si>
  <si>
    <t>='Total Cash flows'!$B$1012:$AJ$1012</t>
  </si>
  <si>
    <t>IRRbin</t>
  </si>
  <si>
    <t>='Total Cash flows'!$AN$1027</t>
  </si>
  <si>
    <t>IRRDates</t>
  </si>
  <si>
    <t>='Total Cash flows'!$B$2:$AJ$2</t>
  </si>
  <si>
    <t>Average Life = 5.9 years</t>
  </si>
  <si>
    <t>IRRs</t>
  </si>
  <si>
    <t>='Total Cash flows'!$AN$3:$AN$1002</t>
  </si>
  <si>
    <t>Standard deviation</t>
  </si>
  <si>
    <t>Margin</t>
  </si>
  <si>
    <t>='Total Cash flows'!$AZ$2</t>
  </si>
  <si>
    <t>Expected - P5 (SDs)</t>
  </si>
  <si>
    <t>Test stats</t>
  </si>
  <si>
    <t>Crit.</t>
  </si>
  <si>
    <t>N</t>
  </si>
  <si>
    <t>='Total Cash flows'!$A$1002</t>
  </si>
  <si>
    <t>P95 - Expected (SDs)</t>
  </si>
  <si>
    <t>Skew - NPV Rf</t>
  </si>
  <si>
    <t>positive</t>
  </si>
  <si>
    <t>NoOfDealTermPeriods</t>
  </si>
  <si>
    <t>='Total Cash flows'!$B$1074</t>
  </si>
  <si>
    <t>Coefficient of variability</t>
  </si>
  <si>
    <t>Plus Raroc (Rf)</t>
  </si>
  <si>
    <t>bigger</t>
  </si>
  <si>
    <t>NPVRf</t>
  </si>
  <si>
    <t>='Total Cash flows'!$AP$3:$AP$1002</t>
  </si>
  <si>
    <t>Upside/Invmt</t>
  </si>
  <si>
    <t>N/A</t>
  </si>
  <si>
    <t>NPVRfSP</t>
  </si>
  <si>
    <t>='Total Cash flows'!$AT$3:$AT$1002</t>
  </si>
  <si>
    <t>Exp/Invmt</t>
  </si>
  <si>
    <t>Ongoing</t>
  </si>
  <si>
    <t>='Total Cash flows'!$B$1065:$AJ$1065</t>
  </si>
  <si>
    <t xml:space="preserve">Skewness </t>
  </si>
  <si>
    <t>Downside/Invmt</t>
  </si>
  <si>
    <t>ONGOING_CUM</t>
  </si>
  <si>
    <t>='Total Cash flows'!$B$1010:$AJ$1010</t>
  </si>
  <si>
    <t>Kurtosis</t>
  </si>
  <si>
    <t>Expected Exit Year</t>
  </si>
  <si>
    <t>OUTFLOWS</t>
  </si>
  <si>
    <t>='Total Cash flows'!$B$1008:$AJ$1008</t>
  </si>
  <si>
    <t>PEXP</t>
  </si>
  <si>
    <t>='Total Cash flows'!$AU$1030</t>
  </si>
  <si>
    <t>Other Statistics</t>
  </si>
  <si>
    <t>PHI</t>
  </si>
  <si>
    <t>='Total Cash flows'!$AU$1031</t>
  </si>
  <si>
    <t>Remaining weighted average life</t>
  </si>
  <si>
    <t>PIEXP</t>
  </si>
  <si>
    <t>='Total Cash flows'!$AN$1030</t>
  </si>
  <si>
    <t>"Excess" Return (IRR-Rf)</t>
  </si>
  <si>
    <t>PIHI</t>
  </si>
  <si>
    <t>='Total Cash flows'!$AN$1031</t>
  </si>
  <si>
    <t>Risk premium (ECM-Rf)</t>
  </si>
  <si>
    <t>PILO</t>
  </si>
  <si>
    <t>='Total Cash flows'!$AN$1029</t>
  </si>
  <si>
    <t>Sharpe index</t>
  </si>
  <si>
    <t>PLO</t>
  </si>
  <si>
    <t>='Total Cash flows'!$AU$1029</t>
  </si>
  <si>
    <t>RAROC Index (10%)</t>
  </si>
  <si>
    <t>PVCapPrice</t>
  </si>
  <si>
    <t>='Total Cash flows'!$B$1038:$AJ$1038</t>
  </si>
  <si>
    <t>RAV</t>
  </si>
  <si>
    <t>PVCr</t>
  </si>
  <si>
    <t>='Total Cash flows'!$B$1037:$AJ$1037</t>
  </si>
  <si>
    <t>PVEq</t>
  </si>
  <si>
    <t>='Total Cash flows'!$B$1036:$AJ$1036</t>
  </si>
  <si>
    <t>Est. QVAR at Capital Price</t>
  </si>
  <si>
    <t>PVMargin</t>
  </si>
  <si>
    <t>='Total Cash flows'!$B$1070:$AJ$1070</t>
  </si>
  <si>
    <t>PVRf</t>
  </si>
  <si>
    <t>='Total Cash flows'!$B$1034:$AJ$1034</t>
  </si>
  <si>
    <t>PVRfSP</t>
  </si>
  <si>
    <t>='Total Cash flows'!$B$1035:$AJ$1035</t>
  </si>
  <si>
    <t>PVUn</t>
  </si>
  <si>
    <t>='Total Cash flows'!$B$1033:$AJ$1033</t>
  </si>
  <si>
    <t>='Total Cash flows'!$AY$1006</t>
  </si>
  <si>
    <t>rho</t>
  </si>
  <si>
    <t>='Total Cash flows'!$AY$2</t>
  </si>
  <si>
    <t>RiskFreePlusShift</t>
  </si>
  <si>
    <t>='Total Cash flows'!$B$1022:$AJ$1022</t>
  </si>
  <si>
    <t>Strategicequityprem</t>
  </si>
  <si>
    <t>='Total Cash flows'!$AV$1009</t>
  </si>
  <si>
    <t>switch</t>
  </si>
  <si>
    <t>='Total Cash flows'!$AV$1007</t>
  </si>
  <si>
    <t>TERMINAL_CUM</t>
  </si>
  <si>
    <t>='Total Cash flows'!$B$1011:$AJ$1011</t>
  </si>
  <si>
    <t>TermVal</t>
  </si>
  <si>
    <t>='Total Cash flows'!$B$1066:$AJ$1066</t>
  </si>
  <si>
    <t>VDATE</t>
  </si>
  <si>
    <t>='Total Cash flows'!$Q$2:$AJ$2</t>
  </si>
  <si>
    <t>Average Yearly Expense</t>
  </si>
  <si>
    <t>2% - 36%</t>
  </si>
  <si>
    <t>11 - 193</t>
  </si>
  <si>
    <t>33,961 - 611,297</t>
  </si>
  <si>
    <t>0% - 10%</t>
  </si>
  <si>
    <t>5% - 65%</t>
  </si>
  <si>
    <t>0 - 54</t>
  </si>
  <si>
    <t>27 - 348</t>
  </si>
  <si>
    <t>0 - 169,805</t>
  </si>
  <si>
    <t>84,902 - 1,103,731</t>
  </si>
  <si>
    <t>4% - 64%</t>
  </si>
  <si>
    <t>0% - 18%</t>
  </si>
  <si>
    <t>9% - 116%</t>
  </si>
  <si>
    <t>Range: beginning 2001 - ending 2011</t>
  </si>
  <si>
    <t>Physical Gas EOL</t>
  </si>
  <si>
    <t>Financial Gas EOL</t>
  </si>
  <si>
    <t>Power EOL</t>
  </si>
  <si>
    <t>Results</t>
  </si>
  <si>
    <t>Per txn revenue declining over time</t>
  </si>
  <si>
    <t>Probabilistic NPV at 20% disc. rate =</t>
  </si>
  <si>
    <t xml:space="preserve">Cost Related Assumptions </t>
  </si>
  <si>
    <t>Revision: 1</t>
  </si>
  <si>
    <t>based on ENE Gas &amp; Power Counterparties</t>
  </si>
  <si>
    <t>Profit Margin per Transaction</t>
  </si>
  <si>
    <t>Sales Revenue (Annual Average)</t>
  </si>
  <si>
    <t>Pricing per Transaction</t>
  </si>
  <si>
    <t>Physical Gas OTC</t>
  </si>
  <si>
    <t>Financial Gas OTC</t>
  </si>
  <si>
    <t>Power OTC</t>
  </si>
  <si>
    <t>(ENE Cost)</t>
  </si>
  <si>
    <t>$6 to 34 per transaction</t>
  </si>
  <si>
    <t>(Annual Averages)</t>
  </si>
  <si>
    <t>NPV at Risk-Free Rate =</t>
  </si>
  <si>
    <t>Average Annual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</si>
</sst>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  <numFmt numFmtId="174" formatCode="yyyy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/>
    <xf numFmtId="0" fontId="3" fillId="0" borderId="0" xfId="0" applyFont="1" applyBorder="1"/>
    <xf numFmtId="164" fontId="5" fillId="0" borderId="0" xfId="1" applyNumberFormat="1" applyFont="1" applyBorder="1"/>
    <xf numFmtId="6" fontId="5" fillId="0" borderId="0" xfId="0" applyNumberFormat="1" applyFont="1" applyBorder="1" applyAlignment="1">
      <alignment horizontal="center"/>
    </xf>
    <xf numFmtId="0" fontId="3" fillId="0" borderId="0" xfId="0" applyFont="1"/>
    <xf numFmtId="0" fontId="0" fillId="0" borderId="0" xfId="0" quotePrefix="1"/>
    <xf numFmtId="9" fontId="0" fillId="0" borderId="0" xfId="0" applyNumberFormat="1" applyAlignment="1">
      <alignment horizontal="left"/>
    </xf>
    <xf numFmtId="0" fontId="5" fillId="0" borderId="1" xfId="0" applyFont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0" xfId="0" quotePrefix="1" applyAlignment="1">
      <alignment horizontal="left" indent="1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indent="1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horizontal="left" indent="1"/>
    </xf>
    <xf numFmtId="0" fontId="4" fillId="0" borderId="1" xfId="0" applyFont="1" applyBorder="1" applyAlignment="1">
      <alignment horizontal="left" vertical="top" indent="1"/>
    </xf>
    <xf numFmtId="0" fontId="5" fillId="0" borderId="4" xfId="0" applyFont="1" applyBorder="1" applyAlignment="1">
      <alignment vertical="top"/>
    </xf>
    <xf numFmtId="0" fontId="4" fillId="0" borderId="5" xfId="0" applyFont="1" applyBorder="1" applyAlignment="1">
      <alignment horizontal="left" vertical="top" indent="1"/>
    </xf>
    <xf numFmtId="0" fontId="5" fillId="0" borderId="6" xfId="0" applyFont="1" applyBorder="1"/>
    <xf numFmtId="0" fontId="5" fillId="0" borderId="7" xfId="0" applyFont="1" applyBorder="1" applyAlignment="1">
      <alignment vertical="top"/>
    </xf>
    <xf numFmtId="0" fontId="4" fillId="0" borderId="6" xfId="0" applyFont="1" applyBorder="1" applyAlignment="1">
      <alignment horizontal="left" indent="1"/>
    </xf>
    <xf numFmtId="0" fontId="4" fillId="0" borderId="7" xfId="0" applyFont="1" applyBorder="1" applyAlignment="1">
      <alignment horizontal="left" vertical="top" indent="1"/>
    </xf>
    <xf numFmtId="0" fontId="5" fillId="0" borderId="0" xfId="0" applyFont="1" applyFill="1" applyBorder="1"/>
    <xf numFmtId="0" fontId="4" fillId="2" borderId="1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vertic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8" xfId="2" applyNumberFormat="1" applyFont="1" applyFill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 vertical="center"/>
    </xf>
    <xf numFmtId="0" fontId="5" fillId="0" borderId="18" xfId="0" applyFont="1" applyBorder="1" applyAlignment="1">
      <alignment vertical="top"/>
    </xf>
    <xf numFmtId="164" fontId="5" fillId="0" borderId="17" xfId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vertical="center"/>
    </xf>
    <xf numFmtId="164" fontId="5" fillId="0" borderId="2" xfId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9" fontId="5" fillId="0" borderId="2" xfId="1" applyNumberFormat="1" applyFont="1" applyBorder="1" applyAlignment="1">
      <alignment horizontal="center" vertical="center"/>
    </xf>
    <xf numFmtId="164" fontId="5" fillId="0" borderId="12" xfId="1" applyNumberFormat="1" applyFont="1" applyBorder="1" applyAlignment="1">
      <alignment horizontal="center"/>
    </xf>
    <xf numFmtId="9" fontId="5" fillId="0" borderId="2" xfId="0" applyNumberFormat="1" applyFont="1" applyBorder="1" applyAlignment="1">
      <alignment horizontal="center" vertical="center"/>
    </xf>
    <xf numFmtId="9" fontId="5" fillId="0" borderId="12" xfId="1" applyNumberFormat="1" applyFont="1" applyBorder="1" applyAlignment="1">
      <alignment horizontal="center"/>
    </xf>
    <xf numFmtId="0" fontId="3" fillId="2" borderId="0" xfId="0" applyFont="1" applyFill="1" applyBorder="1"/>
    <xf numFmtId="167" fontId="3" fillId="2" borderId="0" xfId="2" applyNumberFormat="1" applyFont="1" applyFill="1" applyBorder="1"/>
    <xf numFmtId="0" fontId="6" fillId="0" borderId="0" xfId="0" applyFont="1" applyBorder="1" applyAlignment="1"/>
    <xf numFmtId="0" fontId="0" fillId="0" borderId="0" xfId="0" applyBorder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164" fontId="5" fillId="0" borderId="0" xfId="1" applyNumberFormat="1" applyFont="1" applyBorder="1" applyAlignment="1"/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7" fontId="3" fillId="0" borderId="0" xfId="2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5" fillId="0" borderId="1" xfId="0" applyFont="1" applyFill="1" applyBorder="1" applyAlignment="1">
      <alignment horizontal="left" vertical="center"/>
    </xf>
    <xf numFmtId="174" fontId="3" fillId="0" borderId="0" xfId="0" applyNumberFormat="1" applyFont="1" applyBorder="1" applyAlignment="1">
      <alignment horizontal="center" vertical="center"/>
    </xf>
    <xf numFmtId="174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/>
    </xf>
    <xf numFmtId="6" fontId="5" fillId="0" borderId="17" xfId="2" applyNumberFormat="1" applyFont="1" applyBorder="1" applyAlignment="1">
      <alignment horizontal="center" vertical="center"/>
    </xf>
    <xf numFmtId="6" fontId="5" fillId="0" borderId="27" xfId="2" applyNumberFormat="1" applyFont="1" applyBorder="1" applyAlignment="1">
      <alignment horizontal="center"/>
    </xf>
    <xf numFmtId="6" fontId="5" fillId="0" borderId="2" xfId="2" applyNumberFormat="1" applyFont="1" applyBorder="1" applyAlignment="1">
      <alignment horizontal="center" vertical="center"/>
    </xf>
    <xf numFmtId="6" fontId="5" fillId="0" borderId="28" xfId="2" applyNumberFormat="1" applyFont="1" applyBorder="1" applyAlignment="1">
      <alignment horizontal="center"/>
    </xf>
    <xf numFmtId="6" fontId="5" fillId="0" borderId="8" xfId="2" applyNumberFormat="1" applyFont="1" applyFill="1" applyBorder="1" applyAlignment="1">
      <alignment horizontal="center" vertical="center"/>
    </xf>
    <xf numFmtId="6" fontId="5" fillId="0" borderId="29" xfId="2" applyNumberFormat="1" applyFont="1" applyFill="1" applyBorder="1" applyAlignment="1">
      <alignment horizontal="center" vertical="center"/>
    </xf>
    <xf numFmtId="0" fontId="5" fillId="0" borderId="30" xfId="0" applyFont="1" applyBorder="1"/>
    <xf numFmtId="6" fontId="5" fillId="0" borderId="31" xfId="0" applyNumberFormat="1" applyFont="1" applyBorder="1" applyAlignment="1">
      <alignment horizontal="left" vertical="top"/>
    </xf>
    <xf numFmtId="15" fontId="5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3" fillId="2" borderId="32" xfId="0" applyFont="1" applyFill="1" applyBorder="1" applyAlignment="1">
      <alignment horizontal="left" vertical="center"/>
    </xf>
    <xf numFmtId="167" fontId="3" fillId="2" borderId="33" xfId="2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5" fillId="0" borderId="21" xfId="2" applyNumberFormat="1" applyFont="1" applyBorder="1" applyAlignment="1">
      <alignment horizontal="center" vertical="center"/>
    </xf>
    <xf numFmtId="167" fontId="5" fillId="0" borderId="0" xfId="2" applyNumberFormat="1" applyFont="1" applyBorder="1" applyAlignment="1">
      <alignment horizontal="center" vertical="center"/>
    </xf>
    <xf numFmtId="167" fontId="5" fillId="0" borderId="2" xfId="2" applyNumberFormat="1" applyFont="1" applyBorder="1" applyAlignment="1">
      <alignment horizontal="center" vertical="center"/>
    </xf>
    <xf numFmtId="6" fontId="5" fillId="0" borderId="23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167" fontId="5" fillId="0" borderId="22" xfId="2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top"/>
    </xf>
    <xf numFmtId="0" fontId="5" fillId="0" borderId="25" xfId="0" applyNumberFormat="1" applyFont="1" applyBorder="1" applyAlignment="1">
      <alignment horizontal="center" vertical="top"/>
    </xf>
    <xf numFmtId="0" fontId="5" fillId="0" borderId="26" xfId="0" applyNumberFormat="1" applyFont="1" applyBorder="1" applyAlignment="1">
      <alignment horizontal="center" vertical="top"/>
    </xf>
    <xf numFmtId="6" fontId="5" fillId="0" borderId="16" xfId="0" applyNumberFormat="1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167" fontId="5" fillId="0" borderId="15" xfId="2" applyNumberFormat="1" applyFont="1" applyBorder="1" applyAlignment="1">
      <alignment horizontal="center" vertical="center"/>
    </xf>
    <xf numFmtId="167" fontId="5" fillId="0" borderId="9" xfId="2" applyNumberFormat="1" applyFont="1" applyBorder="1" applyAlignment="1">
      <alignment horizontal="center" vertical="center"/>
    </xf>
    <xf numFmtId="167" fontId="5" fillId="0" borderId="12" xfId="2" applyNumberFormat="1" applyFont="1" applyBorder="1" applyAlignment="1">
      <alignment horizontal="center" vertical="center"/>
    </xf>
    <xf numFmtId="167" fontId="5" fillId="0" borderId="8" xfId="2" applyNumberFormat="1" applyFont="1" applyBorder="1" applyAlignment="1">
      <alignment horizontal="center" vertical="center"/>
    </xf>
    <xf numFmtId="167" fontId="5" fillId="0" borderId="10" xfId="2" applyNumberFormat="1" applyFont="1" applyBorder="1" applyAlignment="1">
      <alignment horizontal="center" vertical="center"/>
    </xf>
    <xf numFmtId="167" fontId="5" fillId="0" borderId="13" xfId="2" applyNumberFormat="1" applyFont="1" applyBorder="1" applyAlignment="1">
      <alignment horizontal="center" vertical="center"/>
    </xf>
    <xf numFmtId="167" fontId="5" fillId="0" borderId="14" xfId="2" applyNumberFormat="1" applyFont="1" applyBorder="1" applyAlignment="1">
      <alignment horizontal="center" vertical="center"/>
    </xf>
    <xf numFmtId="167" fontId="5" fillId="0" borderId="16" xfId="2" applyNumberFormat="1" applyFont="1" applyBorder="1" applyAlignment="1">
      <alignment horizontal="center" vertical="center"/>
    </xf>
    <xf numFmtId="167" fontId="5" fillId="0" borderId="11" xfId="2" applyNumberFormat="1" applyFont="1" applyBorder="1" applyAlignment="1">
      <alignment horizontal="center" vertical="center"/>
    </xf>
    <xf numFmtId="167" fontId="3" fillId="2" borderId="9" xfId="2" applyNumberFormat="1" applyFont="1" applyFill="1" applyBorder="1" applyAlignment="1">
      <alignment horizontal="center" vertical="center"/>
    </xf>
    <xf numFmtId="167" fontId="3" fillId="2" borderId="10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7" fontId="3" fillId="2" borderId="0" xfId="2" applyNumberFormat="1" applyFont="1" applyFill="1" applyBorder="1" applyAlignment="1">
      <alignment horizontal="center" vertical="center"/>
    </xf>
    <xf numFmtId="167" fontId="3" fillId="2" borderId="8" xfId="2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NPV @ Risk-Free Rate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Adjusted for Sovereign Premium</a:t>
            </a:r>
          </a:p>
        </c:rich>
      </c:tx>
      <c:layout>
        <c:manualLayout>
          <c:xMode val="edge"/>
          <c:yMode val="edge"/>
          <c:x val="0.21897901272922435"/>
          <c:y val="2.77779257915115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38740763753459"/>
          <c:y val="0.2857158081412613"/>
          <c:w val="0.80048994653238681"/>
          <c:h val="0.35317648506350358"/>
        </c:manualLayout>
      </c:layout>
      <c:barChart>
        <c:barDir val="col"/>
        <c:grouping val="clustered"/>
        <c:varyColors val="0"/>
        <c:ser>
          <c:idx val="1"/>
          <c:order val="1"/>
          <c:tx>
            <c:v>Expected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22627831315353183"/>
                  <c:y val="0.5396854153779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8-4854-9966-7822CA64514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39659532305403972"/>
                  <c:y val="0.56349506605637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8-4854-9966-7822CA645140}"/>
                </c:ext>
              </c:extLst>
            </c:dLbl>
            <c:dLbl>
              <c:idx val="15"/>
              <c:layout>
                <c:manualLayout>
                  <c:xMode val="edge"/>
                  <c:yMode val="edge"/>
                  <c:x val="0.52311653040870265"/>
                  <c:y val="0.5396854153779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8-4854-9966-7822CA6451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'[1]Total Cash flows &amp; Default'!$AZ$1024:$AZ$1055</c:f>
              <c:strCache>
                <c:ptCount val="32"/>
                <c:pt idx="6">
                  <c:v>P5</c:v>
                </c:pt>
                <c:pt idx="13">
                  <c:v>Expected</c:v>
                </c:pt>
                <c:pt idx="21">
                  <c:v>P95</c:v>
                </c:pt>
              </c:strCache>
            </c:strRef>
          </c:cat>
          <c:val>
            <c:numRef>
              <c:f>'[1]Total Cash flows &amp; Default'!$AY$1024:$AY$1055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3.2000000000000001E-2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28-4854-9966-7822CA64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'[1]Total Cash flows &amp; Default'!$AW$1024:$AW$1055</c:f>
              <c:numCache>
                <c:formatCode>General</c:formatCode>
                <c:ptCount val="32"/>
                <c:pt idx="0">
                  <c:v>-26862118.613420006</c:v>
                </c:pt>
                <c:pt idx="1">
                  <c:v>-22241365.930505231</c:v>
                </c:pt>
                <c:pt idx="2">
                  <c:v>-17620613.247590456</c:v>
                </c:pt>
                <c:pt idx="3">
                  <c:v>-12999860.564675681</c:v>
                </c:pt>
                <c:pt idx="4">
                  <c:v>-8379107.8817609055</c:v>
                </c:pt>
                <c:pt idx="5">
                  <c:v>-3758355.1988461297</c:v>
                </c:pt>
                <c:pt idx="6">
                  <c:v>862397.4840686461</c:v>
                </c:pt>
                <c:pt idx="7">
                  <c:v>5483150.1669834219</c:v>
                </c:pt>
                <c:pt idx="8">
                  <c:v>10103902.849898197</c:v>
                </c:pt>
                <c:pt idx="9">
                  <c:v>14724655.532812972</c:v>
                </c:pt>
                <c:pt idx="10">
                  <c:v>19345408.215727746</c:v>
                </c:pt>
                <c:pt idx="11">
                  <c:v>23966160.898642521</c:v>
                </c:pt>
                <c:pt idx="12">
                  <c:v>28586913.581557296</c:v>
                </c:pt>
                <c:pt idx="13">
                  <c:v>33207666.264472071</c:v>
                </c:pt>
                <c:pt idx="14">
                  <c:v>37828418.947386846</c:v>
                </c:pt>
                <c:pt idx="15">
                  <c:v>42449171.630301625</c:v>
                </c:pt>
                <c:pt idx="16">
                  <c:v>47069924.313216403</c:v>
                </c:pt>
                <c:pt idx="17">
                  <c:v>51690676.996131182</c:v>
                </c:pt>
                <c:pt idx="18">
                  <c:v>56311429.67904596</c:v>
                </c:pt>
                <c:pt idx="19">
                  <c:v>60932182.361960739</c:v>
                </c:pt>
                <c:pt idx="20">
                  <c:v>65552935.044875517</c:v>
                </c:pt>
                <c:pt idx="21">
                  <c:v>70173687.727790296</c:v>
                </c:pt>
                <c:pt idx="22">
                  <c:v>74794440.410705075</c:v>
                </c:pt>
                <c:pt idx="23">
                  <c:v>79415193.093619853</c:v>
                </c:pt>
                <c:pt idx="24">
                  <c:v>84035945.776534632</c:v>
                </c:pt>
                <c:pt idx="25">
                  <c:v>88656698.45944941</c:v>
                </c:pt>
                <c:pt idx="26">
                  <c:v>93277451.142364189</c:v>
                </c:pt>
                <c:pt idx="27">
                  <c:v>97898203.825278968</c:v>
                </c:pt>
                <c:pt idx="28">
                  <c:v>102518956.50819375</c:v>
                </c:pt>
                <c:pt idx="29">
                  <c:v>107139709.19110852</c:v>
                </c:pt>
                <c:pt idx="30">
                  <c:v>111760461.8740233</c:v>
                </c:pt>
                <c:pt idx="31">
                  <c:v>116381214.55693808</c:v>
                </c:pt>
              </c:numCache>
            </c:numRef>
          </c:cat>
          <c:val>
            <c:numRef>
              <c:f>'[1]Total Cash flows &amp; Default'!$AX$1024:$AX$1055</c:f>
              <c:numCache>
                <c:formatCode>General</c:formatCode>
                <c:ptCount val="32"/>
                <c:pt idx="0">
                  <c:v>1E-3</c:v>
                </c:pt>
                <c:pt idx="1">
                  <c:v>2E-3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0.01</c:v>
                </c:pt>
                <c:pt idx="5">
                  <c:v>1.6E-2</c:v>
                </c:pt>
                <c:pt idx="6">
                  <c:v>3.2000000000000001E-2</c:v>
                </c:pt>
                <c:pt idx="7">
                  <c:v>3.7999999999999999E-2</c:v>
                </c:pt>
                <c:pt idx="8">
                  <c:v>4.9000000000000002E-2</c:v>
                </c:pt>
                <c:pt idx="9">
                  <c:v>0.06</c:v>
                </c:pt>
                <c:pt idx="10">
                  <c:v>7.8E-2</c:v>
                </c:pt>
                <c:pt idx="11">
                  <c:v>8.2000000000000003E-2</c:v>
                </c:pt>
                <c:pt idx="12">
                  <c:v>7.9000000000000001E-2</c:v>
                </c:pt>
                <c:pt idx="13">
                  <c:v>0.09</c:v>
                </c:pt>
                <c:pt idx="14">
                  <c:v>6.7000000000000004E-2</c:v>
                </c:pt>
                <c:pt idx="15">
                  <c:v>6.9000000000000006E-2</c:v>
                </c:pt>
                <c:pt idx="16">
                  <c:v>7.0000000000000007E-2</c:v>
                </c:pt>
                <c:pt idx="17">
                  <c:v>6.2E-2</c:v>
                </c:pt>
                <c:pt idx="18">
                  <c:v>4.8000000000000001E-2</c:v>
                </c:pt>
                <c:pt idx="19">
                  <c:v>4.1000000000000002E-2</c:v>
                </c:pt>
                <c:pt idx="20">
                  <c:v>3.3000000000000002E-2</c:v>
                </c:pt>
                <c:pt idx="21">
                  <c:v>0.02</c:v>
                </c:pt>
                <c:pt idx="22">
                  <c:v>1.6E-2</c:v>
                </c:pt>
                <c:pt idx="23">
                  <c:v>1.2E-2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1E-3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1E-3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8-4854-9966-7822CA645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0072"/>
        <c:axId val="1"/>
      </c:lineChart>
      <c:catAx>
        <c:axId val="152800072"/>
        <c:scaling>
          <c:orientation val="minMax"/>
        </c:scaling>
        <c:delete val="0"/>
        <c:axPos val="b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28000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61</xdr:row>
      <xdr:rowOff>30480</xdr:rowOff>
    </xdr:from>
    <xdr:to>
      <xdr:col>9</xdr:col>
      <xdr:colOff>487680</xdr:colOff>
      <xdr:row>73</xdr:row>
      <xdr:rowOff>38100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ValSum_%20BackOff_0416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flows"/>
      <sheetName val="Fees"/>
      <sheetName val="Ongoing Cash Flows"/>
      <sheetName val="Terminal Value"/>
      <sheetName val="Total Cash flows &amp; Default"/>
      <sheetName val="Cumulative"/>
      <sheetName val="Summary"/>
    </sheetNames>
    <sheetDataSet>
      <sheetData sheetId="0"/>
      <sheetData sheetId="1"/>
      <sheetData sheetId="2"/>
      <sheetData sheetId="3"/>
      <sheetData sheetId="4">
        <row r="1024">
          <cell r="AP1024">
            <v>-1</v>
          </cell>
          <cell r="AW1024">
            <v>-26862118.613420006</v>
          </cell>
          <cell r="AX1024">
            <v>1E-3</v>
          </cell>
          <cell r="AY1024">
            <v>0</v>
          </cell>
          <cell r="AZ1024" t="str">
            <v/>
          </cell>
        </row>
        <row r="1025">
          <cell r="AW1025">
            <v>-22241365.930505231</v>
          </cell>
          <cell r="AX1025">
            <v>2E-3</v>
          </cell>
          <cell r="AY1025">
            <v>0</v>
          </cell>
          <cell r="AZ1025" t="str">
            <v/>
          </cell>
        </row>
        <row r="1026">
          <cell r="AW1026">
            <v>-17620613.247590456</v>
          </cell>
          <cell r="AX1026">
            <v>1E-3</v>
          </cell>
          <cell r="AY1026">
            <v>0</v>
          </cell>
          <cell r="AZ1026" t="str">
            <v/>
          </cell>
        </row>
        <row r="1027">
          <cell r="AW1027">
            <v>-12999860.564675681</v>
          </cell>
          <cell r="AX1027">
            <v>4.0000000000000001E-3</v>
          </cell>
          <cell r="AY1027">
            <v>0</v>
          </cell>
          <cell r="AZ1027" t="str">
            <v/>
          </cell>
        </row>
        <row r="1028">
          <cell r="AW1028">
            <v>-8379107.8817609055</v>
          </cell>
          <cell r="AX1028">
            <v>0.01</v>
          </cell>
          <cell r="AY1028">
            <v>0</v>
          </cell>
          <cell r="AZ1028" t="str">
            <v/>
          </cell>
        </row>
        <row r="1029">
          <cell r="AW1029">
            <v>-3758355.1988461297</v>
          </cell>
          <cell r="AX1029">
            <v>1.6E-2</v>
          </cell>
          <cell r="AY1029">
            <v>0</v>
          </cell>
          <cell r="AZ1029" t="str">
            <v/>
          </cell>
        </row>
        <row r="1030">
          <cell r="AW1030">
            <v>862397.4840686461</v>
          </cell>
          <cell r="AX1030">
            <v>3.2000000000000001E-2</v>
          </cell>
          <cell r="AY1030">
            <v>3.2000000000000001E-2</v>
          </cell>
          <cell r="AZ1030" t="str">
            <v>P5</v>
          </cell>
        </row>
        <row r="1031">
          <cell r="AW1031">
            <v>5483150.1669834219</v>
          </cell>
          <cell r="AX1031">
            <v>3.7999999999999999E-2</v>
          </cell>
          <cell r="AY1031">
            <v>0</v>
          </cell>
          <cell r="AZ1031" t="str">
            <v/>
          </cell>
        </row>
        <row r="1032">
          <cell r="AW1032">
            <v>10103902.849898197</v>
          </cell>
          <cell r="AX1032">
            <v>4.9000000000000002E-2</v>
          </cell>
          <cell r="AY1032">
            <v>0</v>
          </cell>
          <cell r="AZ1032" t="str">
            <v/>
          </cell>
        </row>
        <row r="1033">
          <cell r="AW1033">
            <v>14724655.532812972</v>
          </cell>
          <cell r="AX1033">
            <v>0.06</v>
          </cell>
          <cell r="AY1033">
            <v>0</v>
          </cell>
          <cell r="AZ1033" t="str">
            <v/>
          </cell>
        </row>
        <row r="1034">
          <cell r="AW1034">
            <v>19345408.215727746</v>
          </cell>
          <cell r="AX1034">
            <v>7.8E-2</v>
          </cell>
          <cell r="AY1034">
            <v>0</v>
          </cell>
          <cell r="AZ1034" t="str">
            <v/>
          </cell>
        </row>
        <row r="1035">
          <cell r="AW1035">
            <v>23966160.898642521</v>
          </cell>
          <cell r="AX1035">
            <v>8.2000000000000003E-2</v>
          </cell>
          <cell r="AY1035">
            <v>0</v>
          </cell>
          <cell r="AZ1035" t="str">
            <v/>
          </cell>
        </row>
        <row r="1036">
          <cell r="AW1036">
            <v>28586913.581557296</v>
          </cell>
          <cell r="AX1036">
            <v>7.9000000000000001E-2</v>
          </cell>
          <cell r="AY1036">
            <v>0</v>
          </cell>
          <cell r="AZ1036" t="str">
            <v/>
          </cell>
        </row>
        <row r="1037">
          <cell r="AW1037">
            <v>33207666.264472071</v>
          </cell>
          <cell r="AX1037">
            <v>0.09</v>
          </cell>
          <cell r="AY1037">
            <v>0.09</v>
          </cell>
          <cell r="AZ1037" t="str">
            <v>Expected</v>
          </cell>
        </row>
        <row r="1038">
          <cell r="AW1038">
            <v>37828418.947386846</v>
          </cell>
          <cell r="AX1038">
            <v>6.7000000000000004E-2</v>
          </cell>
          <cell r="AY1038">
            <v>0</v>
          </cell>
          <cell r="AZ1038" t="str">
            <v/>
          </cell>
        </row>
        <row r="1039">
          <cell r="AW1039">
            <v>42449171.630301625</v>
          </cell>
          <cell r="AX1039">
            <v>6.9000000000000006E-2</v>
          </cell>
          <cell r="AY1039">
            <v>0</v>
          </cell>
          <cell r="AZ1039" t="str">
            <v/>
          </cell>
        </row>
        <row r="1040">
          <cell r="AW1040">
            <v>47069924.313216403</v>
          </cell>
          <cell r="AX1040">
            <v>7.0000000000000007E-2</v>
          </cell>
          <cell r="AY1040">
            <v>0</v>
          </cell>
          <cell r="AZ1040" t="str">
            <v/>
          </cell>
        </row>
        <row r="1041">
          <cell r="AW1041">
            <v>51690676.996131182</v>
          </cell>
          <cell r="AX1041">
            <v>6.2E-2</v>
          </cell>
          <cell r="AY1041">
            <v>0</v>
          </cell>
          <cell r="AZ1041" t="str">
            <v/>
          </cell>
        </row>
        <row r="1042">
          <cell r="AW1042">
            <v>56311429.67904596</v>
          </cell>
          <cell r="AX1042">
            <v>4.8000000000000001E-2</v>
          </cell>
          <cell r="AY1042">
            <v>0</v>
          </cell>
          <cell r="AZ1042" t="str">
            <v/>
          </cell>
        </row>
        <row r="1043">
          <cell r="AW1043">
            <v>60932182.361960739</v>
          </cell>
          <cell r="AX1043">
            <v>4.1000000000000002E-2</v>
          </cell>
          <cell r="AY1043">
            <v>0</v>
          </cell>
          <cell r="AZ1043" t="str">
            <v/>
          </cell>
        </row>
        <row r="1044">
          <cell r="AW1044">
            <v>65552935.044875517</v>
          </cell>
          <cell r="AX1044">
            <v>3.3000000000000002E-2</v>
          </cell>
          <cell r="AY1044">
            <v>0</v>
          </cell>
          <cell r="AZ1044" t="str">
            <v/>
          </cell>
        </row>
        <row r="1045">
          <cell r="AW1045">
            <v>70173687.727790296</v>
          </cell>
          <cell r="AX1045">
            <v>0.02</v>
          </cell>
          <cell r="AY1045">
            <v>0.02</v>
          </cell>
          <cell r="AZ1045" t="str">
            <v>P95</v>
          </cell>
        </row>
        <row r="1046">
          <cell r="AW1046">
            <v>74794440.410705075</v>
          </cell>
          <cell r="AX1046">
            <v>1.6E-2</v>
          </cell>
          <cell r="AY1046">
            <v>0</v>
          </cell>
          <cell r="AZ1046" t="str">
            <v/>
          </cell>
        </row>
        <row r="1047">
          <cell r="AW1047">
            <v>79415193.093619853</v>
          </cell>
          <cell r="AX1047">
            <v>1.2E-2</v>
          </cell>
          <cell r="AY1047">
            <v>0</v>
          </cell>
          <cell r="AZ1047" t="str">
            <v/>
          </cell>
        </row>
        <row r="1048">
          <cell r="AW1048">
            <v>84035945.776534632</v>
          </cell>
          <cell r="AX1048">
            <v>7.0000000000000001E-3</v>
          </cell>
          <cell r="AY1048">
            <v>0</v>
          </cell>
          <cell r="AZ1048" t="str">
            <v/>
          </cell>
        </row>
        <row r="1049">
          <cell r="AW1049">
            <v>88656698.45944941</v>
          </cell>
          <cell r="AX1049">
            <v>7.0000000000000001E-3</v>
          </cell>
          <cell r="AY1049">
            <v>0</v>
          </cell>
          <cell r="AZ1049" t="str">
            <v/>
          </cell>
        </row>
        <row r="1050">
          <cell r="AW1050">
            <v>93277451.142364189</v>
          </cell>
          <cell r="AX1050">
            <v>1E-3</v>
          </cell>
          <cell r="AY1050">
            <v>0</v>
          </cell>
          <cell r="AZ1050" t="str">
            <v/>
          </cell>
        </row>
        <row r="1051">
          <cell r="AW1051">
            <v>97898203.825278968</v>
          </cell>
          <cell r="AX1051">
            <v>4.0000000000000001E-3</v>
          </cell>
          <cell r="AY1051">
            <v>0</v>
          </cell>
          <cell r="AZ1051" t="str">
            <v/>
          </cell>
        </row>
        <row r="1052">
          <cell r="AW1052">
            <v>102518956.50819375</v>
          </cell>
          <cell r="AX1052">
            <v>0</v>
          </cell>
          <cell r="AY1052">
            <v>0</v>
          </cell>
          <cell r="AZ1052" t="str">
            <v/>
          </cell>
        </row>
        <row r="1053">
          <cell r="AW1053">
            <v>107139709.19110852</v>
          </cell>
          <cell r="AX1053">
            <v>0</v>
          </cell>
          <cell r="AY1053">
            <v>0</v>
          </cell>
          <cell r="AZ1053" t="str">
            <v/>
          </cell>
        </row>
        <row r="1054">
          <cell r="AW1054">
            <v>111760461.8740233</v>
          </cell>
          <cell r="AX1054">
            <v>1E-3</v>
          </cell>
          <cell r="AY1054">
            <v>0</v>
          </cell>
          <cell r="AZ1054" t="str">
            <v/>
          </cell>
        </row>
        <row r="1055">
          <cell r="AW1055">
            <v>116381214.55693808</v>
          </cell>
          <cell r="AX1055">
            <v>0</v>
          </cell>
          <cell r="AY1055">
            <v>0</v>
          </cell>
          <cell r="AZ1055" t="str">
            <v/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3"/>
  <sheetViews>
    <sheetView showGridLines="0" tabSelected="1" topLeftCell="A47" workbookViewId="0">
      <selection activeCell="A72" sqref="A72"/>
    </sheetView>
  </sheetViews>
  <sheetFormatPr defaultColWidth="9.109375" defaultRowHeight="13.2" x14ac:dyDescent="0.25"/>
  <cols>
    <col min="1" max="1" width="34.44140625" style="1" bestFit="1" customWidth="1"/>
    <col min="2" max="3" width="15.6640625" style="1" customWidth="1"/>
    <col min="4" max="4" width="16.6640625" style="1" customWidth="1"/>
    <col min="5" max="5" width="11.33203125" style="1" customWidth="1"/>
    <col min="6" max="6" width="2.5546875" style="1" bestFit="1" customWidth="1"/>
    <col min="7" max="7" width="12.33203125" style="1" customWidth="1"/>
    <col min="8" max="8" width="11.33203125" style="53" customWidth="1"/>
    <col min="9" max="9" width="2.5546875" style="53" bestFit="1" customWidth="1"/>
    <col min="10" max="10" width="12.33203125" style="53" customWidth="1"/>
    <col min="11" max="11" width="8.6640625" style="53" bestFit="1" customWidth="1"/>
    <col min="12" max="16" width="9.109375" style="53"/>
    <col min="17" max="16384" width="9.109375" style="1"/>
  </cols>
  <sheetData>
    <row r="1" spans="1:16" s="13" customFormat="1" ht="15.6" x14ac:dyDescent="0.3">
      <c r="A1" s="4" t="s">
        <v>15</v>
      </c>
      <c r="B1" s="74">
        <v>36997</v>
      </c>
      <c r="C1" s="3" t="s">
        <v>345</v>
      </c>
      <c r="E1" s="14"/>
      <c r="F1" s="14"/>
      <c r="H1" s="52"/>
      <c r="I1" s="52"/>
      <c r="J1" s="52"/>
      <c r="K1" s="52"/>
      <c r="L1" s="52"/>
      <c r="M1" s="52"/>
      <c r="N1" s="52"/>
      <c r="O1" s="52"/>
      <c r="P1" s="52"/>
    </row>
    <row r="2" spans="1:16" ht="15" customHeight="1" x14ac:dyDescent="0.3">
      <c r="A2" s="14" t="s">
        <v>9</v>
      </c>
      <c r="B2" s="3" t="s">
        <v>10</v>
      </c>
      <c r="C2" s="12" t="s">
        <v>16</v>
      </c>
      <c r="E2"/>
      <c r="F2"/>
      <c r="G2"/>
    </row>
    <row r="3" spans="1:16" ht="15.6" x14ac:dyDescent="0.3">
      <c r="A3" s="4"/>
      <c r="D3"/>
      <c r="E3"/>
      <c r="F3"/>
      <c r="G3"/>
    </row>
    <row r="4" spans="1:16" x14ac:dyDescent="0.25">
      <c r="A4" s="8" t="s">
        <v>11</v>
      </c>
      <c r="B4" t="s">
        <v>41</v>
      </c>
      <c r="F4"/>
      <c r="G4"/>
    </row>
    <row r="5" spans="1:16" ht="6" customHeight="1" x14ac:dyDescent="0.25">
      <c r="A5"/>
      <c r="B5"/>
      <c r="F5"/>
      <c r="G5"/>
    </row>
    <row r="6" spans="1:16" x14ac:dyDescent="0.25">
      <c r="A6" s="8" t="s">
        <v>12</v>
      </c>
      <c r="B6" s="9" t="s">
        <v>17</v>
      </c>
      <c r="F6"/>
      <c r="G6"/>
    </row>
    <row r="7" spans="1:16" x14ac:dyDescent="0.25">
      <c r="A7"/>
      <c r="B7" s="15" t="s">
        <v>18</v>
      </c>
      <c r="F7"/>
      <c r="G7"/>
    </row>
    <row r="8" spans="1:16" ht="6" customHeight="1" x14ac:dyDescent="0.25">
      <c r="A8"/>
      <c r="B8" s="9"/>
      <c r="F8"/>
      <c r="G8"/>
    </row>
    <row r="9" spans="1:16" x14ac:dyDescent="0.25">
      <c r="A9" s="8" t="s">
        <v>13</v>
      </c>
      <c r="B9" s="9" t="s">
        <v>19</v>
      </c>
      <c r="F9"/>
      <c r="G9"/>
    </row>
    <row r="10" spans="1:16" x14ac:dyDescent="0.25">
      <c r="A10"/>
      <c r="B10" s="9" t="s">
        <v>20</v>
      </c>
      <c r="F10"/>
      <c r="G10"/>
    </row>
    <row r="11" spans="1:16" x14ac:dyDescent="0.25">
      <c r="A11"/>
      <c r="B11" s="9" t="s">
        <v>21</v>
      </c>
      <c r="F11"/>
      <c r="G11"/>
    </row>
    <row r="12" spans="1:16" x14ac:dyDescent="0.25">
      <c r="A12"/>
      <c r="B12" s="9" t="s">
        <v>22</v>
      </c>
      <c r="F12"/>
      <c r="G12"/>
    </row>
    <row r="13" spans="1:16" x14ac:dyDescent="0.25">
      <c r="A13"/>
      <c r="B13" s="9" t="s">
        <v>23</v>
      </c>
      <c r="F13"/>
      <c r="G13"/>
    </row>
    <row r="14" spans="1:16" ht="6" customHeight="1" x14ac:dyDescent="0.25">
      <c r="A14"/>
      <c r="B14"/>
      <c r="F14"/>
      <c r="G14"/>
    </row>
    <row r="15" spans="1:16" x14ac:dyDescent="0.25">
      <c r="A15" s="8" t="s">
        <v>24</v>
      </c>
      <c r="B15" s="9" t="s">
        <v>25</v>
      </c>
      <c r="F15"/>
      <c r="G15"/>
    </row>
    <row r="16" spans="1:16" x14ac:dyDescent="0.25">
      <c r="A16"/>
      <c r="B16" s="9" t="s">
        <v>26</v>
      </c>
      <c r="F16"/>
      <c r="G16"/>
    </row>
    <row r="17" spans="1:17" x14ac:dyDescent="0.25">
      <c r="A17"/>
      <c r="B17" s="9" t="s">
        <v>27</v>
      </c>
      <c r="F17"/>
      <c r="G17"/>
    </row>
    <row r="18" spans="1:17" x14ac:dyDescent="0.25">
      <c r="A18"/>
      <c r="B18" s="9" t="s">
        <v>29</v>
      </c>
      <c r="F18"/>
      <c r="G18"/>
    </row>
    <row r="19" spans="1:17" ht="6" customHeight="1" x14ac:dyDescent="0.25">
      <c r="A19"/>
      <c r="B19"/>
      <c r="F19"/>
      <c r="G19"/>
    </row>
    <row r="20" spans="1:17" x14ac:dyDescent="0.25">
      <c r="A20" s="8" t="s">
        <v>14</v>
      </c>
      <c r="B20" s="10">
        <v>0.2</v>
      </c>
      <c r="F20"/>
      <c r="G20"/>
    </row>
    <row r="21" spans="1:17" s="3" customFormat="1" ht="16.5" customHeight="1" x14ac:dyDescent="0.25">
      <c r="A21" s="65" t="s">
        <v>28</v>
      </c>
      <c r="B21" s="104"/>
      <c r="C21" s="104"/>
      <c r="D21" s="104"/>
      <c r="F21" s="29"/>
      <c r="G21" s="29"/>
      <c r="H21" s="54"/>
      <c r="I21" s="54"/>
      <c r="J21" s="54"/>
      <c r="K21" s="54"/>
      <c r="L21" s="54"/>
      <c r="M21" s="54"/>
      <c r="N21" s="54"/>
      <c r="O21" s="54"/>
      <c r="P21" s="54"/>
    </row>
    <row r="22" spans="1:17" ht="6" customHeight="1" thickBot="1" x14ac:dyDescent="0.35">
      <c r="A22" s="4"/>
    </row>
    <row r="23" spans="1:17" s="3" customFormat="1" x14ac:dyDescent="0.25">
      <c r="A23" s="72" t="s">
        <v>30</v>
      </c>
      <c r="B23" s="83">
        <v>419150000</v>
      </c>
      <c r="C23" s="84"/>
      <c r="D23" s="85"/>
      <c r="H23" s="54"/>
      <c r="I23" s="54"/>
      <c r="J23" s="54"/>
      <c r="K23" s="54"/>
      <c r="L23" s="54"/>
      <c r="M23" s="54"/>
      <c r="N23" s="54"/>
      <c r="O23" s="54"/>
      <c r="P23" s="54"/>
    </row>
    <row r="24" spans="1:17" s="3" customFormat="1" x14ac:dyDescent="0.25">
      <c r="A24" s="73" t="s">
        <v>31</v>
      </c>
      <c r="B24" s="87">
        <v>536</v>
      </c>
      <c r="C24" s="88"/>
      <c r="D24" s="89"/>
      <c r="E24" s="75" t="s">
        <v>346</v>
      </c>
      <c r="F24" s="34"/>
      <c r="G24" s="34"/>
      <c r="H24" s="34"/>
      <c r="I24" s="54"/>
      <c r="J24" s="54"/>
      <c r="K24" s="54"/>
      <c r="L24" s="54"/>
      <c r="M24" s="54"/>
      <c r="N24" s="54"/>
      <c r="O24" s="54"/>
      <c r="P24" s="54"/>
    </row>
    <row r="25" spans="1:17" s="3" customFormat="1" ht="13.8" thickBot="1" x14ac:dyDescent="0.3">
      <c r="A25" s="11" t="s">
        <v>64</v>
      </c>
      <c r="B25" s="90" t="s">
        <v>65</v>
      </c>
      <c r="C25" s="91"/>
      <c r="D25" s="92"/>
      <c r="E25" s="7"/>
      <c r="F25" s="2"/>
      <c r="G25" s="2"/>
      <c r="H25" s="7"/>
      <c r="I25" s="2"/>
      <c r="J25" s="2"/>
      <c r="K25" s="54"/>
      <c r="L25" s="54"/>
      <c r="M25" s="54"/>
      <c r="N25" s="54"/>
      <c r="O25" s="54"/>
      <c r="P25" s="54"/>
    </row>
    <row r="26" spans="1:17" s="3" customFormat="1" ht="16.5" customHeight="1" x14ac:dyDescent="0.25">
      <c r="B26" s="78" t="s">
        <v>337</v>
      </c>
      <c r="C26" s="78"/>
      <c r="D26" s="78"/>
      <c r="F26" s="29"/>
      <c r="G26" s="29"/>
      <c r="H26" s="54"/>
      <c r="I26" s="54"/>
      <c r="J26" s="54"/>
      <c r="K26" s="54"/>
      <c r="L26" s="54"/>
      <c r="M26" s="54"/>
      <c r="N26" s="54"/>
      <c r="O26" s="54"/>
      <c r="P26" s="54"/>
    </row>
    <row r="27" spans="1:17" s="3" customFormat="1" ht="16.5" customHeight="1" thickBot="1" x14ac:dyDescent="0.3">
      <c r="A27" s="35"/>
      <c r="B27" s="38" t="s">
        <v>46</v>
      </c>
      <c r="C27" s="62" t="s">
        <v>45</v>
      </c>
      <c r="D27" s="16" t="s">
        <v>47</v>
      </c>
      <c r="G27" s="29"/>
      <c r="H27" s="29"/>
      <c r="I27" s="54"/>
      <c r="J27" s="54"/>
      <c r="K27" s="54"/>
      <c r="L27" s="54"/>
      <c r="M27" s="54"/>
      <c r="N27" s="54"/>
      <c r="O27" s="54"/>
      <c r="P27" s="54"/>
      <c r="Q27" s="54"/>
    </row>
    <row r="28" spans="1:17" s="3" customFormat="1" x14ac:dyDescent="0.25">
      <c r="A28" s="39" t="s">
        <v>50</v>
      </c>
      <c r="B28" s="40" t="s">
        <v>328</v>
      </c>
      <c r="C28" s="36" t="s">
        <v>325</v>
      </c>
      <c r="D28" s="41" t="s">
        <v>329</v>
      </c>
      <c r="F28" s="29"/>
      <c r="G28" s="29"/>
      <c r="H28" s="54"/>
      <c r="I28" s="54"/>
      <c r="J28" s="54"/>
      <c r="K28" s="54"/>
      <c r="L28" s="54"/>
      <c r="M28" s="54"/>
      <c r="N28" s="54"/>
      <c r="O28" s="54"/>
      <c r="P28" s="54"/>
    </row>
    <row r="29" spans="1:17" s="3" customFormat="1" x14ac:dyDescent="0.25">
      <c r="A29" s="42" t="s">
        <v>1</v>
      </c>
      <c r="B29" s="43" t="s">
        <v>330</v>
      </c>
      <c r="C29" s="18" t="s">
        <v>326</v>
      </c>
      <c r="D29" s="44" t="s">
        <v>331</v>
      </c>
      <c r="F29" s="29"/>
      <c r="G29" s="29"/>
      <c r="H29" s="54"/>
      <c r="I29" s="54"/>
      <c r="J29" s="54"/>
      <c r="K29" s="54"/>
      <c r="L29" s="54"/>
      <c r="M29" s="54"/>
      <c r="N29" s="54"/>
      <c r="O29" s="54"/>
      <c r="P29" s="54"/>
    </row>
    <row r="30" spans="1:17" s="3" customFormat="1" x14ac:dyDescent="0.25">
      <c r="A30" s="45" t="s">
        <v>2</v>
      </c>
      <c r="B30" s="46" t="s">
        <v>332</v>
      </c>
      <c r="C30" s="18" t="s">
        <v>327</v>
      </c>
      <c r="D30" s="47" t="s">
        <v>333</v>
      </c>
      <c r="F30" s="29"/>
      <c r="G30" s="29"/>
      <c r="H30" s="54"/>
      <c r="I30" s="54"/>
      <c r="J30" s="54"/>
      <c r="K30" s="54"/>
      <c r="L30" s="54"/>
      <c r="M30" s="54"/>
      <c r="N30" s="54"/>
      <c r="O30" s="54"/>
      <c r="P30" s="54"/>
    </row>
    <row r="31" spans="1:17" s="3" customFormat="1" x14ac:dyDescent="0.25">
      <c r="A31" s="45" t="s">
        <v>66</v>
      </c>
      <c r="B31" s="46" t="s">
        <v>335</v>
      </c>
      <c r="C31" s="18" t="s">
        <v>334</v>
      </c>
      <c r="D31" s="47" t="s">
        <v>336</v>
      </c>
      <c r="F31" s="29"/>
      <c r="G31" s="29"/>
      <c r="H31" s="54"/>
      <c r="I31" s="54"/>
      <c r="J31" s="54"/>
      <c r="K31" s="54"/>
      <c r="L31" s="54"/>
      <c r="M31" s="54"/>
      <c r="N31" s="54"/>
      <c r="O31" s="54"/>
      <c r="P31" s="54"/>
    </row>
    <row r="32" spans="1:17" s="3" customFormat="1" x14ac:dyDescent="0.25">
      <c r="A32" s="45" t="s">
        <v>347</v>
      </c>
      <c r="B32" s="46">
        <v>0.53</v>
      </c>
      <c r="C32" s="48">
        <v>0.68</v>
      </c>
      <c r="D32" s="49">
        <v>0.75</v>
      </c>
      <c r="F32" s="29"/>
      <c r="G32" s="29"/>
      <c r="H32" s="54"/>
      <c r="I32" s="54"/>
      <c r="J32" s="54"/>
      <c r="K32" s="54"/>
      <c r="L32" s="54"/>
      <c r="M32" s="54"/>
      <c r="N32" s="54"/>
      <c r="O32" s="54"/>
      <c r="P32" s="54"/>
    </row>
    <row r="33" spans="1:16" s="3" customFormat="1" x14ac:dyDescent="0.25">
      <c r="A33" s="31" t="s">
        <v>348</v>
      </c>
      <c r="B33" s="105">
        <v>6101000</v>
      </c>
      <c r="C33" s="105">
        <v>23450000</v>
      </c>
      <c r="D33" s="102">
        <v>44944000</v>
      </c>
      <c r="F33" s="29"/>
      <c r="G33" s="29"/>
      <c r="H33" s="54"/>
      <c r="I33" s="55"/>
      <c r="J33" s="55"/>
      <c r="K33" s="54"/>
      <c r="L33" s="54"/>
      <c r="M33" s="54"/>
      <c r="N33" s="54"/>
      <c r="O33" s="54"/>
      <c r="P33" s="54"/>
    </row>
    <row r="34" spans="1:16" s="3" customFormat="1" ht="13.8" thickBot="1" x14ac:dyDescent="0.3">
      <c r="A34" s="30" t="s">
        <v>342</v>
      </c>
      <c r="B34" s="106"/>
      <c r="C34" s="106"/>
      <c r="D34" s="103"/>
      <c r="F34" s="29"/>
      <c r="G34" s="29"/>
      <c r="H34" s="54"/>
      <c r="I34" s="55"/>
      <c r="J34" s="55"/>
      <c r="K34" s="54"/>
      <c r="L34" s="54"/>
      <c r="M34" s="54"/>
      <c r="N34" s="54"/>
      <c r="O34" s="54"/>
      <c r="P34" s="54"/>
    </row>
    <row r="35" spans="1:16" s="29" customFormat="1" x14ac:dyDescent="0.25">
      <c r="A35" s="60"/>
      <c r="B35" s="59"/>
      <c r="C35" s="59"/>
      <c r="D35" s="59"/>
      <c r="H35" s="55"/>
      <c r="I35" s="55"/>
      <c r="J35" s="55"/>
      <c r="K35" s="55"/>
      <c r="L35" s="55"/>
      <c r="M35" s="55"/>
      <c r="N35" s="55"/>
      <c r="O35" s="55"/>
      <c r="P35" s="55"/>
    </row>
    <row r="36" spans="1:16" s="29" customFormat="1" ht="13.8" thickBot="1" x14ac:dyDescent="0.3">
      <c r="A36" s="58" t="s">
        <v>349</v>
      </c>
      <c r="B36" s="63">
        <v>37256</v>
      </c>
      <c r="C36" s="63">
        <v>40908</v>
      </c>
      <c r="D36" s="59" t="s">
        <v>353</v>
      </c>
      <c r="H36" s="55"/>
      <c r="I36" s="55"/>
      <c r="J36" s="55"/>
      <c r="K36" s="55"/>
      <c r="L36" s="55"/>
      <c r="M36" s="55"/>
      <c r="N36" s="55"/>
      <c r="O36" s="55"/>
      <c r="P36" s="55"/>
    </row>
    <row r="37" spans="1:16" s="29" customFormat="1" x14ac:dyDescent="0.25">
      <c r="A37" s="39" t="s">
        <v>338</v>
      </c>
      <c r="B37" s="66">
        <v>126.2</v>
      </c>
      <c r="C37" s="66">
        <v>84.13333333333334</v>
      </c>
      <c r="D37" s="67">
        <v>-31.55</v>
      </c>
      <c r="H37" s="55"/>
      <c r="I37" s="55"/>
      <c r="J37" s="55"/>
      <c r="K37" s="55"/>
      <c r="L37" s="55"/>
      <c r="M37" s="55"/>
      <c r="N37" s="55"/>
      <c r="O37" s="55"/>
      <c r="P37" s="55"/>
    </row>
    <row r="38" spans="1:16" s="29" customFormat="1" x14ac:dyDescent="0.25">
      <c r="A38" s="42" t="s">
        <v>350</v>
      </c>
      <c r="B38" s="68">
        <v>137.24</v>
      </c>
      <c r="C38" s="68">
        <v>91.493333333333354</v>
      </c>
      <c r="D38" s="69">
        <v>-34.31</v>
      </c>
      <c r="H38" s="55"/>
      <c r="I38" s="55"/>
      <c r="J38" s="55"/>
      <c r="K38" s="55"/>
      <c r="L38" s="55"/>
      <c r="M38" s="55"/>
      <c r="N38" s="55"/>
      <c r="O38" s="55"/>
      <c r="P38" s="55"/>
    </row>
    <row r="39" spans="1:16" s="29" customFormat="1" x14ac:dyDescent="0.25">
      <c r="A39" s="42" t="s">
        <v>339</v>
      </c>
      <c r="B39" s="68">
        <v>24.88</v>
      </c>
      <c r="C39" s="68">
        <v>16.58666666666667</v>
      </c>
      <c r="D39" s="69">
        <v>-6.22</v>
      </c>
      <c r="H39" s="55"/>
      <c r="I39" s="55"/>
      <c r="J39" s="55"/>
      <c r="K39" s="55"/>
      <c r="L39" s="55"/>
      <c r="M39" s="55"/>
      <c r="N39" s="55"/>
      <c r="O39" s="55"/>
      <c r="P39" s="55"/>
    </row>
    <row r="40" spans="1:16" s="29" customFormat="1" x14ac:dyDescent="0.25">
      <c r="A40" s="45" t="s">
        <v>351</v>
      </c>
      <c r="B40" s="68">
        <v>33.520000000000003</v>
      </c>
      <c r="C40" s="68">
        <v>22.346666666666671</v>
      </c>
      <c r="D40" s="69">
        <v>-8.3800000000000008</v>
      </c>
      <c r="H40" s="55"/>
      <c r="I40" s="55"/>
      <c r="J40" s="55"/>
      <c r="K40" s="55"/>
      <c r="L40" s="55"/>
      <c r="M40" s="55"/>
      <c r="N40" s="55"/>
      <c r="O40" s="55"/>
      <c r="P40" s="55"/>
    </row>
    <row r="41" spans="1:16" s="29" customFormat="1" x14ac:dyDescent="0.25">
      <c r="A41" s="45" t="s">
        <v>340</v>
      </c>
      <c r="B41" s="68">
        <v>26.4</v>
      </c>
      <c r="C41" s="68">
        <v>17.600000000000001</v>
      </c>
      <c r="D41" s="69">
        <v>-6.6</v>
      </c>
      <c r="H41" s="55"/>
      <c r="I41" s="55"/>
      <c r="J41" s="55"/>
      <c r="K41" s="55"/>
      <c r="L41" s="55"/>
      <c r="M41" s="55"/>
      <c r="N41" s="55"/>
      <c r="O41" s="55"/>
      <c r="P41" s="55"/>
    </row>
    <row r="42" spans="1:16" s="29" customFormat="1" ht="13.8" thickBot="1" x14ac:dyDescent="0.3">
      <c r="A42" s="61" t="s">
        <v>352</v>
      </c>
      <c r="B42" s="70">
        <v>29.6</v>
      </c>
      <c r="C42" s="70">
        <v>19.733333333333338</v>
      </c>
      <c r="D42" s="71">
        <v>-7.4</v>
      </c>
      <c r="H42" s="55"/>
      <c r="I42" s="55"/>
      <c r="J42" s="55"/>
      <c r="K42" s="55"/>
      <c r="L42" s="55"/>
      <c r="M42" s="55"/>
      <c r="N42" s="55"/>
      <c r="O42" s="55"/>
      <c r="P42" s="55"/>
    </row>
    <row r="43" spans="1:16" s="3" customFormat="1" x14ac:dyDescent="0.25">
      <c r="B43" s="6"/>
      <c r="D43" s="6"/>
      <c r="E43" s="6"/>
      <c r="G43" s="6"/>
      <c r="H43" s="54"/>
      <c r="I43" s="55"/>
      <c r="J43" s="55"/>
      <c r="K43" s="54"/>
      <c r="L43" s="54"/>
      <c r="M43" s="54"/>
      <c r="N43" s="54"/>
      <c r="O43" s="54"/>
      <c r="P43" s="54"/>
    </row>
    <row r="44" spans="1:16" s="17" customFormat="1" ht="15" customHeight="1" x14ac:dyDescent="0.25">
      <c r="A44" s="5" t="s">
        <v>344</v>
      </c>
      <c r="B44" s="79"/>
      <c r="C44" s="79"/>
      <c r="D44" s="79"/>
      <c r="F44" s="29"/>
      <c r="G44" s="29"/>
    </row>
    <row r="45" spans="1:16" s="17" customFormat="1" ht="13.8" thickBot="1" x14ac:dyDescent="0.3">
      <c r="A45" s="64" t="s">
        <v>355</v>
      </c>
      <c r="B45" s="38" t="s">
        <v>46</v>
      </c>
      <c r="C45" s="37" t="s">
        <v>45</v>
      </c>
      <c r="D45" s="16" t="s">
        <v>47</v>
      </c>
      <c r="F45" s="29"/>
      <c r="G45" s="29"/>
    </row>
    <row r="46" spans="1:16" s="3" customFormat="1" x14ac:dyDescent="0.25">
      <c r="A46" s="23" t="s">
        <v>8</v>
      </c>
      <c r="B46" s="86">
        <v>2062000</v>
      </c>
      <c r="C46" s="86">
        <v>7861000</v>
      </c>
      <c r="D46" s="101">
        <v>14981000</v>
      </c>
      <c r="H46" s="54"/>
      <c r="I46" s="54"/>
      <c r="J46" s="54"/>
      <c r="K46" s="54"/>
      <c r="L46" s="54"/>
      <c r="M46" s="54"/>
      <c r="N46" s="54"/>
      <c r="O46" s="54"/>
      <c r="P46" s="54"/>
    </row>
    <row r="47" spans="1:16" s="17" customFormat="1" ht="15" customHeight="1" x14ac:dyDescent="0.25">
      <c r="A47" s="24" t="s">
        <v>354</v>
      </c>
      <c r="B47" s="82"/>
      <c r="C47" s="82"/>
      <c r="D47" s="95"/>
    </row>
    <row r="48" spans="1:16" s="17" customFormat="1" ht="4.5" customHeight="1" x14ac:dyDescent="0.25">
      <c r="A48" s="25"/>
      <c r="B48" s="80">
        <v>909000</v>
      </c>
      <c r="C48" s="81">
        <v>1364000</v>
      </c>
      <c r="D48" s="93">
        <v>1636000</v>
      </c>
    </row>
    <row r="49" spans="1:16" s="3" customFormat="1" x14ac:dyDescent="0.25">
      <c r="A49" s="26" t="s">
        <v>5</v>
      </c>
      <c r="B49" s="81"/>
      <c r="C49" s="81"/>
      <c r="D49" s="94"/>
      <c r="H49" s="54"/>
      <c r="I49" s="54"/>
      <c r="J49" s="54"/>
      <c r="K49" s="54"/>
      <c r="L49" s="54"/>
      <c r="M49" s="54"/>
      <c r="N49" s="54"/>
      <c r="O49" s="54"/>
      <c r="P49" s="54"/>
    </row>
    <row r="50" spans="1:16" s="17" customFormat="1" ht="15" customHeight="1" x14ac:dyDescent="0.25">
      <c r="A50" s="24" t="s">
        <v>33</v>
      </c>
      <c r="B50" s="82"/>
      <c r="C50" s="82"/>
      <c r="D50" s="95"/>
    </row>
    <row r="51" spans="1:16" s="17" customFormat="1" ht="4.5" customHeight="1" x14ac:dyDescent="0.25">
      <c r="A51" s="27"/>
      <c r="B51" s="80">
        <v>309000</v>
      </c>
      <c r="C51" s="81">
        <v>1121000</v>
      </c>
      <c r="D51" s="93">
        <v>2117000</v>
      </c>
    </row>
    <row r="52" spans="1:16" s="3" customFormat="1" x14ac:dyDescent="0.25">
      <c r="A52" s="26" t="s">
        <v>6</v>
      </c>
      <c r="B52" s="81"/>
      <c r="C52" s="81"/>
      <c r="D52" s="94"/>
      <c r="H52" s="54"/>
      <c r="I52" s="54"/>
      <c r="J52" s="54"/>
      <c r="K52" s="54"/>
      <c r="L52" s="54"/>
      <c r="M52" s="54"/>
      <c r="N52" s="54"/>
      <c r="O52" s="54"/>
      <c r="P52" s="54"/>
    </row>
    <row r="53" spans="1:16" s="17" customFormat="1" ht="15" customHeight="1" x14ac:dyDescent="0.25">
      <c r="A53" s="24" t="s">
        <v>34</v>
      </c>
      <c r="B53" s="82"/>
      <c r="C53" s="82"/>
      <c r="D53" s="95"/>
    </row>
    <row r="54" spans="1:16" s="17" customFormat="1" ht="4.5" customHeight="1" x14ac:dyDescent="0.25">
      <c r="A54" s="27"/>
      <c r="B54" s="80">
        <f>56000+109000</f>
        <v>165000</v>
      </c>
      <c r="C54" s="81">
        <f>187000+416000</f>
        <v>603000</v>
      </c>
      <c r="D54" s="93">
        <f>333000+795000</f>
        <v>1128000</v>
      </c>
    </row>
    <row r="55" spans="1:16" s="17" customFormat="1" x14ac:dyDescent="0.25">
      <c r="A55" s="26" t="s">
        <v>3</v>
      </c>
      <c r="B55" s="81"/>
      <c r="C55" s="81"/>
      <c r="D55" s="94"/>
    </row>
    <row r="56" spans="1:16" s="3" customFormat="1" x14ac:dyDescent="0.25">
      <c r="A56" s="28" t="s">
        <v>35</v>
      </c>
      <c r="B56" s="81"/>
      <c r="C56" s="81"/>
      <c r="D56" s="94"/>
      <c r="H56" s="54"/>
      <c r="I56" s="54"/>
      <c r="J56" s="54"/>
      <c r="K56" s="54"/>
      <c r="L56" s="54"/>
      <c r="M56" s="54"/>
      <c r="N56" s="54"/>
      <c r="O56" s="54"/>
      <c r="P56" s="54"/>
    </row>
    <row r="57" spans="1:16" s="17" customFormat="1" ht="15" customHeight="1" x14ac:dyDescent="0.25">
      <c r="A57" s="24" t="s">
        <v>36</v>
      </c>
      <c r="B57" s="82"/>
      <c r="C57" s="82"/>
      <c r="D57" s="95"/>
    </row>
    <row r="58" spans="1:16" s="17" customFormat="1" ht="4.5" customHeight="1" x14ac:dyDescent="0.25">
      <c r="A58" s="25"/>
      <c r="B58" s="80">
        <f>270000+284000</f>
        <v>554000</v>
      </c>
      <c r="C58" s="81">
        <f>981000+1047000</f>
        <v>2028000</v>
      </c>
      <c r="D58" s="93">
        <f>1853000+1974000</f>
        <v>3827000</v>
      </c>
    </row>
    <row r="59" spans="1:16" s="17" customFormat="1" x14ac:dyDescent="0.25">
      <c r="A59" s="26" t="s">
        <v>7</v>
      </c>
      <c r="B59" s="81"/>
      <c r="C59" s="81"/>
      <c r="D59" s="94"/>
    </row>
    <row r="60" spans="1:16" s="3" customFormat="1" x14ac:dyDescent="0.25">
      <c r="A60" s="28" t="s">
        <v>37</v>
      </c>
      <c r="B60" s="81"/>
      <c r="C60" s="81"/>
      <c r="D60" s="94"/>
      <c r="H60" s="54"/>
      <c r="I60" s="54"/>
      <c r="J60" s="54"/>
      <c r="K60" s="54"/>
      <c r="L60" s="54"/>
      <c r="M60" s="54"/>
      <c r="N60" s="54"/>
      <c r="O60" s="54"/>
      <c r="P60" s="54"/>
    </row>
    <row r="61" spans="1:16" s="17" customFormat="1" ht="15" customHeight="1" x14ac:dyDescent="0.25">
      <c r="A61" s="24" t="s">
        <v>38</v>
      </c>
      <c r="B61" s="82"/>
      <c r="C61" s="82"/>
      <c r="D61" s="95"/>
    </row>
    <row r="62" spans="1:16" s="17" customFormat="1" ht="4.5" customHeight="1" x14ac:dyDescent="0.25">
      <c r="A62" s="21"/>
      <c r="B62" s="98">
        <f>201000+309000</f>
        <v>510000</v>
      </c>
      <c r="C62" s="81">
        <f>692000+1121000</f>
        <v>1813000</v>
      </c>
      <c r="D62" s="93">
        <f>1288000+2117000</f>
        <v>3405000</v>
      </c>
    </row>
    <row r="63" spans="1:16" s="17" customFormat="1" x14ac:dyDescent="0.25">
      <c r="A63" s="20" t="s">
        <v>4</v>
      </c>
      <c r="B63" s="99"/>
      <c r="C63" s="81"/>
      <c r="D63" s="94"/>
    </row>
    <row r="64" spans="1:16" s="17" customFormat="1" x14ac:dyDescent="0.25">
      <c r="A64" s="19" t="s">
        <v>39</v>
      </c>
      <c r="B64" s="99"/>
      <c r="C64" s="81"/>
      <c r="D64" s="94"/>
    </row>
    <row r="65" spans="1:16" s="3" customFormat="1" ht="13.8" thickBot="1" x14ac:dyDescent="0.3">
      <c r="A65" s="22" t="s">
        <v>40</v>
      </c>
      <c r="B65" s="100"/>
      <c r="C65" s="96"/>
      <c r="D65" s="97"/>
      <c r="H65" s="54"/>
      <c r="I65" s="54"/>
      <c r="J65" s="54"/>
      <c r="K65" s="54"/>
      <c r="L65" s="54"/>
      <c r="M65" s="54"/>
      <c r="N65" s="54"/>
      <c r="O65" s="54"/>
      <c r="P65" s="54"/>
    </row>
    <row r="66" spans="1:16" s="3" customFormat="1" ht="13.8" thickBot="1" x14ac:dyDescent="0.3">
      <c r="A66" s="76" t="s">
        <v>324</v>
      </c>
      <c r="B66" s="33">
        <f>SUM(B46:B65)</f>
        <v>4509000</v>
      </c>
      <c r="C66" s="33">
        <f>SUM(C46:C65)</f>
        <v>14790000</v>
      </c>
      <c r="D66" s="77">
        <f>SUM(D46:D65)</f>
        <v>27094000</v>
      </c>
      <c r="H66" s="54"/>
      <c r="I66" s="54"/>
      <c r="J66" s="54"/>
      <c r="K66" s="54"/>
      <c r="L66" s="54"/>
      <c r="M66" s="54"/>
      <c r="N66" s="54"/>
      <c r="O66" s="54"/>
      <c r="P66" s="54"/>
    </row>
    <row r="67" spans="1:16" s="29" customFormat="1" x14ac:dyDescent="0.25">
      <c r="A67" s="58"/>
      <c r="B67" s="59"/>
      <c r="C67" s="59"/>
      <c r="D67" s="59"/>
      <c r="H67" s="55"/>
      <c r="I67" s="55"/>
      <c r="J67" s="55"/>
      <c r="K67" s="55"/>
      <c r="L67" s="55"/>
      <c r="M67" s="55"/>
      <c r="N67" s="55"/>
      <c r="O67" s="55"/>
      <c r="P67" s="55"/>
    </row>
    <row r="68" spans="1:16" s="29" customFormat="1" x14ac:dyDescent="0.25">
      <c r="A68" s="58" t="s">
        <v>341</v>
      </c>
      <c r="B68" s="59"/>
      <c r="C68" s="59"/>
      <c r="D68" s="59"/>
      <c r="H68" s="55"/>
      <c r="I68" s="55"/>
      <c r="J68" s="55"/>
      <c r="K68" s="55"/>
      <c r="L68" s="55"/>
      <c r="M68" s="55"/>
      <c r="N68" s="55"/>
      <c r="O68" s="55"/>
      <c r="P68" s="55"/>
    </row>
    <row r="69" spans="1:16" s="3" customFormat="1" x14ac:dyDescent="0.25">
      <c r="A69" s="57" t="s">
        <v>357</v>
      </c>
      <c r="B69" s="32">
        <f>B33-B66</f>
        <v>1592000</v>
      </c>
      <c r="C69" s="32">
        <f>C33-C66</f>
        <v>8660000</v>
      </c>
      <c r="D69" s="32">
        <f>D33-D66</f>
        <v>17850000</v>
      </c>
      <c r="H69" s="54"/>
      <c r="I69" s="54"/>
      <c r="J69" s="54"/>
      <c r="K69" s="54"/>
      <c r="L69" s="54"/>
      <c r="M69" s="54"/>
      <c r="N69" s="54"/>
      <c r="O69" s="54"/>
      <c r="P69" s="54"/>
    </row>
    <row r="70" spans="1:16" s="3" customFormat="1" x14ac:dyDescent="0.25">
      <c r="A70" s="5"/>
      <c r="B70" s="6"/>
      <c r="D70" s="6"/>
      <c r="H70" s="54"/>
      <c r="I70" s="54"/>
      <c r="J70" s="54"/>
      <c r="K70" s="54"/>
      <c r="L70" s="54"/>
      <c r="M70" s="54"/>
      <c r="N70" s="54"/>
      <c r="O70" s="54"/>
      <c r="P70" s="54"/>
    </row>
    <row r="71" spans="1:16" s="3" customFormat="1" x14ac:dyDescent="0.25">
      <c r="A71" s="57" t="s">
        <v>356</v>
      </c>
      <c r="B71" s="32">
        <v>-1362272.2759938836</v>
      </c>
      <c r="C71" s="32">
        <v>32420174.506187703</v>
      </c>
      <c r="D71" s="32">
        <v>68473446.401006088</v>
      </c>
      <c r="H71" s="54"/>
      <c r="I71" s="54"/>
      <c r="J71" s="54"/>
      <c r="K71" s="54"/>
      <c r="L71" s="54"/>
      <c r="M71" s="54"/>
      <c r="N71" s="54"/>
      <c r="O71" s="54"/>
      <c r="P71" s="54"/>
    </row>
    <row r="72" spans="1:16" s="3" customFormat="1" x14ac:dyDescent="0.25">
      <c r="A72" s="5"/>
      <c r="B72" s="6"/>
      <c r="D72" s="6"/>
      <c r="H72" s="54"/>
      <c r="I72" s="54"/>
      <c r="J72" s="54"/>
      <c r="K72" s="54"/>
      <c r="L72" s="54"/>
      <c r="M72" s="54"/>
      <c r="N72" s="54"/>
      <c r="O72" s="54"/>
      <c r="P72" s="54"/>
    </row>
    <row r="73" spans="1:16" s="3" customFormat="1" x14ac:dyDescent="0.25">
      <c r="A73" s="50" t="s">
        <v>343</v>
      </c>
      <c r="B73" s="51">
        <v>17998868.462173317</v>
      </c>
      <c r="D73" s="6"/>
      <c r="H73" s="54"/>
      <c r="I73" s="54"/>
      <c r="J73" s="54"/>
      <c r="K73" s="54"/>
      <c r="L73" s="54"/>
      <c r="M73" s="54"/>
      <c r="N73" s="54"/>
      <c r="O73" s="54"/>
      <c r="P73" s="54"/>
    </row>
    <row r="74" spans="1:16" s="3" customFormat="1" x14ac:dyDescent="0.25">
      <c r="A74" s="5"/>
      <c r="B74" s="6"/>
      <c r="D74" s="6"/>
      <c r="H74" s="54"/>
      <c r="I74" s="54"/>
      <c r="J74" s="54"/>
      <c r="K74" s="54"/>
      <c r="L74" s="54"/>
      <c r="M74" s="54"/>
      <c r="N74" s="54"/>
      <c r="O74" s="54"/>
      <c r="P74" s="54"/>
    </row>
    <row r="75" spans="1:16" s="3" customFormat="1" x14ac:dyDescent="0.25">
      <c r="B75" s="6"/>
      <c r="D75" s="6"/>
      <c r="E75" s="6"/>
      <c r="G75" s="6"/>
      <c r="H75" s="54"/>
      <c r="I75" s="54"/>
      <c r="J75" s="54"/>
      <c r="K75" s="54"/>
      <c r="L75" s="54"/>
      <c r="M75" s="54"/>
      <c r="N75" s="54"/>
      <c r="O75" s="54"/>
      <c r="P75" s="54"/>
    </row>
    <row r="76" spans="1:16" s="3" customFormat="1" x14ac:dyDescent="0.25">
      <c r="B76" s="6"/>
      <c r="D76" s="6"/>
      <c r="E76" s="6"/>
      <c r="G76" s="6"/>
      <c r="H76" s="56"/>
      <c r="I76" s="54"/>
      <c r="J76" s="56"/>
      <c r="K76" s="54"/>
      <c r="L76" s="54"/>
      <c r="M76" s="54"/>
      <c r="N76" s="54"/>
      <c r="O76" s="54"/>
      <c r="P76" s="54"/>
    </row>
    <row r="77" spans="1:16" s="3" customFormat="1" x14ac:dyDescent="0.25">
      <c r="B77" s="6"/>
      <c r="D77" s="6"/>
      <c r="E77" s="6"/>
      <c r="G77" s="6"/>
      <c r="H77" s="56"/>
      <c r="I77" s="54"/>
      <c r="J77" s="56"/>
      <c r="K77" s="54"/>
      <c r="L77" s="54"/>
      <c r="M77" s="54"/>
      <c r="N77" s="54"/>
      <c r="O77" s="54"/>
      <c r="P77" s="54"/>
    </row>
    <row r="78" spans="1:16" s="3" customFormat="1" x14ac:dyDescent="0.25">
      <c r="B78" s="6"/>
      <c r="D78" s="6"/>
      <c r="E78" s="6"/>
      <c r="G78" s="6"/>
      <c r="H78" s="56"/>
      <c r="I78" s="54"/>
      <c r="J78" s="56"/>
      <c r="K78" s="54"/>
      <c r="L78" s="54"/>
      <c r="M78" s="54"/>
      <c r="N78" s="54"/>
      <c r="O78" s="54"/>
      <c r="P78" s="54"/>
    </row>
    <row r="79" spans="1:16" s="3" customFormat="1" x14ac:dyDescent="0.25">
      <c r="B79" s="6"/>
      <c r="D79" s="6"/>
      <c r="E79" s="6"/>
      <c r="G79" s="6"/>
      <c r="H79" s="54"/>
      <c r="I79" s="54"/>
      <c r="J79" s="54"/>
      <c r="K79" s="54"/>
      <c r="L79" s="54"/>
      <c r="M79" s="54"/>
      <c r="N79" s="54"/>
      <c r="O79" s="54"/>
      <c r="P79" s="54"/>
    </row>
    <row r="80" spans="1:16" s="3" customFormat="1" x14ac:dyDescent="0.25">
      <c r="D80" s="6"/>
      <c r="E80" s="6"/>
      <c r="G80" s="6"/>
      <c r="H80" s="54"/>
      <c r="I80" s="54"/>
      <c r="J80" s="54"/>
      <c r="K80" s="54"/>
      <c r="L80" s="54"/>
      <c r="M80" s="54"/>
      <c r="N80" s="54"/>
      <c r="O80" s="54"/>
      <c r="P80" s="54"/>
    </row>
    <row r="81" spans="7:16" s="3" customFormat="1" x14ac:dyDescent="0.25">
      <c r="G81" s="6"/>
      <c r="H81" s="54"/>
      <c r="I81" s="54"/>
      <c r="J81" s="54"/>
      <c r="K81" s="54"/>
      <c r="L81" s="54"/>
      <c r="M81" s="54"/>
      <c r="N81" s="54"/>
      <c r="O81" s="54"/>
      <c r="P81" s="54"/>
    </row>
    <row r="82" spans="7:16" s="3" customFormat="1" x14ac:dyDescent="0.25">
      <c r="H82" s="54"/>
      <c r="I82" s="54"/>
      <c r="J82" s="54"/>
      <c r="K82" s="54"/>
      <c r="L82" s="54"/>
      <c r="M82" s="54"/>
      <c r="N82" s="54"/>
      <c r="O82" s="54"/>
      <c r="P82" s="54"/>
    </row>
    <row r="83" spans="7:16" s="3" customFormat="1" x14ac:dyDescent="0.25">
      <c r="H83" s="54"/>
      <c r="I83" s="54"/>
      <c r="J83" s="54"/>
      <c r="K83" s="54"/>
      <c r="L83" s="54"/>
      <c r="M83" s="54"/>
      <c r="N83" s="54"/>
      <c r="O83" s="54"/>
      <c r="P83" s="54"/>
    </row>
    <row r="84" spans="7:16" s="3" customFormat="1" x14ac:dyDescent="0.25">
      <c r="H84" s="54"/>
      <c r="I84" s="54"/>
      <c r="J84" s="54"/>
      <c r="K84" s="54"/>
      <c r="L84" s="54"/>
      <c r="M84" s="54"/>
      <c r="N84" s="54"/>
      <c r="O84" s="54"/>
      <c r="P84" s="54"/>
    </row>
    <row r="85" spans="7:16" s="3" customFormat="1" x14ac:dyDescent="0.25">
      <c r="H85" s="54"/>
      <c r="I85" s="54"/>
      <c r="J85" s="54"/>
      <c r="K85" s="54"/>
      <c r="L85" s="54"/>
      <c r="M85" s="54"/>
      <c r="N85" s="54"/>
      <c r="O85" s="54"/>
      <c r="P85" s="54"/>
    </row>
    <row r="86" spans="7:16" s="3" customFormat="1" x14ac:dyDescent="0.25">
      <c r="H86" s="54"/>
      <c r="I86" s="54"/>
      <c r="J86" s="54"/>
      <c r="K86" s="54"/>
      <c r="L86" s="54"/>
      <c r="M86" s="54"/>
      <c r="N86" s="54"/>
      <c r="O86" s="54"/>
      <c r="P86" s="54"/>
    </row>
    <row r="87" spans="7:16" s="3" customFormat="1" x14ac:dyDescent="0.25">
      <c r="H87" s="54"/>
      <c r="I87" s="54"/>
      <c r="J87" s="54"/>
      <c r="K87" s="54"/>
      <c r="L87" s="54"/>
      <c r="M87" s="54"/>
      <c r="N87" s="54"/>
      <c r="O87" s="54"/>
      <c r="P87" s="54"/>
    </row>
    <row r="88" spans="7:16" s="3" customFormat="1" x14ac:dyDescent="0.25">
      <c r="H88" s="54"/>
      <c r="I88" s="54"/>
      <c r="J88" s="54"/>
      <c r="K88" s="54"/>
      <c r="L88" s="54"/>
      <c r="M88" s="54"/>
      <c r="N88" s="54"/>
      <c r="O88" s="54"/>
      <c r="P88" s="54"/>
    </row>
    <row r="89" spans="7:16" s="3" customFormat="1" x14ac:dyDescent="0.25">
      <c r="H89" s="54"/>
      <c r="I89" s="54"/>
      <c r="J89" s="54"/>
      <c r="K89" s="54"/>
      <c r="L89" s="54"/>
      <c r="M89" s="54"/>
      <c r="N89" s="54"/>
      <c r="O89" s="54"/>
      <c r="P89" s="54"/>
    </row>
    <row r="90" spans="7:16" s="3" customFormat="1" x14ac:dyDescent="0.25">
      <c r="H90" s="54"/>
      <c r="I90" s="54"/>
      <c r="J90" s="54"/>
      <c r="K90" s="54"/>
      <c r="L90" s="54"/>
      <c r="M90" s="54"/>
      <c r="N90" s="54"/>
      <c r="O90" s="54"/>
      <c r="P90" s="54"/>
    </row>
    <row r="91" spans="7:16" s="3" customFormat="1" x14ac:dyDescent="0.25">
      <c r="H91" s="54"/>
      <c r="I91" s="54"/>
      <c r="J91" s="54"/>
      <c r="K91" s="54"/>
      <c r="L91" s="54"/>
      <c r="M91" s="54"/>
      <c r="N91" s="54"/>
      <c r="O91" s="54"/>
      <c r="P91" s="54"/>
    </row>
    <row r="92" spans="7:16" s="3" customFormat="1" x14ac:dyDescent="0.25">
      <c r="H92" s="54"/>
      <c r="I92" s="54"/>
      <c r="J92" s="54"/>
      <c r="K92" s="54"/>
      <c r="L92" s="54"/>
      <c r="M92" s="54"/>
      <c r="N92" s="54"/>
      <c r="O92" s="54"/>
      <c r="P92" s="54"/>
    </row>
    <row r="93" spans="7:16" s="3" customFormat="1" x14ac:dyDescent="0.25">
      <c r="H93" s="54"/>
      <c r="I93" s="54"/>
      <c r="J93" s="54"/>
      <c r="K93" s="54"/>
      <c r="L93" s="54"/>
      <c r="M93" s="54"/>
      <c r="N93" s="54"/>
      <c r="O93" s="54"/>
      <c r="P93" s="54"/>
    </row>
    <row r="94" spans="7:16" s="3" customFormat="1" x14ac:dyDescent="0.25">
      <c r="H94" s="54"/>
      <c r="I94" s="54"/>
      <c r="J94" s="54"/>
      <c r="K94" s="54"/>
      <c r="L94" s="54"/>
      <c r="M94" s="54"/>
      <c r="N94" s="54"/>
      <c r="O94" s="54"/>
      <c r="P94" s="54"/>
    </row>
    <row r="95" spans="7:16" s="3" customFormat="1" x14ac:dyDescent="0.25">
      <c r="H95" s="54"/>
      <c r="I95" s="54"/>
      <c r="J95" s="54"/>
      <c r="K95" s="54"/>
      <c r="L95" s="54"/>
      <c r="M95" s="54"/>
      <c r="N95" s="54"/>
      <c r="O95" s="54"/>
      <c r="P95" s="54"/>
    </row>
    <row r="96" spans="7:16" s="3" customFormat="1" x14ac:dyDescent="0.25">
      <c r="H96" s="54"/>
      <c r="I96" s="54"/>
      <c r="J96" s="54"/>
      <c r="K96" s="54"/>
      <c r="L96" s="54"/>
      <c r="M96" s="54"/>
      <c r="N96" s="54"/>
      <c r="O96" s="54"/>
      <c r="P96" s="54"/>
    </row>
    <row r="97" spans="1:16" s="3" customFormat="1" x14ac:dyDescent="0.25">
      <c r="H97" s="54"/>
      <c r="I97" s="54"/>
      <c r="J97" s="54"/>
      <c r="K97" s="54"/>
      <c r="L97" s="54"/>
      <c r="M97" s="54"/>
      <c r="N97" s="54"/>
      <c r="O97" s="54"/>
      <c r="P97" s="54"/>
    </row>
    <row r="98" spans="1:16" s="3" customFormat="1" x14ac:dyDescent="0.25">
      <c r="H98" s="54"/>
      <c r="I98" s="54"/>
      <c r="J98" s="54"/>
      <c r="K98" s="54"/>
      <c r="L98" s="54"/>
      <c r="M98" s="54"/>
      <c r="N98" s="54"/>
      <c r="O98" s="54"/>
      <c r="P98" s="54"/>
    </row>
    <row r="99" spans="1:16" s="3" customFormat="1" x14ac:dyDescent="0.25">
      <c r="H99" s="54"/>
      <c r="I99" s="54"/>
      <c r="J99" s="54"/>
      <c r="K99" s="54"/>
      <c r="L99" s="54"/>
      <c r="M99" s="54"/>
      <c r="N99" s="54"/>
      <c r="O99" s="54"/>
      <c r="P99" s="54"/>
    </row>
    <row r="100" spans="1:16" s="3" customFormat="1" x14ac:dyDescent="0.25"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s="3" customFormat="1" x14ac:dyDescent="0.25"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s="3" customFormat="1" x14ac:dyDescent="0.25"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s="3" customFormat="1" x14ac:dyDescent="0.25"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s="3" customFormat="1" x14ac:dyDescent="0.25"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s="3" customFormat="1" x14ac:dyDescent="0.25"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s="3" customFormat="1" x14ac:dyDescent="0.25"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s="3" customFormat="1" x14ac:dyDescent="0.25"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s="3" customFormat="1" x14ac:dyDescent="0.25"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25">
      <c r="A109" s="3"/>
      <c r="B109" s="3"/>
      <c r="C109" s="3"/>
      <c r="D109" s="3"/>
      <c r="E109" s="3"/>
      <c r="F109" s="3"/>
      <c r="G109" s="3"/>
      <c r="H109" s="54"/>
      <c r="I109" s="54"/>
      <c r="J109" s="54"/>
    </row>
    <row r="110" spans="1:16" x14ac:dyDescent="0.25">
      <c r="A110" s="3"/>
      <c r="B110" s="3"/>
      <c r="C110" s="3"/>
      <c r="D110" s="3"/>
      <c r="E110" s="3"/>
      <c r="F110" s="3"/>
      <c r="G110" s="3"/>
      <c r="H110" s="54"/>
      <c r="I110" s="54"/>
      <c r="J110" s="54"/>
    </row>
    <row r="111" spans="1:16" x14ac:dyDescent="0.25">
      <c r="B111" s="3"/>
      <c r="C111" s="3"/>
      <c r="D111" s="3"/>
      <c r="E111" s="3"/>
      <c r="F111" s="3"/>
      <c r="G111" s="3"/>
      <c r="H111" s="54"/>
      <c r="I111" s="54"/>
      <c r="J111" s="54"/>
    </row>
    <row r="112" spans="1:16" x14ac:dyDescent="0.25">
      <c r="B112" s="3"/>
      <c r="C112" s="3"/>
      <c r="D112" s="3"/>
      <c r="E112" s="3"/>
      <c r="F112" s="3"/>
      <c r="G112" s="3"/>
    </row>
    <row r="113" spans="2:7" x14ac:dyDescent="0.25">
      <c r="B113" s="3"/>
      <c r="C113" s="3"/>
      <c r="D113" s="3"/>
      <c r="E113" s="3"/>
      <c r="F113" s="3"/>
      <c r="G113" s="3"/>
    </row>
  </sheetData>
  <mergeCells count="27">
    <mergeCell ref="D33:D34"/>
    <mergeCell ref="B21:D21"/>
    <mergeCell ref="B33:B34"/>
    <mergeCell ref="C33:C34"/>
    <mergeCell ref="C62:C65"/>
    <mergeCell ref="D62:D65"/>
    <mergeCell ref="B62:B65"/>
    <mergeCell ref="D58:D61"/>
    <mergeCell ref="D51:D53"/>
    <mergeCell ref="C46:C47"/>
    <mergeCell ref="D46:D47"/>
    <mergeCell ref="C58:C61"/>
    <mergeCell ref="C51:C53"/>
    <mergeCell ref="B51:B53"/>
    <mergeCell ref="C54:C57"/>
    <mergeCell ref="D54:D57"/>
    <mergeCell ref="B54:B57"/>
    <mergeCell ref="B26:D26"/>
    <mergeCell ref="B44:D44"/>
    <mergeCell ref="B58:B61"/>
    <mergeCell ref="C48:C50"/>
    <mergeCell ref="B23:D23"/>
    <mergeCell ref="B46:B47"/>
    <mergeCell ref="B24:D24"/>
    <mergeCell ref="B25:D25"/>
    <mergeCell ref="B48:B50"/>
    <mergeCell ref="D48:D50"/>
  </mergeCells>
  <phoneticPr fontId="0" type="noConversion"/>
  <pageMargins left="0.5" right="0.25" top="0.5" bottom="0.5" header="0.5" footer="0.5"/>
  <pageSetup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workbookViewId="0">
      <selection activeCell="A17" sqref="A1:IV17"/>
    </sheetView>
  </sheetViews>
  <sheetFormatPr defaultRowHeight="13.2" x14ac:dyDescent="0.25"/>
  <cols>
    <col min="1" max="1" width="36.88671875" bestFit="1" customWidth="1"/>
  </cols>
  <sheetData>
    <row r="1" spans="1:20" x14ac:dyDescent="0.25">
      <c r="A1" t="s">
        <v>28</v>
      </c>
      <c r="C1" t="s">
        <v>42</v>
      </c>
      <c r="S1" t="s">
        <v>43</v>
      </c>
      <c r="T1" t="s">
        <v>44</v>
      </c>
    </row>
    <row r="2" spans="1:20" x14ac:dyDescent="0.25">
      <c r="C2" t="s">
        <v>45</v>
      </c>
      <c r="D2" t="s">
        <v>46</v>
      </c>
      <c r="E2" t="s">
        <v>47</v>
      </c>
      <c r="S2" t="s">
        <v>48</v>
      </c>
      <c r="T2" t="s">
        <v>49</v>
      </c>
    </row>
    <row r="3" spans="1:20" x14ac:dyDescent="0.25">
      <c r="A3" t="s">
        <v>50</v>
      </c>
      <c r="C3" t="s">
        <v>51</v>
      </c>
      <c r="D3" t="s">
        <v>52</v>
      </c>
      <c r="E3" t="s">
        <v>53</v>
      </c>
      <c r="G3" t="s">
        <v>30</v>
      </c>
      <c r="J3">
        <v>419150000</v>
      </c>
      <c r="S3" t="s">
        <v>54</v>
      </c>
      <c r="T3" t="s">
        <v>55</v>
      </c>
    </row>
    <row r="4" spans="1:20" x14ac:dyDescent="0.25">
      <c r="A4" t="s">
        <v>1</v>
      </c>
      <c r="C4" t="s">
        <v>56</v>
      </c>
      <c r="D4" t="s">
        <v>57</v>
      </c>
      <c r="E4" t="s">
        <v>58</v>
      </c>
      <c r="G4" t="s">
        <v>31</v>
      </c>
      <c r="J4">
        <v>536</v>
      </c>
      <c r="S4" t="s">
        <v>59</v>
      </c>
      <c r="T4" t="s">
        <v>60</v>
      </c>
    </row>
    <row r="5" spans="1:20" x14ac:dyDescent="0.25">
      <c r="A5" t="s">
        <v>2</v>
      </c>
      <c r="C5" t="s">
        <v>61</v>
      </c>
      <c r="D5" t="s">
        <v>62</v>
      </c>
      <c r="E5" t="s">
        <v>63</v>
      </c>
      <c r="G5" t="s">
        <v>64</v>
      </c>
      <c r="J5" t="s">
        <v>65</v>
      </c>
    </row>
    <row r="6" spans="1:20" x14ac:dyDescent="0.25">
      <c r="A6" t="s">
        <v>66</v>
      </c>
      <c r="C6" t="s">
        <v>67</v>
      </c>
      <c r="D6" t="s">
        <v>68</v>
      </c>
      <c r="E6" t="s">
        <v>69</v>
      </c>
      <c r="G6" t="s">
        <v>70</v>
      </c>
      <c r="J6" t="s">
        <v>71</v>
      </c>
    </row>
    <row r="7" spans="1:20" x14ac:dyDescent="0.25">
      <c r="A7" t="s">
        <v>72</v>
      </c>
      <c r="C7">
        <v>0.68</v>
      </c>
      <c r="D7">
        <v>0.53</v>
      </c>
      <c r="E7">
        <v>0.75</v>
      </c>
      <c r="G7" t="s">
        <v>73</v>
      </c>
    </row>
    <row r="8" spans="1:20" x14ac:dyDescent="0.25">
      <c r="S8" t="s">
        <v>74</v>
      </c>
      <c r="T8" t="s">
        <v>75</v>
      </c>
    </row>
    <row r="9" spans="1:20" x14ac:dyDescent="0.25">
      <c r="A9" t="s">
        <v>76</v>
      </c>
      <c r="S9" t="s">
        <v>77</v>
      </c>
      <c r="T9" t="s">
        <v>78</v>
      </c>
    </row>
    <row r="10" spans="1:20" x14ac:dyDescent="0.25">
      <c r="G10" t="s">
        <v>45</v>
      </c>
      <c r="H10" t="s">
        <v>46</v>
      </c>
      <c r="I10" t="s">
        <v>47</v>
      </c>
      <c r="S10" t="s">
        <v>79</v>
      </c>
      <c r="T10" t="s">
        <v>80</v>
      </c>
    </row>
    <row r="11" spans="1:20" x14ac:dyDescent="0.25">
      <c r="A11" t="s">
        <v>8</v>
      </c>
      <c r="C11" t="s">
        <v>32</v>
      </c>
      <c r="G11" t="s">
        <v>81</v>
      </c>
      <c r="H11" t="s">
        <v>81</v>
      </c>
      <c r="I11" t="s">
        <v>81</v>
      </c>
    </row>
    <row r="12" spans="1:20" x14ac:dyDescent="0.25">
      <c r="A12" t="s">
        <v>5</v>
      </c>
      <c r="C12" t="s">
        <v>33</v>
      </c>
      <c r="G12">
        <v>15000000</v>
      </c>
      <c r="H12">
        <v>10000000</v>
      </c>
      <c r="I12">
        <v>18000000</v>
      </c>
    </row>
    <row r="13" spans="1:20" x14ac:dyDescent="0.25">
      <c r="A13" t="s">
        <v>6</v>
      </c>
      <c r="C13" t="s">
        <v>82</v>
      </c>
      <c r="G13" t="s">
        <v>83</v>
      </c>
    </row>
    <row r="14" spans="1:20" x14ac:dyDescent="0.25">
      <c r="A14" t="s">
        <v>3</v>
      </c>
      <c r="C14" t="s">
        <v>84</v>
      </c>
      <c r="G14" t="s">
        <v>85</v>
      </c>
    </row>
    <row r="15" spans="1:20" x14ac:dyDescent="0.25">
      <c r="A15" t="s">
        <v>7</v>
      </c>
      <c r="C15" t="s">
        <v>86</v>
      </c>
      <c r="G15" t="s">
        <v>87</v>
      </c>
      <c r="S15" t="s">
        <v>88</v>
      </c>
      <c r="T15" t="s">
        <v>89</v>
      </c>
    </row>
    <row r="16" spans="1:20" x14ac:dyDescent="0.25">
      <c r="A16" t="s">
        <v>4</v>
      </c>
      <c r="C16" t="s">
        <v>90</v>
      </c>
      <c r="G16" t="s">
        <v>91</v>
      </c>
      <c r="S16" t="s">
        <v>92</v>
      </c>
      <c r="T16" t="s">
        <v>93</v>
      </c>
    </row>
    <row r="17" spans="1:20" x14ac:dyDescent="0.25">
      <c r="B17" t="s">
        <v>94</v>
      </c>
      <c r="S17" t="s">
        <v>95</v>
      </c>
      <c r="T17" t="s">
        <v>96</v>
      </c>
    </row>
    <row r="18" spans="1:20" x14ac:dyDescent="0.25">
      <c r="S18" t="s">
        <v>97</v>
      </c>
      <c r="T18" t="s">
        <v>98</v>
      </c>
    </row>
    <row r="19" spans="1:20" x14ac:dyDescent="0.25">
      <c r="A19" t="s">
        <v>99</v>
      </c>
      <c r="C19" t="s">
        <v>100</v>
      </c>
      <c r="E19" t="s">
        <v>14</v>
      </c>
      <c r="F19" t="s">
        <v>101</v>
      </c>
      <c r="H19" t="s">
        <v>102</v>
      </c>
      <c r="S19" t="s">
        <v>103</v>
      </c>
      <c r="T19" t="s">
        <v>104</v>
      </c>
    </row>
    <row r="20" spans="1:20" x14ac:dyDescent="0.25">
      <c r="A20" t="s">
        <v>105</v>
      </c>
      <c r="C20" t="s">
        <v>106</v>
      </c>
      <c r="E20" t="s">
        <v>107</v>
      </c>
      <c r="F20" t="s">
        <v>108</v>
      </c>
      <c r="G20" t="s">
        <v>109</v>
      </c>
      <c r="H20" t="s">
        <v>110</v>
      </c>
      <c r="S20" t="s">
        <v>111</v>
      </c>
      <c r="T20" t="s">
        <v>112</v>
      </c>
    </row>
    <row r="21" spans="1:20" x14ac:dyDescent="0.25">
      <c r="A21" t="s">
        <v>113</v>
      </c>
      <c r="C21">
        <v>0</v>
      </c>
      <c r="E21" t="s">
        <v>114</v>
      </c>
      <c r="F21">
        <v>0.05</v>
      </c>
      <c r="G21">
        <v>5.7700000000000001E-2</v>
      </c>
      <c r="H21">
        <v>6.8298823674048451E-2</v>
      </c>
      <c r="S21" t="s">
        <v>115</v>
      </c>
      <c r="T21" t="s">
        <v>116</v>
      </c>
    </row>
    <row r="22" spans="1:20" x14ac:dyDescent="0.25">
      <c r="A22" t="s">
        <v>117</v>
      </c>
      <c r="C22">
        <v>0</v>
      </c>
      <c r="E22" t="s">
        <v>118</v>
      </c>
      <c r="F22">
        <v>0</v>
      </c>
      <c r="G22">
        <v>0</v>
      </c>
      <c r="H22">
        <v>0</v>
      </c>
      <c r="S22" t="s">
        <v>119</v>
      </c>
      <c r="T22" t="s">
        <v>120</v>
      </c>
    </row>
    <row r="23" spans="1:20" x14ac:dyDescent="0.25">
      <c r="A23" t="s">
        <v>121</v>
      </c>
      <c r="C23">
        <v>17998868.462173317</v>
      </c>
      <c r="E23" t="s">
        <v>122</v>
      </c>
      <c r="F23">
        <v>5.5E-2</v>
      </c>
      <c r="G23">
        <v>5.5E-2</v>
      </c>
      <c r="H23">
        <v>5.0200000000000002E-2</v>
      </c>
      <c r="S23" t="s">
        <v>123</v>
      </c>
      <c r="T23" t="s">
        <v>124</v>
      </c>
    </row>
    <row r="24" spans="1:20" x14ac:dyDescent="0.25">
      <c r="A24" t="s">
        <v>125</v>
      </c>
      <c r="C24">
        <v>0</v>
      </c>
      <c r="E24" t="s">
        <v>126</v>
      </c>
      <c r="F24">
        <v>0</v>
      </c>
      <c r="G24">
        <v>0</v>
      </c>
      <c r="H24">
        <v>0</v>
      </c>
      <c r="S24" t="s">
        <v>127</v>
      </c>
      <c r="T24" t="s">
        <v>128</v>
      </c>
    </row>
    <row r="25" spans="1:20" x14ac:dyDescent="0.25">
      <c r="A25" t="s">
        <v>129</v>
      </c>
      <c r="C25">
        <v>17998868.462173317</v>
      </c>
      <c r="E25" t="s">
        <v>130</v>
      </c>
      <c r="F25">
        <v>0</v>
      </c>
      <c r="G25">
        <v>0</v>
      </c>
      <c r="H25">
        <v>0</v>
      </c>
      <c r="S25" t="s">
        <v>131</v>
      </c>
      <c r="T25" t="s">
        <v>132</v>
      </c>
    </row>
    <row r="26" spans="1:20" x14ac:dyDescent="0.25">
      <c r="E26" t="s">
        <v>133</v>
      </c>
      <c r="F26">
        <v>8.1499999999999989E-2</v>
      </c>
      <c r="G26">
        <v>8.1499999999999989E-2</v>
      </c>
      <c r="H26">
        <v>8.1499999999999989E-2</v>
      </c>
      <c r="S26" t="s">
        <v>134</v>
      </c>
      <c r="T26" t="s">
        <v>135</v>
      </c>
    </row>
    <row r="27" spans="1:20" x14ac:dyDescent="0.25">
      <c r="A27" t="s">
        <v>136</v>
      </c>
      <c r="B27">
        <v>1.1515997367912718</v>
      </c>
      <c r="E27" t="s">
        <v>137</v>
      </c>
      <c r="F27">
        <v>0.1865</v>
      </c>
      <c r="G27">
        <v>0.19419999999999998</v>
      </c>
      <c r="H27">
        <v>0.19999882367404845</v>
      </c>
      <c r="S27" t="s">
        <v>138</v>
      </c>
      <c r="T27" t="s">
        <v>139</v>
      </c>
    </row>
    <row r="28" spans="1:20" x14ac:dyDescent="0.25">
      <c r="S28" t="s">
        <v>140</v>
      </c>
      <c r="T28" t="s">
        <v>135</v>
      </c>
    </row>
    <row r="29" spans="1:20" x14ac:dyDescent="0.25">
      <c r="S29" t="s">
        <v>141</v>
      </c>
      <c r="T29" t="s">
        <v>142</v>
      </c>
    </row>
    <row r="30" spans="1:20" x14ac:dyDescent="0.25">
      <c r="S30" t="s">
        <v>143</v>
      </c>
      <c r="T30" t="s">
        <v>144</v>
      </c>
    </row>
    <row r="31" spans="1:20" x14ac:dyDescent="0.25">
      <c r="S31" t="s">
        <v>145</v>
      </c>
      <c r="T31" t="s">
        <v>146</v>
      </c>
    </row>
    <row r="32" spans="1:20" x14ac:dyDescent="0.25">
      <c r="S32" t="s">
        <v>147</v>
      </c>
      <c r="T32" t="s">
        <v>148</v>
      </c>
    </row>
    <row r="33" spans="1:20" x14ac:dyDescent="0.25">
      <c r="S33" t="s">
        <v>149</v>
      </c>
      <c r="T33" t="s">
        <v>150</v>
      </c>
    </row>
    <row r="34" spans="1:20" x14ac:dyDescent="0.25">
      <c r="S34" t="s">
        <v>151</v>
      </c>
      <c r="T34" t="s">
        <v>152</v>
      </c>
    </row>
    <row r="35" spans="1:20" x14ac:dyDescent="0.25">
      <c r="S35" t="s">
        <v>153</v>
      </c>
      <c r="T35" t="s">
        <v>154</v>
      </c>
    </row>
    <row r="36" spans="1:20" x14ac:dyDescent="0.25">
      <c r="S36" t="s">
        <v>155</v>
      </c>
      <c r="T36" t="s">
        <v>156</v>
      </c>
    </row>
    <row r="37" spans="1:20" x14ac:dyDescent="0.25">
      <c r="S37" t="s">
        <v>157</v>
      </c>
      <c r="T37" t="s">
        <v>158</v>
      </c>
    </row>
    <row r="38" spans="1:20" x14ac:dyDescent="0.25">
      <c r="S38" t="s">
        <v>159</v>
      </c>
      <c r="T38" t="s">
        <v>160</v>
      </c>
    </row>
    <row r="39" spans="1:20" x14ac:dyDescent="0.25">
      <c r="S39" t="s">
        <v>161</v>
      </c>
      <c r="T39" t="s">
        <v>162</v>
      </c>
    </row>
    <row r="40" spans="1:20" x14ac:dyDescent="0.25">
      <c r="S40" t="s">
        <v>163</v>
      </c>
      <c r="T40" t="s">
        <v>164</v>
      </c>
    </row>
    <row r="41" spans="1:20" x14ac:dyDescent="0.25">
      <c r="S41" t="s">
        <v>165</v>
      </c>
      <c r="T41" t="s">
        <v>166</v>
      </c>
    </row>
    <row r="42" spans="1:20" x14ac:dyDescent="0.25">
      <c r="S42" t="s">
        <v>167</v>
      </c>
      <c r="T42" t="s">
        <v>168</v>
      </c>
    </row>
    <row r="43" spans="1:20" x14ac:dyDescent="0.25">
      <c r="S43" t="s">
        <v>169</v>
      </c>
      <c r="T43" t="s">
        <v>170</v>
      </c>
    </row>
    <row r="44" spans="1:20" x14ac:dyDescent="0.25">
      <c r="J44" t="s">
        <v>171</v>
      </c>
      <c r="S44" t="s">
        <v>172</v>
      </c>
      <c r="T44" t="s">
        <v>173</v>
      </c>
    </row>
    <row r="45" spans="1:20" x14ac:dyDescent="0.25">
      <c r="J45" t="s">
        <v>174</v>
      </c>
      <c r="S45" t="s">
        <v>175</v>
      </c>
      <c r="T45" t="s">
        <v>176</v>
      </c>
    </row>
    <row r="46" spans="1:20" x14ac:dyDescent="0.25">
      <c r="A46" t="s">
        <v>177</v>
      </c>
      <c r="B46" t="s">
        <v>178</v>
      </c>
      <c r="S46" t="s">
        <v>179</v>
      </c>
      <c r="T46" t="s">
        <v>180</v>
      </c>
    </row>
    <row r="47" spans="1:20" x14ac:dyDescent="0.25">
      <c r="A47" t="s">
        <v>181</v>
      </c>
      <c r="B47" t="s">
        <v>182</v>
      </c>
      <c r="S47" t="s">
        <v>183</v>
      </c>
      <c r="T47" t="s">
        <v>184</v>
      </c>
    </row>
    <row r="48" spans="1:20" x14ac:dyDescent="0.25">
      <c r="B48" t="s">
        <v>185</v>
      </c>
      <c r="C48">
        <v>36997.549177777779</v>
      </c>
      <c r="S48" t="s">
        <v>186</v>
      </c>
      <c r="T48" t="s">
        <v>187</v>
      </c>
    </row>
    <row r="49" spans="1:20" x14ac:dyDescent="0.25">
      <c r="S49" t="s">
        <v>188</v>
      </c>
      <c r="T49" t="s">
        <v>189</v>
      </c>
    </row>
    <row r="50" spans="1:20" x14ac:dyDescent="0.25">
      <c r="B50" t="s">
        <v>190</v>
      </c>
      <c r="S50" t="s">
        <v>191</v>
      </c>
      <c r="T50" t="s">
        <v>192</v>
      </c>
    </row>
    <row r="51" spans="1:20" x14ac:dyDescent="0.25">
      <c r="S51" t="s">
        <v>193</v>
      </c>
      <c r="T51" t="s">
        <v>194</v>
      </c>
    </row>
    <row r="52" spans="1:20" x14ac:dyDescent="0.25">
      <c r="A52" t="s">
        <v>195</v>
      </c>
      <c r="E52" t="s">
        <v>196</v>
      </c>
      <c r="F52" t="s">
        <v>110</v>
      </c>
      <c r="S52" t="s">
        <v>197</v>
      </c>
      <c r="T52" t="s">
        <v>198</v>
      </c>
    </row>
    <row r="53" spans="1:20" x14ac:dyDescent="0.25">
      <c r="A53" t="s">
        <v>199</v>
      </c>
      <c r="C53">
        <v>-1</v>
      </c>
      <c r="F53" t="s">
        <v>200</v>
      </c>
      <c r="G53" t="s">
        <v>201</v>
      </c>
      <c r="H53" t="s">
        <v>202</v>
      </c>
      <c r="S53" t="s">
        <v>203</v>
      </c>
      <c r="T53" t="s">
        <v>204</v>
      </c>
    </row>
    <row r="54" spans="1:20" x14ac:dyDescent="0.25">
      <c r="A54" t="s">
        <v>0</v>
      </c>
      <c r="C54">
        <v>5.7493698822090558</v>
      </c>
      <c r="E54" t="s">
        <v>205</v>
      </c>
      <c r="F54">
        <v>0</v>
      </c>
      <c r="G54">
        <v>47268708.924894989</v>
      </c>
      <c r="H54">
        <v>47268708.924894989</v>
      </c>
      <c r="S54" t="s">
        <v>206</v>
      </c>
      <c r="T54" t="s">
        <v>207</v>
      </c>
    </row>
    <row r="55" spans="1:20" x14ac:dyDescent="0.25">
      <c r="A55" t="s">
        <v>208</v>
      </c>
      <c r="C55">
        <v>14.373702640533439</v>
      </c>
      <c r="E55" t="s">
        <v>209</v>
      </c>
      <c r="F55">
        <v>6.8298823674048451E-2</v>
      </c>
      <c r="G55">
        <v>32420174.506187703</v>
      </c>
      <c r="H55">
        <v>32420174.506187703</v>
      </c>
      <c r="S55" t="s">
        <v>210</v>
      </c>
      <c r="T55" t="s">
        <v>211</v>
      </c>
    </row>
    <row r="56" spans="1:20" x14ac:dyDescent="0.25">
      <c r="A56" t="s">
        <v>212</v>
      </c>
      <c r="C56">
        <v>58.704307086222222</v>
      </c>
      <c r="E56" t="s">
        <v>213</v>
      </c>
      <c r="F56">
        <v>6.8298823674048451E-2</v>
      </c>
      <c r="G56">
        <v>32420174.506187685</v>
      </c>
      <c r="H56">
        <v>32420174.506187685</v>
      </c>
      <c r="S56" t="s">
        <v>214</v>
      </c>
      <c r="T56" t="s">
        <v>215</v>
      </c>
    </row>
    <row r="57" spans="1:20" x14ac:dyDescent="0.25">
      <c r="A57" t="s">
        <v>216</v>
      </c>
      <c r="C57">
        <v>1.8563931885442482</v>
      </c>
      <c r="E57" t="s">
        <v>217</v>
      </c>
      <c r="F57">
        <v>0.11849882367404846</v>
      </c>
      <c r="G57">
        <v>25417348.57311739</v>
      </c>
      <c r="H57">
        <v>25417348.57311739</v>
      </c>
      <c r="S57" t="s">
        <v>218</v>
      </c>
      <c r="T57" t="s">
        <v>219</v>
      </c>
    </row>
    <row r="58" spans="1:20" x14ac:dyDescent="0.25">
      <c r="A58" t="s">
        <v>220</v>
      </c>
      <c r="C58">
        <v>0.32288637304214879</v>
      </c>
      <c r="E58" t="s">
        <v>221</v>
      </c>
      <c r="F58">
        <v>0.11849882367404846</v>
      </c>
      <c r="G58">
        <v>25417348.57311739</v>
      </c>
      <c r="H58">
        <v>25417348.57311739</v>
      </c>
      <c r="S58" t="s">
        <v>222</v>
      </c>
      <c r="T58" t="s">
        <v>223</v>
      </c>
    </row>
    <row r="59" spans="1:20" x14ac:dyDescent="0.25">
      <c r="A59" t="s">
        <v>224</v>
      </c>
      <c r="C59">
        <v>23.391705130060419</v>
      </c>
      <c r="E59" t="s">
        <v>225</v>
      </c>
      <c r="F59">
        <v>0.19999882367404845</v>
      </c>
      <c r="G59">
        <v>17998868.46217332</v>
      </c>
      <c r="H59">
        <v>17998868.46217332</v>
      </c>
      <c r="S59" t="s">
        <v>226</v>
      </c>
      <c r="T59" t="s">
        <v>227</v>
      </c>
    </row>
    <row r="60" spans="1:20" x14ac:dyDescent="0.25">
      <c r="A60" t="s">
        <v>228</v>
      </c>
      <c r="C60">
        <v>242</v>
      </c>
      <c r="S60" t="s">
        <v>117</v>
      </c>
      <c r="T60" t="s">
        <v>229</v>
      </c>
    </row>
    <row r="61" spans="1:20" x14ac:dyDescent="0.25">
      <c r="S61" t="s">
        <v>230</v>
      </c>
      <c r="T61" t="s">
        <v>231</v>
      </c>
    </row>
    <row r="62" spans="1:20" x14ac:dyDescent="0.25">
      <c r="A62" t="s">
        <v>232</v>
      </c>
      <c r="S62" t="s">
        <v>233</v>
      </c>
      <c r="T62" t="s">
        <v>234</v>
      </c>
    </row>
    <row r="63" spans="1:20" x14ac:dyDescent="0.25">
      <c r="A63" t="s">
        <v>199</v>
      </c>
      <c r="C63">
        <v>-1362272.2759938836</v>
      </c>
      <c r="S63" t="s">
        <v>235</v>
      </c>
      <c r="T63" t="s">
        <v>236</v>
      </c>
    </row>
    <row r="64" spans="1:20" x14ac:dyDescent="0.25">
      <c r="A64" t="s">
        <v>0</v>
      </c>
      <c r="C64">
        <v>32420174.506187703</v>
      </c>
      <c r="S64" t="s">
        <v>237</v>
      </c>
      <c r="T64" t="s">
        <v>238</v>
      </c>
    </row>
    <row r="65" spans="1:20" x14ac:dyDescent="0.25">
      <c r="A65" t="s">
        <v>208</v>
      </c>
      <c r="C65">
        <v>68473446.401006088</v>
      </c>
      <c r="E65" t="s">
        <v>239</v>
      </c>
      <c r="S65" t="s">
        <v>240</v>
      </c>
      <c r="T65" t="s">
        <v>241</v>
      </c>
    </row>
    <row r="66" spans="1:20" x14ac:dyDescent="0.25">
      <c r="A66" t="s">
        <v>242</v>
      </c>
      <c r="C66">
        <v>21654765.370079055</v>
      </c>
      <c r="S66" t="s">
        <v>243</v>
      </c>
      <c r="T66" t="s">
        <v>244</v>
      </c>
    </row>
    <row r="67" spans="1:20" x14ac:dyDescent="0.25">
      <c r="A67" t="s">
        <v>245</v>
      </c>
      <c r="C67">
        <v>1.5600467705302254</v>
      </c>
      <c r="E67" t="s">
        <v>246</v>
      </c>
      <c r="G67" t="s">
        <v>247</v>
      </c>
      <c r="S67" t="s">
        <v>248</v>
      </c>
      <c r="T67" t="s">
        <v>249</v>
      </c>
    </row>
    <row r="68" spans="1:20" x14ac:dyDescent="0.25">
      <c r="A68" t="s">
        <v>250</v>
      </c>
      <c r="C68">
        <v>1.6649116847340268</v>
      </c>
      <c r="E68" t="s">
        <v>251</v>
      </c>
      <c r="F68">
        <v>0.2473030386224738</v>
      </c>
      <c r="G68" t="s">
        <v>252</v>
      </c>
      <c r="S68" t="s">
        <v>253</v>
      </c>
      <c r="T68" t="s">
        <v>254</v>
      </c>
    </row>
    <row r="69" spans="1:20" x14ac:dyDescent="0.25">
      <c r="A69" t="s">
        <v>255</v>
      </c>
      <c r="C69">
        <v>0.66794104905098628</v>
      </c>
      <c r="E69" t="s">
        <v>256</v>
      </c>
      <c r="F69">
        <v>1.1120628572784907</v>
      </c>
      <c r="G69" t="s">
        <v>257</v>
      </c>
      <c r="S69" t="s">
        <v>258</v>
      </c>
      <c r="T69" t="s">
        <v>259</v>
      </c>
    </row>
    <row r="70" spans="1:20" x14ac:dyDescent="0.25">
      <c r="A70" t="s">
        <v>216</v>
      </c>
      <c r="C70">
        <v>684783.80765988841</v>
      </c>
      <c r="E70" t="s">
        <v>260</v>
      </c>
      <c r="F70" t="s">
        <v>261</v>
      </c>
      <c r="G70" t="s">
        <v>257</v>
      </c>
      <c r="S70" t="s">
        <v>262</v>
      </c>
      <c r="T70" t="s">
        <v>263</v>
      </c>
    </row>
    <row r="71" spans="1:20" x14ac:dyDescent="0.25">
      <c r="A71" t="s">
        <v>220</v>
      </c>
      <c r="C71">
        <v>2.1122150577233656E-2</v>
      </c>
      <c r="E71" t="s">
        <v>264</v>
      </c>
      <c r="F71" t="s">
        <v>261</v>
      </c>
      <c r="S71" t="s">
        <v>265</v>
      </c>
      <c r="T71" t="s">
        <v>266</v>
      </c>
    </row>
    <row r="72" spans="1:20" x14ac:dyDescent="0.25">
      <c r="A72" t="s">
        <v>267</v>
      </c>
      <c r="C72">
        <v>0.2473030386224738</v>
      </c>
      <c r="E72" t="s">
        <v>268</v>
      </c>
      <c r="F72" t="s">
        <v>261</v>
      </c>
      <c r="S72" t="s">
        <v>269</v>
      </c>
      <c r="T72" t="s">
        <v>270</v>
      </c>
    </row>
    <row r="73" spans="1:20" x14ac:dyDescent="0.25">
      <c r="A73" t="s">
        <v>271</v>
      </c>
      <c r="C73">
        <v>-0.13513972932081897</v>
      </c>
      <c r="E73" t="s">
        <v>272</v>
      </c>
      <c r="F73">
        <v>40908</v>
      </c>
      <c r="S73" t="s">
        <v>273</v>
      </c>
      <c r="T73" t="s">
        <v>274</v>
      </c>
    </row>
    <row r="74" spans="1:20" x14ac:dyDescent="0.25">
      <c r="S74" t="s">
        <v>275</v>
      </c>
      <c r="T74" t="s">
        <v>276</v>
      </c>
    </row>
    <row r="75" spans="1:20" x14ac:dyDescent="0.25">
      <c r="A75" t="s">
        <v>277</v>
      </c>
      <c r="S75" t="s">
        <v>278</v>
      </c>
      <c r="T75" t="s">
        <v>279</v>
      </c>
    </row>
    <row r="76" spans="1:20" x14ac:dyDescent="0.25">
      <c r="A76" t="s">
        <v>280</v>
      </c>
      <c r="C76">
        <v>5.9344976734552617</v>
      </c>
      <c r="S76" t="s">
        <v>281</v>
      </c>
      <c r="T76" t="s">
        <v>282</v>
      </c>
    </row>
    <row r="77" spans="1:20" x14ac:dyDescent="0.25">
      <c r="A77" t="s">
        <v>283</v>
      </c>
      <c r="C77">
        <v>5.6810710585350073</v>
      </c>
      <c r="S77" t="s">
        <v>284</v>
      </c>
      <c r="T77" t="s">
        <v>285</v>
      </c>
    </row>
    <row r="78" spans="1:20" x14ac:dyDescent="0.25">
      <c r="A78" t="s">
        <v>286</v>
      </c>
      <c r="C78">
        <v>0.13169999999999998</v>
      </c>
      <c r="S78" t="s">
        <v>287</v>
      </c>
      <c r="T78" t="s">
        <v>288</v>
      </c>
    </row>
    <row r="79" spans="1:20" x14ac:dyDescent="0.25">
      <c r="A79" t="s">
        <v>289</v>
      </c>
      <c r="C79">
        <v>9.6774348263593463E-2</v>
      </c>
      <c r="S79" t="s">
        <v>290</v>
      </c>
      <c r="T79" t="s">
        <v>291</v>
      </c>
    </row>
    <row r="80" spans="1:20" x14ac:dyDescent="0.25">
      <c r="A80" t="s">
        <v>292</v>
      </c>
      <c r="C80">
        <v>0.9824383704752313</v>
      </c>
      <c r="S80" t="s">
        <v>293</v>
      </c>
      <c r="T80" t="s">
        <v>294</v>
      </c>
    </row>
    <row r="81" spans="1:20" x14ac:dyDescent="0.25">
      <c r="A81" t="s">
        <v>295</v>
      </c>
      <c r="C81">
        <v>9946748.182957476</v>
      </c>
      <c r="S81" t="s">
        <v>296</v>
      </c>
      <c r="T81" t="s">
        <v>297</v>
      </c>
    </row>
    <row r="82" spans="1:20" x14ac:dyDescent="0.25">
      <c r="A82" t="s">
        <v>143</v>
      </c>
      <c r="C82">
        <v>6.8298823536864145E-2</v>
      </c>
      <c r="S82" t="s">
        <v>298</v>
      </c>
      <c r="T82" t="s">
        <v>299</v>
      </c>
    </row>
    <row r="83" spans="1:20" x14ac:dyDescent="0.25">
      <c r="A83" t="s">
        <v>300</v>
      </c>
      <c r="C83">
        <v>0</v>
      </c>
      <c r="S83" t="s">
        <v>301</v>
      </c>
      <c r="T83" t="s">
        <v>302</v>
      </c>
    </row>
    <row r="84" spans="1:20" x14ac:dyDescent="0.25">
      <c r="S84" t="s">
        <v>303</v>
      </c>
      <c r="T84" t="s">
        <v>304</v>
      </c>
    </row>
    <row r="85" spans="1:20" x14ac:dyDescent="0.25">
      <c r="S85" t="s">
        <v>305</v>
      </c>
      <c r="T85" t="s">
        <v>306</v>
      </c>
    </row>
    <row r="86" spans="1:20" x14ac:dyDescent="0.25">
      <c r="S86" t="s">
        <v>307</v>
      </c>
      <c r="T86" t="s">
        <v>308</v>
      </c>
    </row>
    <row r="87" spans="1:20" x14ac:dyDescent="0.25">
      <c r="S87" t="s">
        <v>295</v>
      </c>
      <c r="T87" t="s">
        <v>309</v>
      </c>
    </row>
    <row r="88" spans="1:20" x14ac:dyDescent="0.25">
      <c r="S88" t="s">
        <v>310</v>
      </c>
      <c r="T88" t="s">
        <v>311</v>
      </c>
    </row>
    <row r="89" spans="1:20" x14ac:dyDescent="0.25">
      <c r="S89" t="s">
        <v>312</v>
      </c>
      <c r="T89" t="s">
        <v>313</v>
      </c>
    </row>
    <row r="90" spans="1:20" x14ac:dyDescent="0.25">
      <c r="S90" t="s">
        <v>314</v>
      </c>
      <c r="T90" t="s">
        <v>315</v>
      </c>
    </row>
    <row r="91" spans="1:20" x14ac:dyDescent="0.25">
      <c r="S91" t="s">
        <v>316</v>
      </c>
      <c r="T91" t="s">
        <v>317</v>
      </c>
    </row>
    <row r="92" spans="1:20" x14ac:dyDescent="0.25">
      <c r="S92" t="s">
        <v>318</v>
      </c>
      <c r="T92" t="s">
        <v>319</v>
      </c>
    </row>
    <row r="93" spans="1:20" x14ac:dyDescent="0.25">
      <c r="S93" t="s">
        <v>320</v>
      </c>
      <c r="T93" t="s">
        <v>321</v>
      </c>
    </row>
    <row r="94" spans="1:20" x14ac:dyDescent="0.25">
      <c r="S94" t="s">
        <v>322</v>
      </c>
      <c r="T94" t="s">
        <v>323</v>
      </c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ssegura</dc:creator>
  <cp:lastModifiedBy>Havlíček Jan</cp:lastModifiedBy>
  <cp:lastPrinted>2001-04-16T21:42:11Z</cp:lastPrinted>
  <dcterms:created xsi:type="dcterms:W3CDTF">2001-03-30T15:14:58Z</dcterms:created>
  <dcterms:modified xsi:type="dcterms:W3CDTF">2023-09-10T15:53:49Z</dcterms:modified>
</cp:coreProperties>
</file>