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5180" windowHeight="8076" tabRatio="605" activeTab="3"/>
  </bookViews>
  <sheets>
    <sheet name="July" sheetId="4" r:id="rId1"/>
    <sheet name="Aug" sheetId="6" r:id="rId2"/>
    <sheet name="Sept" sheetId="7" r:id="rId3"/>
    <sheet name="Q3 to Date" sheetId="8" r:id="rId4"/>
  </sheets>
  <externalReferences>
    <externalReference r:id="rId5"/>
  </externalReferences>
  <definedNames>
    <definedName name="hide">'[1]ENA Example'!$A$8:$IV$8,'[1]ENA Example'!$A$9:$IV$9,'[1]ENA Example'!$A$10:$IV$10,'[1]ENA Example'!$A$11:$IV$11,'[1]ENA Example'!$A$12:$IV$12,'[1]ENA Example'!$A$15:$IV$15,'[1]ENA Example'!$A$16:$IV$16,'[1]ENA Example'!$A$17:$IV$17,'[1]ENA Example'!$A$19:$IV$19,'[1]ENA Example'!$A$20:$IV$20,'[1]ENA Example'!$A$21:$IV$21,'[1]ENA Example'!$A$22:$IV$22,'[1]ENA Example'!$A$24:$IV$24,'[1]ENA Example'!$A$25:$IV$25,'[1]ENA Example'!$A$26:$IV$26,'[1]ENA Example'!$A$34:$IV$34,'[1]ENA Example'!$A$35:$IV$35,'[1]ENA Example'!$A$74:$IV$74,'[1]ENA Example'!$A$75:$IV$75,'[1]ENA Example'!$A$86:$IV$86</definedName>
    <definedName name="_xlnm.Print_Area" localSheetId="1">Aug!$B$1:$AK$32</definedName>
    <definedName name="_xlnm.Print_Area" localSheetId="0">July!$B$1:$AJ$31</definedName>
    <definedName name="_xlnm.Print_Area" localSheetId="3">'Q3 to Date'!$B$1:$P$32</definedName>
    <definedName name="_xlnm.Print_Area" localSheetId="2">Sept!$B$1:$AJ$31</definedName>
  </definedNames>
  <calcPr calcId="92512" fullCalcOnLoad="1"/>
</workbook>
</file>

<file path=xl/calcChain.xml><?xml version="1.0" encoding="utf-8"?>
<calcChain xmlns="http://schemas.openxmlformats.org/spreadsheetml/2006/main">
  <c r="G6" i="6" l="1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F7" i="6"/>
  <c r="F8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F10" i="6"/>
  <c r="F11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F13" i="6"/>
  <c r="F14" i="6"/>
  <c r="F15" i="6"/>
  <c r="F16" i="6"/>
  <c r="F17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F19" i="6"/>
  <c r="F20" i="6"/>
  <c r="F21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F23" i="6"/>
  <c r="F24" i="6"/>
  <c r="F25" i="6"/>
  <c r="AC25" i="6"/>
  <c r="AD25" i="6"/>
  <c r="AE25" i="6"/>
  <c r="AF25" i="6"/>
  <c r="AJ25" i="6"/>
  <c r="AK25" i="6"/>
  <c r="F26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F7" i="4"/>
  <c r="F8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F10" i="4"/>
  <c r="F11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F13" i="4"/>
  <c r="F14" i="4"/>
  <c r="S14" i="4"/>
  <c r="F15" i="4"/>
  <c r="F16" i="4"/>
  <c r="F17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F19" i="4"/>
  <c r="F20" i="4"/>
  <c r="F21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F23" i="4"/>
  <c r="F24" i="4"/>
  <c r="F25" i="4"/>
  <c r="S25" i="4"/>
  <c r="AI25" i="4"/>
  <c r="F26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G6" i="8"/>
  <c r="F7" i="8"/>
  <c r="H7" i="8"/>
  <c r="I7" i="8"/>
  <c r="J7" i="8"/>
  <c r="O7" i="8"/>
  <c r="F8" i="8"/>
  <c r="H8" i="8"/>
  <c r="I8" i="8"/>
  <c r="J8" i="8"/>
  <c r="O8" i="8"/>
  <c r="F9" i="8"/>
  <c r="H9" i="8"/>
  <c r="I9" i="8"/>
  <c r="J9" i="8"/>
  <c r="O9" i="8"/>
  <c r="F10" i="8"/>
  <c r="H10" i="8"/>
  <c r="I10" i="8"/>
  <c r="J10" i="8"/>
  <c r="O10" i="8"/>
  <c r="F11" i="8"/>
  <c r="H11" i="8"/>
  <c r="I11" i="8"/>
  <c r="J11" i="8"/>
  <c r="O11" i="8"/>
  <c r="F12" i="8"/>
  <c r="H12" i="8"/>
  <c r="I12" i="8"/>
  <c r="J12" i="8"/>
  <c r="O12" i="8"/>
  <c r="F13" i="8"/>
  <c r="H13" i="8"/>
  <c r="I13" i="8"/>
  <c r="J13" i="8"/>
  <c r="O13" i="8"/>
  <c r="F14" i="8"/>
  <c r="H14" i="8"/>
  <c r="I14" i="8"/>
  <c r="J14" i="8"/>
  <c r="O14" i="8"/>
  <c r="F15" i="8"/>
  <c r="H15" i="8"/>
  <c r="I15" i="8"/>
  <c r="J15" i="8"/>
  <c r="O15" i="8"/>
  <c r="F16" i="8"/>
  <c r="H16" i="8"/>
  <c r="I16" i="8"/>
  <c r="J16" i="8"/>
  <c r="O16" i="8"/>
  <c r="F17" i="8"/>
  <c r="H17" i="8"/>
  <c r="I17" i="8"/>
  <c r="J17" i="8"/>
  <c r="O17" i="8"/>
  <c r="F18" i="8"/>
  <c r="H18" i="8"/>
  <c r="I18" i="8"/>
  <c r="J18" i="8"/>
  <c r="O18" i="8"/>
  <c r="F19" i="8"/>
  <c r="H19" i="8"/>
  <c r="I19" i="8"/>
  <c r="J19" i="8"/>
  <c r="O19" i="8"/>
  <c r="F20" i="8"/>
  <c r="H20" i="8"/>
  <c r="I20" i="8"/>
  <c r="J20" i="8"/>
  <c r="O20" i="8"/>
  <c r="F21" i="8"/>
  <c r="H21" i="8"/>
  <c r="I21" i="8"/>
  <c r="J21" i="8"/>
  <c r="O21" i="8"/>
  <c r="F22" i="8"/>
  <c r="H22" i="8"/>
  <c r="I22" i="8"/>
  <c r="J22" i="8"/>
  <c r="M22" i="8"/>
  <c r="N22" i="8"/>
  <c r="O22" i="8"/>
  <c r="T22" i="8"/>
  <c r="U22" i="8"/>
  <c r="AA22" i="8"/>
  <c r="AB22" i="8"/>
  <c r="AG22" i="8"/>
  <c r="AH22" i="8"/>
  <c r="AI22" i="8"/>
  <c r="AJ22" i="8"/>
  <c r="AK22" i="8"/>
  <c r="F23" i="8"/>
  <c r="H23" i="8"/>
  <c r="I23" i="8"/>
  <c r="J23" i="8"/>
  <c r="O23" i="8"/>
  <c r="F24" i="8"/>
  <c r="H24" i="8"/>
  <c r="I24" i="8"/>
  <c r="J24" i="8"/>
  <c r="O24" i="8"/>
  <c r="F25" i="8"/>
  <c r="H25" i="8"/>
  <c r="I25" i="8"/>
  <c r="J25" i="8"/>
  <c r="O25" i="8"/>
  <c r="F26" i="8"/>
  <c r="H26" i="8"/>
  <c r="I26" i="8"/>
  <c r="J26" i="8"/>
  <c r="O26" i="8"/>
  <c r="F27" i="8"/>
  <c r="H27" i="8"/>
  <c r="I27" i="8"/>
  <c r="J27" i="8"/>
  <c r="O27" i="8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F7" i="7"/>
  <c r="F9" i="7"/>
  <c r="L9" i="7"/>
  <c r="M9" i="7"/>
  <c r="N9" i="7"/>
  <c r="O9" i="7"/>
  <c r="P9" i="7"/>
  <c r="Q9" i="7"/>
  <c r="R9" i="7"/>
  <c r="S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F10" i="7"/>
  <c r="F12" i="7"/>
  <c r="L12" i="7"/>
  <c r="M12" i="7"/>
  <c r="N12" i="7"/>
  <c r="O12" i="7"/>
  <c r="P12" i="7"/>
  <c r="Q12" i="7"/>
  <c r="R12" i="7"/>
  <c r="S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F13" i="7"/>
  <c r="F14" i="7"/>
  <c r="F15" i="7"/>
  <c r="F16" i="7"/>
  <c r="F17" i="7"/>
  <c r="F18" i="7"/>
  <c r="L18" i="7"/>
  <c r="M18" i="7"/>
  <c r="N18" i="7"/>
  <c r="O18" i="7"/>
  <c r="P18" i="7"/>
  <c r="Q18" i="7"/>
  <c r="R18" i="7"/>
  <c r="S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F19" i="7"/>
  <c r="F20" i="7"/>
  <c r="F21" i="7"/>
  <c r="F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F23" i="7"/>
  <c r="F24" i="7"/>
  <c r="F25" i="7"/>
  <c r="F26" i="7"/>
  <c r="F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</calcChain>
</file>

<file path=xl/sharedStrings.xml><?xml version="1.0" encoding="utf-8"?>
<sst xmlns="http://schemas.openxmlformats.org/spreadsheetml/2006/main" count="122" uniqueCount="39">
  <si>
    <t>Current Day and Month to Date</t>
  </si>
  <si>
    <t>Total</t>
  </si>
  <si>
    <t>Enron Transportation Services</t>
  </si>
  <si>
    <t>Portland General Electric</t>
  </si>
  <si>
    <t>Total Distribution</t>
  </si>
  <si>
    <t>Enron North America</t>
  </si>
  <si>
    <t>Enron South America</t>
  </si>
  <si>
    <t>Total Americas</t>
  </si>
  <si>
    <t>Europe</t>
  </si>
  <si>
    <t>Global Markets</t>
  </si>
  <si>
    <t>Industrial Markets</t>
  </si>
  <si>
    <t>Networks</t>
  </si>
  <si>
    <t>Global Assets</t>
  </si>
  <si>
    <t>Other</t>
  </si>
  <si>
    <t>Total Wholesale</t>
  </si>
  <si>
    <t>Enron Energy Services</t>
  </si>
  <si>
    <t>Enron Broadband Services</t>
  </si>
  <si>
    <t>Corp</t>
  </si>
  <si>
    <t>Total Enron</t>
  </si>
  <si>
    <t>Month to Date</t>
  </si>
  <si>
    <t>ONLY includes cash movement monitored from Houston.</t>
  </si>
  <si>
    <t>Does NOT include Canada, London or any other banking center.</t>
  </si>
  <si>
    <t>Other Wholesale (EE&amp;CC)</t>
  </si>
  <si>
    <t>MTD</t>
  </si>
  <si>
    <t>Net Cash Source / (Use)</t>
  </si>
  <si>
    <t>Total Traditional Wholesale</t>
  </si>
  <si>
    <t>Certain items such as payroll that is paid by Corp on behalf of a business unit has NOT been allocated to the business units</t>
  </si>
  <si>
    <t>Most</t>
  </si>
  <si>
    <t xml:space="preserve"> Current Day</t>
  </si>
  <si>
    <t>EGEP</t>
  </si>
  <si>
    <t>July</t>
  </si>
  <si>
    <t>August</t>
  </si>
  <si>
    <t>Sept</t>
  </si>
  <si>
    <t>3rd Quarter 2001</t>
  </si>
  <si>
    <t xml:space="preserve"> July 2001</t>
  </si>
  <si>
    <t xml:space="preserve"> Sept 2001</t>
  </si>
  <si>
    <t xml:space="preserve"> Aug 2001</t>
  </si>
  <si>
    <t>Q3 to Date</t>
  </si>
  <si>
    <t>Total Enron*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</si>
</sst>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.0_);_(* \(#,##0.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16" fontId="0" fillId="0" borderId="0" xfId="0" applyNumberFormat="1"/>
    <xf numFmtId="165" fontId="0" fillId="0" borderId="0" xfId="1" applyNumberFormat="1" applyFont="1"/>
    <xf numFmtId="165" fontId="2" fillId="0" borderId="0" xfId="1" applyNumberFormat="1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16" fontId="2" fillId="0" borderId="0" xfId="0" applyNumberFormat="1" applyFont="1"/>
    <xf numFmtId="17" fontId="2" fillId="0" borderId="0" xfId="0" applyNumberFormat="1" applyFont="1"/>
    <xf numFmtId="0" fontId="2" fillId="0" borderId="1" xfId="0" applyFont="1" applyBorder="1" applyAlignment="1">
      <alignment horizontal="center"/>
    </xf>
    <xf numFmtId="16" fontId="2" fillId="0" borderId="2" xfId="0" applyNumberFormat="1" applyFont="1" applyBorder="1" applyAlignment="1">
      <alignment horizontal="center"/>
    </xf>
    <xf numFmtId="165" fontId="2" fillId="0" borderId="2" xfId="1" applyNumberFormat="1" applyFont="1" applyBorder="1"/>
    <xf numFmtId="165" fontId="2" fillId="0" borderId="3" xfId="1" applyNumberFormat="1" applyFont="1" applyBorder="1"/>
    <xf numFmtId="0" fontId="4" fillId="0" borderId="0" xfId="0" applyFont="1"/>
    <xf numFmtId="0" fontId="2" fillId="0" borderId="0" xfId="0" applyFont="1" applyBorder="1" applyAlignment="1">
      <alignment horizontal="center"/>
    </xf>
    <xf numFmtId="16" fontId="2" fillId="0" borderId="0" xfId="0" applyNumberFormat="1" applyFont="1" applyBorder="1" applyAlignment="1">
      <alignment horizontal="center"/>
    </xf>
    <xf numFmtId="165" fontId="2" fillId="0" borderId="0" xfId="1" applyNumberFormat="1" applyFont="1" applyBorder="1"/>
    <xf numFmtId="165" fontId="2" fillId="0" borderId="0" xfId="1" applyNumberFormat="1" applyFont="1" applyAlignment="1">
      <alignment horizontal="center"/>
    </xf>
    <xf numFmtId="16" fontId="2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rporate/GPGFin/Cfp/fmd/Cash%20Reporting/Q2%20Tracking/Cash%20Report%20Pl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Req'd Info"/>
      <sheetName val="ENA Example"/>
      <sheetName val="Daily"/>
      <sheetName val="Daily Detail"/>
      <sheetName val="Contact List"/>
      <sheetName val="Forecast"/>
      <sheetName val="Sheet10"/>
    </sheetNames>
    <sheetDataSet>
      <sheetData sheetId="0"/>
      <sheetData sheetId="1"/>
      <sheetData sheetId="2">
        <row r="8">
          <cell r="A8" t="str">
            <v>BROKER DEPOSITS</v>
          </cell>
        </row>
        <row r="9">
          <cell r="C9" t="str">
            <v>Received</v>
          </cell>
          <cell r="G9">
            <v>71.300000000000011</v>
          </cell>
          <cell r="H9">
            <v>91.2</v>
          </cell>
          <cell r="I9">
            <v>60</v>
          </cell>
          <cell r="J9">
            <v>62.4</v>
          </cell>
          <cell r="K9">
            <v>5.2</v>
          </cell>
          <cell r="L9">
            <v>56.3</v>
          </cell>
          <cell r="M9">
            <v>184.2</v>
          </cell>
          <cell r="N9">
            <v>105.34199999999998</v>
          </cell>
          <cell r="O9">
            <v>74.099999999999994</v>
          </cell>
          <cell r="P9">
            <v>32.097000000000001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D9">
            <v>742.1389999999999</v>
          </cell>
          <cell r="AF9">
            <v>0</v>
          </cell>
        </row>
        <row r="10">
          <cell r="C10" t="str">
            <v>Disbursed</v>
          </cell>
          <cell r="G10">
            <v>-36.700000000000003</v>
          </cell>
          <cell r="H10">
            <v>-187.1</v>
          </cell>
          <cell r="I10">
            <v>-417.2</v>
          </cell>
          <cell r="J10">
            <v>-176.5</v>
          </cell>
          <cell r="K10">
            <v>-49.8</v>
          </cell>
          <cell r="L10">
            <v>-45.8</v>
          </cell>
          <cell r="M10">
            <v>-217.5</v>
          </cell>
          <cell r="N10">
            <v>-125.286</v>
          </cell>
          <cell r="O10">
            <v>-93.5</v>
          </cell>
          <cell r="P10">
            <v>-66.94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D10">
            <v>-1416.326</v>
          </cell>
          <cell r="AF10">
            <v>0</v>
          </cell>
        </row>
        <row r="11">
          <cell r="C11" t="str">
            <v>Net</v>
          </cell>
          <cell r="G11">
            <v>34.600000000000009</v>
          </cell>
          <cell r="H11">
            <v>-95.899999999999991</v>
          </cell>
          <cell r="I11">
            <v>-357.2</v>
          </cell>
          <cell r="J11">
            <v>-114.1</v>
          </cell>
          <cell r="K11">
            <v>-44.599999999999994</v>
          </cell>
          <cell r="L11">
            <v>10.5</v>
          </cell>
          <cell r="M11">
            <v>-33.300000000000011</v>
          </cell>
          <cell r="N11">
            <v>-19.944000000000017</v>
          </cell>
          <cell r="O11">
            <v>-19.400000000000006</v>
          </cell>
          <cell r="P11">
            <v>-34.842999999999996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D11">
            <v>-674.18700000000013</v>
          </cell>
          <cell r="AF11">
            <v>0</v>
          </cell>
        </row>
        <row r="15">
          <cell r="C15" t="str">
            <v>Initial Margin</v>
          </cell>
        </row>
        <row r="16">
          <cell r="D16" t="str">
            <v>Decrease</v>
          </cell>
          <cell r="G16">
            <v>7.4980000000000002</v>
          </cell>
          <cell r="H16">
            <v>8.2420000000000009</v>
          </cell>
          <cell r="I16">
            <v>14.176</v>
          </cell>
          <cell r="J16">
            <v>0.86799999999999999</v>
          </cell>
          <cell r="K16">
            <v>8.5999999999999993E-2</v>
          </cell>
          <cell r="L16">
            <v>2.0699999999999998</v>
          </cell>
          <cell r="M16">
            <v>3.399</v>
          </cell>
          <cell r="N16">
            <v>21.606999999999999</v>
          </cell>
          <cell r="O16">
            <v>26.213000000000001</v>
          </cell>
          <cell r="P16">
            <v>1.419</v>
          </cell>
          <cell r="Q16">
            <v>0.68400000000000005</v>
          </cell>
          <cell r="R16">
            <v>1.845</v>
          </cell>
          <cell r="S16">
            <v>0.42399999999999999</v>
          </cell>
          <cell r="T16">
            <v>4.5839999999999996</v>
          </cell>
          <cell r="U16">
            <v>1.17</v>
          </cell>
          <cell r="V16">
            <v>4.0750000000000002</v>
          </cell>
          <cell r="W16">
            <v>4.5129999999999999</v>
          </cell>
          <cell r="X16">
            <v>0.61499999999999999</v>
          </cell>
          <cell r="Y16">
            <v>8.734</v>
          </cell>
          <cell r="Z16">
            <v>2.181</v>
          </cell>
          <cell r="AA16">
            <v>0</v>
          </cell>
          <cell r="AD16">
            <v>114.40299999999999</v>
          </cell>
        </row>
        <row r="17">
          <cell r="D17" t="str">
            <v>Increase</v>
          </cell>
          <cell r="G17">
            <v>-0.13</v>
          </cell>
          <cell r="H17">
            <v>-1.9870000000000001</v>
          </cell>
          <cell r="I17">
            <v>-16.748000000000001</v>
          </cell>
          <cell r="J17">
            <v>-7.9569999999999999</v>
          </cell>
          <cell r="K17">
            <v>-5.2569999999999997</v>
          </cell>
          <cell r="L17">
            <v>-0.435</v>
          </cell>
          <cell r="M17">
            <v>-1.2370000000000001</v>
          </cell>
          <cell r="N17">
            <v>-0.38100000000000001</v>
          </cell>
          <cell r="O17">
            <v>-1.462</v>
          </cell>
          <cell r="P17">
            <v>-1.681</v>
          </cell>
          <cell r="Q17">
            <v>-1.2889999999999999</v>
          </cell>
          <cell r="R17">
            <v>-11.276</v>
          </cell>
          <cell r="S17">
            <v>-2.3380000000000001</v>
          </cell>
          <cell r="T17">
            <v>-2.0169999999999999</v>
          </cell>
          <cell r="U17">
            <v>-1.4890000000000001</v>
          </cell>
          <cell r="V17">
            <v>-0.73099999999999998</v>
          </cell>
          <cell r="W17">
            <v>-6.1280000000000001</v>
          </cell>
          <cell r="X17">
            <v>-6.0919999999999996</v>
          </cell>
          <cell r="Y17">
            <v>-7.1999999999999995E-2</v>
          </cell>
          <cell r="Z17">
            <v>-33.228000000000002</v>
          </cell>
          <cell r="AA17">
            <v>0</v>
          </cell>
          <cell r="AD17">
            <v>-101.935</v>
          </cell>
        </row>
        <row r="20">
          <cell r="C20" t="str">
            <v>Variation Margin</v>
          </cell>
        </row>
        <row r="21">
          <cell r="D21" t="str">
            <v>Favorable Market Movement</v>
          </cell>
          <cell r="G21">
            <v>9.8529999999999998</v>
          </cell>
          <cell r="H21">
            <v>7.548</v>
          </cell>
          <cell r="I21">
            <v>28.812000000000001</v>
          </cell>
          <cell r="J21">
            <v>21.562000000000001</v>
          </cell>
          <cell r="K21">
            <v>8.9420000000000002</v>
          </cell>
          <cell r="AD21">
            <v>76.717000000000013</v>
          </cell>
        </row>
        <row r="22">
          <cell r="D22" t="str">
            <v>Unfavorable Market Movement</v>
          </cell>
          <cell r="G22">
            <v>-10.429</v>
          </cell>
          <cell r="H22">
            <v>-52.683</v>
          </cell>
          <cell r="I22">
            <v>-34.860999999999997</v>
          </cell>
          <cell r="J22">
            <v>-9.8420000000000005</v>
          </cell>
          <cell r="K22">
            <v>-5.3780000000000001</v>
          </cell>
          <cell r="AD22">
            <v>-113.193</v>
          </cell>
        </row>
        <row r="24">
          <cell r="C24" t="str">
            <v>Net NYMEX</v>
          </cell>
        </row>
        <row r="25">
          <cell r="D25" t="str">
            <v>Received</v>
          </cell>
          <cell r="G25">
            <v>17.350999999999999</v>
          </cell>
          <cell r="H25">
            <v>15.790000000000001</v>
          </cell>
          <cell r="I25">
            <v>42.988</v>
          </cell>
          <cell r="J25">
            <v>22.43</v>
          </cell>
          <cell r="K25">
            <v>9.0280000000000005</v>
          </cell>
          <cell r="AB25">
            <v>0</v>
          </cell>
          <cell r="AD25">
            <v>107.587</v>
          </cell>
        </row>
        <row r="26">
          <cell r="D26" t="str">
            <v>Disbursed</v>
          </cell>
          <cell r="G26">
            <v>-10.559000000000001</v>
          </cell>
          <cell r="H26">
            <v>-54.67</v>
          </cell>
          <cell r="I26">
            <v>-51.608999999999995</v>
          </cell>
          <cell r="J26">
            <v>-17.798999999999999</v>
          </cell>
          <cell r="K26">
            <v>-10.635</v>
          </cell>
          <cell r="AB26">
            <v>0</v>
          </cell>
          <cell r="AD26">
            <v>-145.27199999999999</v>
          </cell>
        </row>
        <row r="34">
          <cell r="C34" t="str">
            <v>Received</v>
          </cell>
          <cell r="G34">
            <v>72.551000000000002</v>
          </cell>
          <cell r="H34">
            <v>96.128</v>
          </cell>
          <cell r="I34">
            <v>90.41</v>
          </cell>
          <cell r="J34">
            <v>70.957999999999998</v>
          </cell>
          <cell r="K34">
            <v>10.286000000000001</v>
          </cell>
          <cell r="AD34">
            <v>340.33300000000003</v>
          </cell>
        </row>
        <row r="35">
          <cell r="C35" t="str">
            <v>Disbursed</v>
          </cell>
          <cell r="G35">
            <v>-37.959000000000003</v>
          </cell>
          <cell r="H35">
            <v>-191.87</v>
          </cell>
          <cell r="I35">
            <v>-447.98599999999999</v>
          </cell>
          <cell r="J35">
            <v>-172.41900000000001</v>
          </cell>
          <cell r="K35">
            <v>-67.67</v>
          </cell>
          <cell r="AD35">
            <v>-917.904</v>
          </cell>
        </row>
        <row r="74">
          <cell r="G74">
            <v>-23.3</v>
          </cell>
          <cell r="H74">
            <v>-146.30000000000001</v>
          </cell>
          <cell r="I74">
            <v>689.7</v>
          </cell>
          <cell r="J74">
            <v>-83.1</v>
          </cell>
          <cell r="K74">
            <v>-40.799999999999997</v>
          </cell>
          <cell r="L74">
            <v>-67.5</v>
          </cell>
          <cell r="M74">
            <v>-61</v>
          </cell>
          <cell r="N74">
            <v>-20</v>
          </cell>
          <cell r="O74">
            <v>60.2</v>
          </cell>
          <cell r="P74">
            <v>-49.9</v>
          </cell>
          <cell r="Q74">
            <v>45.3</v>
          </cell>
          <cell r="R74">
            <v>-42.6</v>
          </cell>
          <cell r="S74">
            <v>49</v>
          </cell>
          <cell r="T74">
            <v>53.1</v>
          </cell>
          <cell r="U74">
            <v>11.7</v>
          </cell>
          <cell r="V74">
            <v>16.899999999999999</v>
          </cell>
          <cell r="W74">
            <v>-34.4</v>
          </cell>
          <cell r="X74">
            <v>871.2</v>
          </cell>
          <cell r="Y74">
            <v>-81.099999999999994</v>
          </cell>
          <cell r="Z74">
            <v>28.7</v>
          </cell>
          <cell r="AA74">
            <v>0</v>
          </cell>
        </row>
        <row r="75">
          <cell r="G75">
            <v>-8.0000000000133298E-3</v>
          </cell>
          <cell r="H75">
            <v>-4.2000000000001592E-2</v>
          </cell>
          <cell r="I75">
            <v>2.3999999999887223E-2</v>
          </cell>
          <cell r="J75">
            <v>0</v>
          </cell>
          <cell r="K75">
            <v>0</v>
          </cell>
          <cell r="L75">
            <v>67.5</v>
          </cell>
          <cell r="M75">
            <v>61</v>
          </cell>
          <cell r="N75">
            <v>20</v>
          </cell>
          <cell r="O75">
            <v>-60.2</v>
          </cell>
          <cell r="P75">
            <v>49.9</v>
          </cell>
          <cell r="Q75">
            <v>-45.3</v>
          </cell>
          <cell r="R75">
            <v>42.6</v>
          </cell>
          <cell r="S75">
            <v>-49</v>
          </cell>
          <cell r="T75">
            <v>-53.1</v>
          </cell>
          <cell r="U75">
            <v>-11.7</v>
          </cell>
          <cell r="V75">
            <v>-16.899999999999999</v>
          </cell>
          <cell r="W75">
            <v>34.4</v>
          </cell>
          <cell r="X75">
            <v>-871.2</v>
          </cell>
          <cell r="Y75">
            <v>81.099999999999994</v>
          </cell>
          <cell r="Z75">
            <v>-28.7</v>
          </cell>
          <cell r="AA75">
            <v>0</v>
          </cell>
          <cell r="AD75">
            <v>6.1999999999999318</v>
          </cell>
        </row>
        <row r="86">
          <cell r="AD86">
            <v>6.1999999999999318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L31"/>
  <sheetViews>
    <sheetView workbookViewId="0">
      <pane xSplit="5" ySplit="6" topLeftCell="O7" activePane="bottomRight" state="frozen"/>
      <selection pane="topRight" activeCell="F1" sqref="F1"/>
      <selection pane="bottomLeft" activeCell="A7" sqref="A7"/>
      <selection pane="bottomRight" activeCell="S25" sqref="S25"/>
    </sheetView>
  </sheetViews>
  <sheetFormatPr defaultRowHeight="13.2" x14ac:dyDescent="0.25"/>
  <cols>
    <col min="6" max="6" width="13.6640625" style="1" bestFit="1" customWidth="1"/>
    <col min="22" max="22" width="9.33203125" customWidth="1"/>
  </cols>
  <sheetData>
    <row r="1" spans="2:37" ht="15.6" x14ac:dyDescent="0.3">
      <c r="B1" s="2" t="s">
        <v>24</v>
      </c>
    </row>
    <row r="2" spans="2:37" ht="15.6" x14ac:dyDescent="0.3">
      <c r="B2" s="2" t="s">
        <v>0</v>
      </c>
    </row>
    <row r="3" spans="2:37" x14ac:dyDescent="0.25">
      <c r="B3" s="9" t="s">
        <v>34</v>
      </c>
    </row>
    <row r="5" spans="2:37" x14ac:dyDescent="0.25">
      <c r="F5" s="10" t="s">
        <v>1</v>
      </c>
    </row>
    <row r="6" spans="2:37" s="1" customFormat="1" x14ac:dyDescent="0.25">
      <c r="F6" s="11" t="s">
        <v>19</v>
      </c>
      <c r="G6" s="8">
        <f>H6+1</f>
        <v>37103</v>
      </c>
      <c r="H6" s="8">
        <f t="shared" ref="H6:AI6" si="0">I6+1</f>
        <v>37102</v>
      </c>
      <c r="I6" s="8">
        <f t="shared" si="0"/>
        <v>37101</v>
      </c>
      <c r="J6" s="8">
        <f t="shared" si="0"/>
        <v>37100</v>
      </c>
      <c r="K6" s="8">
        <f t="shared" si="0"/>
        <v>37099</v>
      </c>
      <c r="L6" s="8">
        <f t="shared" si="0"/>
        <v>37098</v>
      </c>
      <c r="M6" s="8">
        <f t="shared" si="0"/>
        <v>37097</v>
      </c>
      <c r="N6" s="8">
        <f t="shared" si="0"/>
        <v>37096</v>
      </c>
      <c r="O6" s="8">
        <f t="shared" si="0"/>
        <v>37095</v>
      </c>
      <c r="P6" s="8">
        <f t="shared" si="0"/>
        <v>37094</v>
      </c>
      <c r="Q6" s="8">
        <f t="shared" si="0"/>
        <v>37093</v>
      </c>
      <c r="R6" s="8">
        <f t="shared" si="0"/>
        <v>37092</v>
      </c>
      <c r="S6" s="8">
        <f t="shared" si="0"/>
        <v>37091</v>
      </c>
      <c r="T6" s="8">
        <f t="shared" si="0"/>
        <v>37090</v>
      </c>
      <c r="U6" s="8">
        <f t="shared" si="0"/>
        <v>37089</v>
      </c>
      <c r="V6" s="8">
        <f t="shared" si="0"/>
        <v>37088</v>
      </c>
      <c r="W6" s="8">
        <f t="shared" si="0"/>
        <v>37087</v>
      </c>
      <c r="X6" s="8">
        <f t="shared" si="0"/>
        <v>37086</v>
      </c>
      <c r="Y6" s="8">
        <f t="shared" si="0"/>
        <v>37085</v>
      </c>
      <c r="Z6" s="8">
        <f t="shared" si="0"/>
        <v>37084</v>
      </c>
      <c r="AA6" s="8">
        <f t="shared" si="0"/>
        <v>37083</v>
      </c>
      <c r="AB6" s="8">
        <f t="shared" si="0"/>
        <v>37082</v>
      </c>
      <c r="AC6" s="8">
        <f t="shared" si="0"/>
        <v>37081</v>
      </c>
      <c r="AD6" s="8">
        <f t="shared" si="0"/>
        <v>37080</v>
      </c>
      <c r="AE6" s="8">
        <f t="shared" si="0"/>
        <v>37079</v>
      </c>
      <c r="AF6" s="8">
        <f t="shared" si="0"/>
        <v>37078</v>
      </c>
      <c r="AG6" s="8">
        <f t="shared" si="0"/>
        <v>37077</v>
      </c>
      <c r="AH6" s="8">
        <f t="shared" si="0"/>
        <v>37076</v>
      </c>
      <c r="AI6" s="8">
        <f t="shared" si="0"/>
        <v>37075</v>
      </c>
      <c r="AJ6" s="8">
        <f>AK6+1</f>
        <v>37074</v>
      </c>
      <c r="AK6" s="8">
        <v>37073</v>
      </c>
    </row>
    <row r="7" spans="2:37" x14ac:dyDescent="0.25">
      <c r="B7" t="s">
        <v>2</v>
      </c>
      <c r="F7" s="12">
        <f>SUM(G7:AK7)</f>
        <v>71.3</v>
      </c>
      <c r="G7" s="4">
        <v>-2.4</v>
      </c>
      <c r="H7" s="4">
        <v>-0.9</v>
      </c>
      <c r="I7" s="4">
        <v>0</v>
      </c>
      <c r="J7" s="4">
        <v>0</v>
      </c>
      <c r="K7" s="4">
        <v>-4</v>
      </c>
      <c r="L7" s="4">
        <v>66.5</v>
      </c>
      <c r="M7" s="4">
        <v>-1.5</v>
      </c>
      <c r="N7" s="4">
        <v>-1.2</v>
      </c>
      <c r="O7" s="4">
        <v>0.8</v>
      </c>
      <c r="P7" s="4">
        <v>0</v>
      </c>
      <c r="Q7" s="4">
        <v>0</v>
      </c>
      <c r="R7" s="4">
        <v>-0.6</v>
      </c>
      <c r="S7" s="4">
        <v>-8</v>
      </c>
      <c r="T7" s="4">
        <v>0.5</v>
      </c>
      <c r="U7" s="4">
        <v>0.1</v>
      </c>
      <c r="V7" s="4">
        <v>-0.9</v>
      </c>
      <c r="W7" s="4">
        <v>0</v>
      </c>
      <c r="X7" s="4">
        <v>0</v>
      </c>
      <c r="Y7" s="4">
        <v>22</v>
      </c>
      <c r="Z7" s="4">
        <v>18.5</v>
      </c>
      <c r="AA7" s="4">
        <v>-0.2</v>
      </c>
      <c r="AB7" s="4">
        <v>-0.5</v>
      </c>
      <c r="AC7" s="4">
        <v>-1.5</v>
      </c>
      <c r="AD7" s="4">
        <v>0</v>
      </c>
      <c r="AE7" s="4">
        <v>0</v>
      </c>
      <c r="AF7" s="4">
        <v>-0.9</v>
      </c>
      <c r="AG7" s="4">
        <v>1.8</v>
      </c>
      <c r="AH7" s="4">
        <v>0</v>
      </c>
      <c r="AI7" s="4">
        <v>-11.7</v>
      </c>
      <c r="AJ7" s="4">
        <v>-4.5999999999999996</v>
      </c>
      <c r="AK7" s="4">
        <v>0</v>
      </c>
    </row>
    <row r="8" spans="2:37" x14ac:dyDescent="0.25">
      <c r="B8" t="s">
        <v>3</v>
      </c>
      <c r="F8" s="12">
        <f>SUM(G8:AL8)</f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</row>
    <row r="9" spans="2:37" s="1" customFormat="1" x14ac:dyDescent="0.25">
      <c r="B9" s="1" t="s">
        <v>4</v>
      </c>
      <c r="F9" s="12">
        <f>SUM(F7:F8)</f>
        <v>71.3</v>
      </c>
      <c r="G9" s="5">
        <f t="shared" ref="G9:AJ9" si="1">SUM(G7:G8)</f>
        <v>-2.4</v>
      </c>
      <c r="H9" s="5">
        <f t="shared" si="1"/>
        <v>-0.9</v>
      </c>
      <c r="I9" s="5">
        <f t="shared" si="1"/>
        <v>0</v>
      </c>
      <c r="J9" s="5">
        <f t="shared" si="1"/>
        <v>0</v>
      </c>
      <c r="K9" s="5">
        <f t="shared" si="1"/>
        <v>-4</v>
      </c>
      <c r="L9" s="5">
        <f t="shared" si="1"/>
        <v>66.5</v>
      </c>
      <c r="M9" s="5">
        <f t="shared" si="1"/>
        <v>-1.5</v>
      </c>
      <c r="N9" s="5">
        <f t="shared" si="1"/>
        <v>-1.2</v>
      </c>
      <c r="O9" s="5">
        <f t="shared" si="1"/>
        <v>0.8</v>
      </c>
      <c r="P9" s="5">
        <f t="shared" si="1"/>
        <v>0</v>
      </c>
      <c r="Q9" s="5">
        <f t="shared" si="1"/>
        <v>0</v>
      </c>
      <c r="R9" s="5">
        <f t="shared" si="1"/>
        <v>-0.6</v>
      </c>
      <c r="S9" s="5">
        <f t="shared" si="1"/>
        <v>-8</v>
      </c>
      <c r="T9" s="5">
        <f t="shared" si="1"/>
        <v>0.5</v>
      </c>
      <c r="U9" s="5">
        <f t="shared" si="1"/>
        <v>0.1</v>
      </c>
      <c r="V9" s="5">
        <f t="shared" si="1"/>
        <v>-0.9</v>
      </c>
      <c r="W9" s="5">
        <f t="shared" si="1"/>
        <v>0</v>
      </c>
      <c r="X9" s="5">
        <f t="shared" si="1"/>
        <v>0</v>
      </c>
      <c r="Y9" s="5">
        <f t="shared" si="1"/>
        <v>22</v>
      </c>
      <c r="Z9" s="5">
        <f t="shared" si="1"/>
        <v>18.5</v>
      </c>
      <c r="AA9" s="5">
        <f t="shared" si="1"/>
        <v>-0.2</v>
      </c>
      <c r="AB9" s="5">
        <f t="shared" si="1"/>
        <v>-0.5</v>
      </c>
      <c r="AC9" s="5">
        <f t="shared" si="1"/>
        <v>-1.5</v>
      </c>
      <c r="AD9" s="5">
        <f t="shared" si="1"/>
        <v>0</v>
      </c>
      <c r="AE9" s="5">
        <f t="shared" si="1"/>
        <v>0</v>
      </c>
      <c r="AF9" s="5">
        <f t="shared" si="1"/>
        <v>-0.9</v>
      </c>
      <c r="AG9" s="5">
        <f t="shared" si="1"/>
        <v>1.8</v>
      </c>
      <c r="AH9" s="5">
        <f t="shared" si="1"/>
        <v>0</v>
      </c>
      <c r="AI9" s="5">
        <f t="shared" si="1"/>
        <v>-11.7</v>
      </c>
      <c r="AJ9" s="5">
        <f t="shared" si="1"/>
        <v>-4.5999999999999996</v>
      </c>
    </row>
    <row r="10" spans="2:37" x14ac:dyDescent="0.25">
      <c r="B10" t="s">
        <v>5</v>
      </c>
      <c r="F10" s="12">
        <f>SUM(G10:AL10)</f>
        <v>-135.70000000000007</v>
      </c>
      <c r="G10" s="4">
        <v>-172</v>
      </c>
      <c r="H10" s="4">
        <v>25.3</v>
      </c>
      <c r="I10" s="4">
        <v>0</v>
      </c>
      <c r="J10" s="4">
        <v>0</v>
      </c>
      <c r="K10" s="4">
        <v>-272.2</v>
      </c>
      <c r="L10" s="4">
        <v>-83.6</v>
      </c>
      <c r="M10" s="4">
        <v>-102.6</v>
      </c>
      <c r="N10" s="4">
        <v>51.8</v>
      </c>
      <c r="O10" s="4">
        <v>58.1</v>
      </c>
      <c r="P10" s="4">
        <v>0</v>
      </c>
      <c r="Q10" s="4">
        <v>0</v>
      </c>
      <c r="R10" s="4">
        <v>7.3</v>
      </c>
      <c r="S10" s="4">
        <v>122.5</v>
      </c>
      <c r="T10" s="4">
        <v>-61.9</v>
      </c>
      <c r="U10" s="4">
        <v>-2.2999999999999998</v>
      </c>
      <c r="V10" s="4">
        <v>-31.3</v>
      </c>
      <c r="W10" s="4">
        <v>0</v>
      </c>
      <c r="X10" s="4">
        <v>0</v>
      </c>
      <c r="Y10" s="4">
        <v>-98.4</v>
      </c>
      <c r="Z10" s="4">
        <v>13.9</v>
      </c>
      <c r="AA10" s="4">
        <v>36.6</v>
      </c>
      <c r="AB10" s="4">
        <v>90.4</v>
      </c>
      <c r="AC10" s="4">
        <v>64.3</v>
      </c>
      <c r="AD10" s="4">
        <v>0</v>
      </c>
      <c r="AE10" s="4">
        <v>0</v>
      </c>
      <c r="AF10" s="4">
        <v>-24.2</v>
      </c>
      <c r="AG10" s="4">
        <v>323.5</v>
      </c>
      <c r="AH10" s="4">
        <v>0</v>
      </c>
      <c r="AI10" s="4">
        <v>-19.899999999999999</v>
      </c>
      <c r="AJ10" s="4">
        <v>-61</v>
      </c>
      <c r="AK10" s="4">
        <v>0</v>
      </c>
    </row>
    <row r="11" spans="2:37" x14ac:dyDescent="0.25">
      <c r="B11" t="s">
        <v>6</v>
      </c>
      <c r="F11" s="12">
        <f>SUM(G11:AL11)</f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</row>
    <row r="12" spans="2:37" s="1" customFormat="1" x14ac:dyDescent="0.25">
      <c r="B12" s="1" t="s">
        <v>7</v>
      </c>
      <c r="F12" s="12">
        <f>SUM(F10:F11)</f>
        <v>-135.70000000000007</v>
      </c>
      <c r="G12" s="5">
        <f t="shared" ref="G12:AK12" si="2">SUM(G10:G11)</f>
        <v>-172</v>
      </c>
      <c r="H12" s="5">
        <f t="shared" si="2"/>
        <v>25.3</v>
      </c>
      <c r="I12" s="5">
        <f t="shared" si="2"/>
        <v>0</v>
      </c>
      <c r="J12" s="5">
        <f t="shared" si="2"/>
        <v>0</v>
      </c>
      <c r="K12" s="5">
        <f t="shared" si="2"/>
        <v>-272.2</v>
      </c>
      <c r="L12" s="5">
        <f t="shared" si="2"/>
        <v>-83.6</v>
      </c>
      <c r="M12" s="5">
        <f t="shared" si="2"/>
        <v>-102.6</v>
      </c>
      <c r="N12" s="5">
        <f t="shared" si="2"/>
        <v>51.8</v>
      </c>
      <c r="O12" s="5">
        <f t="shared" si="2"/>
        <v>58.1</v>
      </c>
      <c r="P12" s="5">
        <f t="shared" si="2"/>
        <v>0</v>
      </c>
      <c r="Q12" s="5">
        <f t="shared" si="2"/>
        <v>0</v>
      </c>
      <c r="R12" s="5">
        <f t="shared" si="2"/>
        <v>7.3</v>
      </c>
      <c r="S12" s="5">
        <f t="shared" si="2"/>
        <v>122.5</v>
      </c>
      <c r="T12" s="5">
        <f t="shared" si="2"/>
        <v>-61.9</v>
      </c>
      <c r="U12" s="5">
        <f t="shared" si="2"/>
        <v>-2.2999999999999998</v>
      </c>
      <c r="V12" s="5">
        <f t="shared" si="2"/>
        <v>-31.3</v>
      </c>
      <c r="W12" s="5">
        <f t="shared" si="2"/>
        <v>0</v>
      </c>
      <c r="X12" s="5">
        <f t="shared" si="2"/>
        <v>0</v>
      </c>
      <c r="Y12" s="5">
        <f t="shared" si="2"/>
        <v>-98.4</v>
      </c>
      <c r="Z12" s="5">
        <f t="shared" si="2"/>
        <v>13.9</v>
      </c>
      <c r="AA12" s="5">
        <f t="shared" si="2"/>
        <v>36.6</v>
      </c>
      <c r="AB12" s="5">
        <f t="shared" si="2"/>
        <v>90.4</v>
      </c>
      <c r="AC12" s="5">
        <f t="shared" si="2"/>
        <v>64.3</v>
      </c>
      <c r="AD12" s="5">
        <f t="shared" si="2"/>
        <v>0</v>
      </c>
      <c r="AE12" s="5">
        <f t="shared" si="2"/>
        <v>0</v>
      </c>
      <c r="AF12" s="5">
        <f t="shared" si="2"/>
        <v>-24.2</v>
      </c>
      <c r="AG12" s="5">
        <f t="shared" si="2"/>
        <v>323.5</v>
      </c>
      <c r="AH12" s="5">
        <f t="shared" si="2"/>
        <v>0</v>
      </c>
      <c r="AI12" s="5">
        <f t="shared" si="2"/>
        <v>-19.899999999999999</v>
      </c>
      <c r="AJ12" s="5">
        <f t="shared" si="2"/>
        <v>-61</v>
      </c>
      <c r="AK12" s="5">
        <f t="shared" si="2"/>
        <v>0</v>
      </c>
    </row>
    <row r="13" spans="2:37" x14ac:dyDescent="0.25">
      <c r="B13" t="s">
        <v>8</v>
      </c>
      <c r="F13" s="12">
        <f>SUM(G13:AL13)</f>
        <v>63.699999999999989</v>
      </c>
      <c r="G13" s="4">
        <v>-9.5</v>
      </c>
      <c r="H13" s="4">
        <v>3.1</v>
      </c>
      <c r="I13" s="4">
        <v>0</v>
      </c>
      <c r="J13" s="4">
        <v>0</v>
      </c>
      <c r="K13" s="4">
        <v>-5.4</v>
      </c>
      <c r="L13" s="4">
        <v>12.5</v>
      </c>
      <c r="M13" s="4">
        <v>1.5</v>
      </c>
      <c r="N13" s="4">
        <v>2.5</v>
      </c>
      <c r="O13" s="4">
        <v>6.6</v>
      </c>
      <c r="P13" s="4">
        <v>0</v>
      </c>
      <c r="Q13" s="4">
        <v>0</v>
      </c>
      <c r="R13" s="4">
        <v>-1.8</v>
      </c>
      <c r="S13" s="4">
        <v>-0.3</v>
      </c>
      <c r="T13" s="4">
        <v>-7.1</v>
      </c>
      <c r="U13" s="4">
        <v>-11.3</v>
      </c>
      <c r="V13" s="4">
        <v>-9.8000000000000007</v>
      </c>
      <c r="W13" s="4">
        <v>0</v>
      </c>
      <c r="X13" s="4">
        <v>0</v>
      </c>
      <c r="Y13" s="4">
        <v>-17.899999999999999</v>
      </c>
      <c r="Z13" s="4">
        <v>0</v>
      </c>
      <c r="AA13" s="4">
        <v>14.4</v>
      </c>
      <c r="AB13" s="4">
        <v>17.7</v>
      </c>
      <c r="AC13" s="4">
        <v>8.6999999999999993</v>
      </c>
      <c r="AD13" s="4">
        <v>0</v>
      </c>
      <c r="AE13" s="4">
        <v>0</v>
      </c>
      <c r="AF13" s="4">
        <v>-5</v>
      </c>
      <c r="AG13" s="4">
        <v>-20</v>
      </c>
      <c r="AH13" s="4">
        <v>0</v>
      </c>
      <c r="AI13" s="4">
        <v>26.3</v>
      </c>
      <c r="AJ13" s="4">
        <v>58.5</v>
      </c>
      <c r="AK13" s="4">
        <v>0</v>
      </c>
    </row>
    <row r="14" spans="2:37" x14ac:dyDescent="0.25">
      <c r="B14" t="s">
        <v>9</v>
      </c>
      <c r="F14" s="12">
        <f>SUM(G14:AL14)</f>
        <v>-38.400000000000006</v>
      </c>
      <c r="G14" s="4">
        <v>42.5</v>
      </c>
      <c r="H14" s="4">
        <v>-4.5999999999999996</v>
      </c>
      <c r="I14" s="4">
        <v>0</v>
      </c>
      <c r="J14" s="4">
        <v>0</v>
      </c>
      <c r="K14" s="4">
        <v>2.1</v>
      </c>
      <c r="L14" s="4">
        <v>-81.7</v>
      </c>
      <c r="M14" s="4">
        <v>33.6</v>
      </c>
      <c r="N14" s="4">
        <v>-1.1000000000000001</v>
      </c>
      <c r="O14" s="4">
        <v>-3.1</v>
      </c>
      <c r="P14" s="4">
        <v>0</v>
      </c>
      <c r="Q14" s="4">
        <v>0</v>
      </c>
      <c r="R14" s="4">
        <v>58.4</v>
      </c>
      <c r="S14" s="4">
        <f>8.7</f>
        <v>8.6999999999999993</v>
      </c>
      <c r="T14" s="4">
        <v>-5.7</v>
      </c>
      <c r="U14" s="4">
        <v>-3.2</v>
      </c>
      <c r="V14" s="4">
        <v>1.4</v>
      </c>
      <c r="W14" s="4">
        <v>0</v>
      </c>
      <c r="X14" s="4">
        <v>0</v>
      </c>
      <c r="Y14" s="4">
        <v>-38.799999999999997</v>
      </c>
      <c r="Z14" s="4">
        <v>11.9</v>
      </c>
      <c r="AA14" s="4">
        <v>1</v>
      </c>
      <c r="AB14" s="4">
        <v>-0.4</v>
      </c>
      <c r="AC14" s="4">
        <v>-27.7</v>
      </c>
      <c r="AD14" s="4">
        <v>0</v>
      </c>
      <c r="AE14" s="4">
        <v>0</v>
      </c>
      <c r="AF14" s="4">
        <v>6.8</v>
      </c>
      <c r="AG14" s="4">
        <v>0.5</v>
      </c>
      <c r="AH14" s="4">
        <v>0</v>
      </c>
      <c r="AI14" s="4">
        <v>-5.0999999999999996</v>
      </c>
      <c r="AJ14" s="4">
        <v>-33.9</v>
      </c>
      <c r="AK14" s="4">
        <v>0</v>
      </c>
    </row>
    <row r="15" spans="2:37" x14ac:dyDescent="0.25">
      <c r="B15" t="s">
        <v>10</v>
      </c>
      <c r="F15" s="12">
        <f>SUM(G15:AL15)</f>
        <v>-10.400000000000004</v>
      </c>
      <c r="G15" s="4">
        <v>-1.2</v>
      </c>
      <c r="H15" s="4">
        <v>1.8</v>
      </c>
      <c r="I15" s="4">
        <v>0</v>
      </c>
      <c r="J15" s="4">
        <v>0</v>
      </c>
      <c r="K15" s="4">
        <v>1.4</v>
      </c>
      <c r="L15" s="4">
        <v>-3.2</v>
      </c>
      <c r="M15" s="4">
        <v>-0.2</v>
      </c>
      <c r="N15" s="4">
        <v>0.1</v>
      </c>
      <c r="O15" s="4">
        <v>-0.1</v>
      </c>
      <c r="P15" s="4">
        <v>0</v>
      </c>
      <c r="Q15" s="4">
        <v>0</v>
      </c>
      <c r="R15" s="4">
        <v>-0.4</v>
      </c>
      <c r="S15" s="4">
        <v>-1.8</v>
      </c>
      <c r="T15" s="4">
        <v>0.2</v>
      </c>
      <c r="U15" s="4">
        <v>-1.8</v>
      </c>
      <c r="V15" s="4">
        <v>-0.1</v>
      </c>
      <c r="W15" s="4">
        <v>0</v>
      </c>
      <c r="X15" s="4">
        <v>0</v>
      </c>
      <c r="Y15" s="4">
        <v>-3</v>
      </c>
      <c r="Z15" s="4">
        <v>0.6</v>
      </c>
      <c r="AA15" s="4">
        <v>-0.3</v>
      </c>
      <c r="AB15" s="4">
        <v>-0.3</v>
      </c>
      <c r="AC15" s="4">
        <v>-1.9</v>
      </c>
      <c r="AD15" s="4">
        <v>0</v>
      </c>
      <c r="AE15" s="4">
        <v>0</v>
      </c>
      <c r="AF15" s="4">
        <v>-3.1</v>
      </c>
      <c r="AG15" s="4">
        <v>2.1</v>
      </c>
      <c r="AH15" s="4">
        <v>0</v>
      </c>
      <c r="AI15" s="4">
        <v>-0.8</v>
      </c>
      <c r="AJ15" s="4">
        <v>1.6</v>
      </c>
      <c r="AK15" s="4">
        <v>0</v>
      </c>
    </row>
    <row r="16" spans="2:37" x14ac:dyDescent="0.25">
      <c r="B16" t="s">
        <v>11</v>
      </c>
      <c r="F16" s="12">
        <f>SUM(G16:AL16)</f>
        <v>-31.300000000000004</v>
      </c>
      <c r="G16" s="4">
        <v>-2.4</v>
      </c>
      <c r="H16" s="4">
        <v>2.2000000000000002</v>
      </c>
      <c r="I16" s="4">
        <v>0</v>
      </c>
      <c r="J16" s="4">
        <v>0</v>
      </c>
      <c r="K16" s="4">
        <v>-0.7</v>
      </c>
      <c r="L16" s="4">
        <v>-0.3</v>
      </c>
      <c r="M16" s="4">
        <v>-2.8</v>
      </c>
      <c r="N16" s="4">
        <v>0</v>
      </c>
      <c r="O16" s="4">
        <v>-2</v>
      </c>
      <c r="P16" s="4">
        <v>0</v>
      </c>
      <c r="Q16" s="4">
        <v>0</v>
      </c>
      <c r="R16" s="4">
        <v>-2.1</v>
      </c>
      <c r="S16" s="4">
        <v>-0.4</v>
      </c>
      <c r="T16" s="4">
        <v>-0.6</v>
      </c>
      <c r="U16" s="4">
        <v>-0.8</v>
      </c>
      <c r="V16" s="4">
        <v>-0.9</v>
      </c>
      <c r="W16" s="4">
        <v>0</v>
      </c>
      <c r="X16" s="4">
        <v>0</v>
      </c>
      <c r="Y16" s="4">
        <v>-1.6</v>
      </c>
      <c r="Z16" s="4">
        <v>-3</v>
      </c>
      <c r="AA16" s="4">
        <v>-0.3</v>
      </c>
      <c r="AB16" s="4">
        <v>-0.6</v>
      </c>
      <c r="AC16" s="4">
        <v>-2</v>
      </c>
      <c r="AD16" s="4">
        <v>0</v>
      </c>
      <c r="AE16" s="4">
        <v>0</v>
      </c>
      <c r="AF16" s="4">
        <v>-0.6</v>
      </c>
      <c r="AG16" s="4">
        <v>-1.3</v>
      </c>
      <c r="AH16" s="4">
        <v>0</v>
      </c>
      <c r="AI16" s="4">
        <v>-2.1</v>
      </c>
      <c r="AJ16" s="4">
        <v>-9</v>
      </c>
      <c r="AK16" s="4">
        <v>0</v>
      </c>
    </row>
    <row r="17" spans="2:38" x14ac:dyDescent="0.25">
      <c r="B17" t="s">
        <v>13</v>
      </c>
      <c r="F17" s="12">
        <f>SUM(G17:AL17)</f>
        <v>-0.2</v>
      </c>
      <c r="G17" s="4">
        <v>0</v>
      </c>
      <c r="H17" s="4">
        <v>-0.1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-0.1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</row>
    <row r="18" spans="2:38" s="1" customFormat="1" x14ac:dyDescent="0.25">
      <c r="B18" s="1" t="s">
        <v>25</v>
      </c>
      <c r="F18" s="12">
        <f t="shared" ref="F18:AK18" si="3">SUM(F12:F17)</f>
        <v>-152.3000000000001</v>
      </c>
      <c r="G18" s="5">
        <f t="shared" si="3"/>
        <v>-142.6</v>
      </c>
      <c r="H18" s="5">
        <f t="shared" si="3"/>
        <v>27.700000000000003</v>
      </c>
      <c r="I18" s="5">
        <f t="shared" si="3"/>
        <v>0</v>
      </c>
      <c r="J18" s="5">
        <f t="shared" si="3"/>
        <v>0</v>
      </c>
      <c r="K18" s="5">
        <f t="shared" si="3"/>
        <v>-274.79999999999995</v>
      </c>
      <c r="L18" s="5">
        <f t="shared" si="3"/>
        <v>-156.30000000000001</v>
      </c>
      <c r="M18" s="5">
        <f t="shared" si="3"/>
        <v>-70.5</v>
      </c>
      <c r="N18" s="5">
        <f t="shared" si="3"/>
        <v>53.199999999999996</v>
      </c>
      <c r="O18" s="5">
        <f t="shared" si="3"/>
        <v>59.5</v>
      </c>
      <c r="P18" s="5">
        <f t="shared" si="3"/>
        <v>0</v>
      </c>
      <c r="Q18" s="5">
        <f t="shared" si="3"/>
        <v>0</v>
      </c>
      <c r="R18" s="5">
        <f t="shared" si="3"/>
        <v>61.4</v>
      </c>
      <c r="S18" s="5">
        <f t="shared" si="3"/>
        <v>128.69999999999999</v>
      </c>
      <c r="T18" s="5">
        <f t="shared" si="3"/>
        <v>-75.099999999999994</v>
      </c>
      <c r="U18" s="5">
        <f t="shared" si="3"/>
        <v>-19.400000000000002</v>
      </c>
      <c r="V18" s="5">
        <f t="shared" si="3"/>
        <v>-40.700000000000003</v>
      </c>
      <c r="W18" s="5">
        <f t="shared" si="3"/>
        <v>0</v>
      </c>
      <c r="X18" s="5">
        <f t="shared" si="3"/>
        <v>0</v>
      </c>
      <c r="Y18" s="5">
        <f t="shared" si="3"/>
        <v>-159.70000000000002</v>
      </c>
      <c r="Z18" s="5">
        <f t="shared" si="3"/>
        <v>23.400000000000002</v>
      </c>
      <c r="AA18" s="5">
        <f t="shared" si="3"/>
        <v>51.400000000000006</v>
      </c>
      <c r="AB18" s="5">
        <f t="shared" si="3"/>
        <v>106.80000000000001</v>
      </c>
      <c r="AC18" s="5">
        <f t="shared" si="3"/>
        <v>41.4</v>
      </c>
      <c r="AD18" s="5">
        <f t="shared" si="3"/>
        <v>0</v>
      </c>
      <c r="AE18" s="5">
        <f t="shared" si="3"/>
        <v>0</v>
      </c>
      <c r="AF18" s="5">
        <f t="shared" si="3"/>
        <v>-26.1</v>
      </c>
      <c r="AG18" s="5">
        <f t="shared" si="3"/>
        <v>304.8</v>
      </c>
      <c r="AH18" s="5">
        <f t="shared" si="3"/>
        <v>0</v>
      </c>
      <c r="AI18" s="5">
        <f t="shared" si="3"/>
        <v>-1.5999999999999976</v>
      </c>
      <c r="AJ18" s="5">
        <f t="shared" si="3"/>
        <v>-43.8</v>
      </c>
      <c r="AK18" s="5">
        <f t="shared" si="3"/>
        <v>0</v>
      </c>
      <c r="AL18" s="5"/>
    </row>
    <row r="19" spans="2:38" x14ac:dyDescent="0.25">
      <c r="B19" t="s">
        <v>12</v>
      </c>
      <c r="F19" s="12">
        <f>SUM(G19:AL19)</f>
        <v>63.329999999999991</v>
      </c>
      <c r="G19" s="4">
        <v>0.3</v>
      </c>
      <c r="H19" s="4">
        <v>-0.3</v>
      </c>
      <c r="I19" s="4">
        <v>0</v>
      </c>
      <c r="J19" s="4">
        <v>0</v>
      </c>
      <c r="K19" s="4">
        <v>-0.3</v>
      </c>
      <c r="L19" s="4">
        <v>0.6</v>
      </c>
      <c r="M19" s="4">
        <v>-4.8</v>
      </c>
      <c r="N19" s="4">
        <v>-0.3</v>
      </c>
      <c r="O19" s="4">
        <v>-0.6</v>
      </c>
      <c r="P19" s="4">
        <v>0</v>
      </c>
      <c r="Q19" s="4">
        <v>0</v>
      </c>
      <c r="R19" s="4">
        <v>28.8</v>
      </c>
      <c r="S19" s="4">
        <v>3.5</v>
      </c>
      <c r="T19" s="4">
        <v>3.2</v>
      </c>
      <c r="U19" s="4">
        <v>0</v>
      </c>
      <c r="V19" s="4">
        <v>-1.5</v>
      </c>
      <c r="W19" s="4">
        <v>0</v>
      </c>
      <c r="X19" s="4">
        <v>0</v>
      </c>
      <c r="Y19" s="4">
        <v>0.2</v>
      </c>
      <c r="Z19" s="4">
        <v>9.5</v>
      </c>
      <c r="AA19" s="4">
        <v>16.5</v>
      </c>
      <c r="AB19" s="4">
        <v>-0.6</v>
      </c>
      <c r="AC19" s="4">
        <v>-1</v>
      </c>
      <c r="AD19" s="4">
        <v>0</v>
      </c>
      <c r="AE19" s="4">
        <v>0</v>
      </c>
      <c r="AF19" s="4">
        <v>6.2</v>
      </c>
      <c r="AG19" s="4">
        <v>4.7</v>
      </c>
      <c r="AH19" s="4">
        <v>0</v>
      </c>
      <c r="AI19" s="4">
        <v>-1.5</v>
      </c>
      <c r="AJ19" s="4">
        <v>0.73</v>
      </c>
      <c r="AK19" s="4">
        <v>0</v>
      </c>
    </row>
    <row r="20" spans="2:38" x14ac:dyDescent="0.25">
      <c r="B20" t="s">
        <v>29</v>
      </c>
      <c r="F20" s="12">
        <f>SUM(G20:AL20)</f>
        <v>0.40000000000000013</v>
      </c>
      <c r="G20" s="4">
        <v>-0.2</v>
      </c>
      <c r="H20" s="4">
        <v>0</v>
      </c>
      <c r="I20" s="4">
        <v>0</v>
      </c>
      <c r="J20" s="4">
        <v>0</v>
      </c>
      <c r="K20" s="4">
        <v>0.8</v>
      </c>
      <c r="L20" s="4">
        <v>0</v>
      </c>
      <c r="M20" s="4">
        <v>0</v>
      </c>
      <c r="N20" s="4">
        <v>-0.1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-0.1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</row>
    <row r="21" spans="2:38" x14ac:dyDescent="0.25">
      <c r="B21" t="s">
        <v>22</v>
      </c>
      <c r="F21" s="12">
        <f>SUM(G21:AL21)</f>
        <v>86.899999999999991</v>
      </c>
      <c r="G21" s="4">
        <v>17.899999999999999</v>
      </c>
      <c r="H21" s="4">
        <v>9.6999999999999993</v>
      </c>
      <c r="I21" s="4">
        <v>0</v>
      </c>
      <c r="J21" s="4">
        <v>0</v>
      </c>
      <c r="K21" s="4">
        <v>8.5</v>
      </c>
      <c r="L21" s="4">
        <v>12.3</v>
      </c>
      <c r="M21" s="4">
        <v>-4.2</v>
      </c>
      <c r="N21" s="4">
        <v>12.7</v>
      </c>
      <c r="O21" s="4">
        <v>-2.9</v>
      </c>
      <c r="P21" s="4">
        <v>0</v>
      </c>
      <c r="Q21" s="4">
        <v>0</v>
      </c>
      <c r="R21" s="4">
        <v>-18.399999999999999</v>
      </c>
      <c r="S21" s="4">
        <v>-4.9000000000000004</v>
      </c>
      <c r="T21" s="4">
        <v>5.4</v>
      </c>
      <c r="U21" s="4">
        <v>-16</v>
      </c>
      <c r="V21" s="4">
        <v>-3.3</v>
      </c>
      <c r="W21" s="4">
        <v>0</v>
      </c>
      <c r="X21" s="4">
        <v>0</v>
      </c>
      <c r="Y21" s="4">
        <v>1</v>
      </c>
      <c r="Z21" s="4">
        <v>-3.1</v>
      </c>
      <c r="AA21" s="4">
        <v>-0.8</v>
      </c>
      <c r="AB21" s="4">
        <v>0</v>
      </c>
      <c r="AC21" s="4">
        <v>6.5</v>
      </c>
      <c r="AD21" s="4">
        <v>0</v>
      </c>
      <c r="AE21" s="4">
        <v>0</v>
      </c>
      <c r="AF21" s="4">
        <v>5.6</v>
      </c>
      <c r="AG21" s="4">
        <v>-14.1</v>
      </c>
      <c r="AH21" s="4">
        <v>0</v>
      </c>
      <c r="AI21" s="4">
        <v>0</v>
      </c>
      <c r="AJ21" s="4">
        <v>75</v>
      </c>
      <c r="AK21" s="4">
        <v>0</v>
      </c>
    </row>
    <row r="22" spans="2:38" s="1" customFormat="1" x14ac:dyDescent="0.25">
      <c r="B22" s="1" t="s">
        <v>14</v>
      </c>
      <c r="F22" s="12">
        <f>F18+F19+F21+F20</f>
        <v>-1.6700000000001209</v>
      </c>
      <c r="G22" s="5">
        <f>G18+G21</f>
        <v>-124.69999999999999</v>
      </c>
      <c r="H22" s="5">
        <f>H18+H19+H20+H21</f>
        <v>37.1</v>
      </c>
      <c r="I22" s="5">
        <f t="shared" ref="I22:AK22" si="4">I18+I19+I20+I21</f>
        <v>0</v>
      </c>
      <c r="J22" s="5">
        <f t="shared" si="4"/>
        <v>0</v>
      </c>
      <c r="K22" s="5">
        <f t="shared" si="4"/>
        <v>-265.79999999999995</v>
      </c>
      <c r="L22" s="5">
        <f t="shared" si="4"/>
        <v>-143.4</v>
      </c>
      <c r="M22" s="5">
        <f t="shared" si="4"/>
        <v>-79.5</v>
      </c>
      <c r="N22" s="5">
        <f t="shared" si="4"/>
        <v>65.5</v>
      </c>
      <c r="O22" s="5">
        <f t="shared" si="4"/>
        <v>56</v>
      </c>
      <c r="P22" s="5">
        <f t="shared" si="4"/>
        <v>0</v>
      </c>
      <c r="Q22" s="5">
        <f t="shared" si="4"/>
        <v>0</v>
      </c>
      <c r="R22" s="5">
        <f t="shared" si="4"/>
        <v>71.800000000000011</v>
      </c>
      <c r="S22" s="5">
        <f t="shared" si="4"/>
        <v>127.29999999999998</v>
      </c>
      <c r="T22" s="5">
        <f t="shared" si="4"/>
        <v>-66.499999999999986</v>
      </c>
      <c r="U22" s="5">
        <f t="shared" si="4"/>
        <v>-35.400000000000006</v>
      </c>
      <c r="V22" s="5">
        <f t="shared" si="4"/>
        <v>-45.5</v>
      </c>
      <c r="W22" s="5">
        <f t="shared" si="4"/>
        <v>0</v>
      </c>
      <c r="X22" s="5">
        <f t="shared" si="4"/>
        <v>0</v>
      </c>
      <c r="Y22" s="5">
        <f t="shared" si="4"/>
        <v>-158.60000000000002</v>
      </c>
      <c r="Z22" s="5">
        <f t="shared" si="4"/>
        <v>29.800000000000004</v>
      </c>
      <c r="AA22" s="5">
        <f t="shared" si="4"/>
        <v>67.100000000000009</v>
      </c>
      <c r="AB22" s="5">
        <f t="shared" si="4"/>
        <v>106.20000000000002</v>
      </c>
      <c r="AC22" s="5">
        <f t="shared" si="4"/>
        <v>46.9</v>
      </c>
      <c r="AD22" s="5">
        <f t="shared" si="4"/>
        <v>0</v>
      </c>
      <c r="AE22" s="5">
        <f t="shared" si="4"/>
        <v>0</v>
      </c>
      <c r="AF22" s="5">
        <f t="shared" si="4"/>
        <v>-14.300000000000002</v>
      </c>
      <c r="AG22" s="5">
        <f t="shared" si="4"/>
        <v>295.39999999999998</v>
      </c>
      <c r="AH22" s="5">
        <f t="shared" si="4"/>
        <v>0</v>
      </c>
      <c r="AI22" s="5">
        <f t="shared" si="4"/>
        <v>-3.0999999999999979</v>
      </c>
      <c r="AJ22" s="5">
        <f t="shared" si="4"/>
        <v>31.93</v>
      </c>
      <c r="AK22" s="5">
        <f t="shared" si="4"/>
        <v>0</v>
      </c>
      <c r="AL22" s="5"/>
    </row>
    <row r="23" spans="2:38" x14ac:dyDescent="0.25">
      <c r="B23" t="s">
        <v>15</v>
      </c>
      <c r="F23" s="12">
        <f>SUM(G23:AL23)</f>
        <v>-92</v>
      </c>
      <c r="G23" s="4">
        <v>-6.2</v>
      </c>
      <c r="H23" s="4">
        <v>16</v>
      </c>
      <c r="I23" s="4">
        <v>0</v>
      </c>
      <c r="J23" s="4">
        <v>0</v>
      </c>
      <c r="K23" s="4">
        <v>9.1999999999999993</v>
      </c>
      <c r="L23" s="4">
        <v>13.6</v>
      </c>
      <c r="M23" s="4">
        <v>-54.7</v>
      </c>
      <c r="N23" s="4">
        <v>-4.0999999999999996</v>
      </c>
      <c r="O23" s="4">
        <v>6</v>
      </c>
      <c r="P23" s="4">
        <v>0</v>
      </c>
      <c r="Q23" s="4">
        <v>0</v>
      </c>
      <c r="R23" s="4">
        <v>-12.9</v>
      </c>
      <c r="S23" s="4">
        <v>-10.5</v>
      </c>
      <c r="T23" s="4">
        <v>-12</v>
      </c>
      <c r="U23" s="4">
        <v>8.8000000000000007</v>
      </c>
      <c r="V23" s="4">
        <v>0</v>
      </c>
      <c r="W23" s="4">
        <v>0</v>
      </c>
      <c r="X23" s="4">
        <v>0</v>
      </c>
      <c r="Y23" s="4">
        <v>-6</v>
      </c>
      <c r="Z23" s="4">
        <v>-8.6</v>
      </c>
      <c r="AA23" s="4">
        <v>-13.7</v>
      </c>
      <c r="AB23" s="4">
        <v>4.5999999999999996</v>
      </c>
      <c r="AC23" s="4">
        <v>-34.799999999999997</v>
      </c>
      <c r="AD23" s="4">
        <v>0</v>
      </c>
      <c r="AE23" s="4">
        <v>0</v>
      </c>
      <c r="AF23" s="4">
        <v>1.5</v>
      </c>
      <c r="AG23" s="4">
        <v>-3</v>
      </c>
      <c r="AH23" s="4">
        <v>0</v>
      </c>
      <c r="AI23" s="4">
        <v>-0.5</v>
      </c>
      <c r="AJ23" s="4">
        <v>15.3</v>
      </c>
      <c r="AK23" s="4">
        <v>0</v>
      </c>
    </row>
    <row r="24" spans="2:38" x14ac:dyDescent="0.25">
      <c r="B24" t="s">
        <v>16</v>
      </c>
      <c r="F24" s="12">
        <f>SUM(G24:AL24)</f>
        <v>-14.399999999999999</v>
      </c>
      <c r="G24" s="4">
        <v>3.2</v>
      </c>
      <c r="H24" s="4">
        <v>-0.4</v>
      </c>
      <c r="I24" s="4">
        <v>0</v>
      </c>
      <c r="J24" s="4">
        <v>0</v>
      </c>
      <c r="K24" s="4">
        <v>-1.3</v>
      </c>
      <c r="L24" s="4">
        <v>-0.5</v>
      </c>
      <c r="M24" s="4">
        <v>0.2</v>
      </c>
      <c r="N24" s="4">
        <v>-0.2</v>
      </c>
      <c r="O24" s="4">
        <v>-1.9</v>
      </c>
      <c r="P24" s="4">
        <v>0</v>
      </c>
      <c r="Q24" s="4">
        <v>0</v>
      </c>
      <c r="R24" s="4">
        <v>-0.9</v>
      </c>
      <c r="S24" s="4">
        <v>-0.8</v>
      </c>
      <c r="T24" s="4">
        <v>-1.7</v>
      </c>
      <c r="U24" s="4">
        <v>-0.4</v>
      </c>
      <c r="V24" s="4">
        <v>-2.2999999999999998</v>
      </c>
      <c r="W24" s="4">
        <v>0</v>
      </c>
      <c r="X24" s="4">
        <v>0</v>
      </c>
      <c r="Y24" s="4">
        <v>-1.4</v>
      </c>
      <c r="Z24" s="4">
        <v>-0.3</v>
      </c>
      <c r="AA24" s="4">
        <v>-0.4</v>
      </c>
      <c r="AB24" s="4">
        <v>-0.7</v>
      </c>
      <c r="AC24" s="4">
        <v>-0.7</v>
      </c>
      <c r="AD24" s="4">
        <v>0</v>
      </c>
      <c r="AE24" s="4">
        <v>0</v>
      </c>
      <c r="AF24" s="4">
        <v>-0.7</v>
      </c>
      <c r="AG24" s="4">
        <v>-1</v>
      </c>
      <c r="AH24" s="4">
        <v>0</v>
      </c>
      <c r="AI24" s="4">
        <v>-0.7</v>
      </c>
      <c r="AJ24" s="4">
        <v>-1.5</v>
      </c>
      <c r="AK24" s="4">
        <v>0</v>
      </c>
    </row>
    <row r="25" spans="2:38" x14ac:dyDescent="0.25">
      <c r="B25" t="s">
        <v>17</v>
      </c>
      <c r="F25" s="12">
        <f>SUM(G25:AL25)</f>
        <v>753.4000000000002</v>
      </c>
      <c r="G25" s="4">
        <v>66.7</v>
      </c>
      <c r="H25" s="4">
        <v>-1.4</v>
      </c>
      <c r="I25" s="4">
        <v>0</v>
      </c>
      <c r="J25" s="4">
        <v>0</v>
      </c>
      <c r="K25" s="4">
        <v>-48.8</v>
      </c>
      <c r="L25" s="4">
        <v>-8.6</v>
      </c>
      <c r="M25" s="4">
        <v>-56.9</v>
      </c>
      <c r="N25" s="4">
        <v>55.9</v>
      </c>
      <c r="O25" s="4">
        <v>56.9</v>
      </c>
      <c r="P25" s="4">
        <v>0</v>
      </c>
      <c r="Q25" s="4">
        <v>0</v>
      </c>
      <c r="R25" s="4">
        <v>-24.8</v>
      </c>
      <c r="S25" s="4">
        <f>1017.5</f>
        <v>1017.5</v>
      </c>
      <c r="T25" s="4">
        <v>61</v>
      </c>
      <c r="U25" s="4">
        <v>-70.5</v>
      </c>
      <c r="V25" s="4">
        <v>-49.4</v>
      </c>
      <c r="W25" s="4">
        <v>0</v>
      </c>
      <c r="X25" s="4">
        <v>0</v>
      </c>
      <c r="Y25" s="4">
        <v>-25.5</v>
      </c>
      <c r="Z25" s="4">
        <v>30.5</v>
      </c>
      <c r="AA25" s="4">
        <v>-94.8</v>
      </c>
      <c r="AB25" s="4">
        <v>8.1999999999999993</v>
      </c>
      <c r="AC25" s="4">
        <v>-60.2</v>
      </c>
      <c r="AD25" s="4">
        <v>0</v>
      </c>
      <c r="AE25" s="4">
        <v>0</v>
      </c>
      <c r="AF25" s="4">
        <v>17.2</v>
      </c>
      <c r="AG25" s="4">
        <v>16.5</v>
      </c>
      <c r="AH25" s="4">
        <v>0</v>
      </c>
      <c r="AI25" s="4">
        <f>-47.9+0.1</f>
        <v>-47.8</v>
      </c>
      <c r="AJ25" s="4">
        <v>-88.3</v>
      </c>
      <c r="AK25" s="4">
        <v>0</v>
      </c>
    </row>
    <row r="26" spans="2:38" x14ac:dyDescent="0.25">
      <c r="B26" t="s">
        <v>13</v>
      </c>
      <c r="F26" s="12">
        <f>SUM(G26:AL26)</f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</row>
    <row r="27" spans="2:38" s="1" customFormat="1" x14ac:dyDescent="0.25">
      <c r="B27" s="1" t="s">
        <v>18</v>
      </c>
      <c r="F27" s="13">
        <f>F9+F22+F23+F24+F25+F26</f>
        <v>716.63000000000011</v>
      </c>
      <c r="G27" s="5">
        <f>G9+G22+G23+G24+G25+G26+0.1</f>
        <v>-63.29999999999999</v>
      </c>
      <c r="H27" s="5">
        <f t="shared" ref="H27:AK27" si="5">H9+H22+H23+H24+H25+H26</f>
        <v>50.400000000000006</v>
      </c>
      <c r="I27" s="5">
        <f t="shared" si="5"/>
        <v>0</v>
      </c>
      <c r="J27" s="5">
        <f t="shared" si="5"/>
        <v>0</v>
      </c>
      <c r="K27" s="5">
        <f t="shared" si="5"/>
        <v>-310.7</v>
      </c>
      <c r="L27" s="5">
        <f t="shared" si="5"/>
        <v>-72.400000000000006</v>
      </c>
      <c r="M27" s="5">
        <f t="shared" si="5"/>
        <v>-192.4</v>
      </c>
      <c r="N27" s="5">
        <f t="shared" si="5"/>
        <v>115.89999999999999</v>
      </c>
      <c r="O27" s="5">
        <f t="shared" si="5"/>
        <v>117.8</v>
      </c>
      <c r="P27" s="5">
        <f t="shared" si="5"/>
        <v>0</v>
      </c>
      <c r="Q27" s="5">
        <f t="shared" si="5"/>
        <v>0</v>
      </c>
      <c r="R27" s="5">
        <f t="shared" si="5"/>
        <v>32.600000000000023</v>
      </c>
      <c r="S27" s="5">
        <f t="shared" si="5"/>
        <v>1125.5</v>
      </c>
      <c r="T27" s="5">
        <f t="shared" si="5"/>
        <v>-18.699999999999989</v>
      </c>
      <c r="U27" s="5">
        <f t="shared" si="5"/>
        <v>-97.4</v>
      </c>
      <c r="V27" s="5">
        <f t="shared" si="5"/>
        <v>-98.1</v>
      </c>
      <c r="W27" s="5">
        <f t="shared" si="5"/>
        <v>0</v>
      </c>
      <c r="X27" s="5">
        <f t="shared" si="5"/>
        <v>0</v>
      </c>
      <c r="Y27" s="5">
        <f t="shared" si="5"/>
        <v>-169.50000000000003</v>
      </c>
      <c r="Z27" s="5">
        <f t="shared" si="5"/>
        <v>69.900000000000006</v>
      </c>
      <c r="AA27" s="5">
        <f t="shared" si="5"/>
        <v>-41.999999999999993</v>
      </c>
      <c r="AB27" s="5">
        <f t="shared" si="5"/>
        <v>117.80000000000001</v>
      </c>
      <c r="AC27" s="5">
        <f t="shared" si="5"/>
        <v>-50.3</v>
      </c>
      <c r="AD27" s="5">
        <f t="shared" si="5"/>
        <v>0</v>
      </c>
      <c r="AE27" s="5">
        <f t="shared" si="5"/>
        <v>0</v>
      </c>
      <c r="AF27" s="5">
        <f t="shared" si="5"/>
        <v>2.7999999999999972</v>
      </c>
      <c r="AG27" s="5">
        <f t="shared" si="5"/>
        <v>309.7</v>
      </c>
      <c r="AH27" s="5">
        <f t="shared" si="5"/>
        <v>0</v>
      </c>
      <c r="AI27" s="5">
        <f t="shared" si="5"/>
        <v>-63.8</v>
      </c>
      <c r="AJ27" s="5">
        <f>AJ9+AJ22+AJ23+AJ24+AJ25+AJ26</f>
        <v>-47.17</v>
      </c>
      <c r="AK27" s="5">
        <f t="shared" si="5"/>
        <v>0</v>
      </c>
      <c r="AL27" s="5"/>
    </row>
    <row r="29" spans="2:38" x14ac:dyDescent="0.25">
      <c r="B29" s="14" t="s">
        <v>20</v>
      </c>
    </row>
    <row r="30" spans="2:38" x14ac:dyDescent="0.25">
      <c r="B30" s="14" t="s">
        <v>21</v>
      </c>
    </row>
    <row r="31" spans="2:38" x14ac:dyDescent="0.25">
      <c r="B31" s="14" t="s">
        <v>26</v>
      </c>
    </row>
  </sheetData>
  <phoneticPr fontId="0" type="noConversion"/>
  <pageMargins left="0.25" right="0.2" top="1" bottom="1" header="0.5" footer="0.5"/>
  <pageSetup scale="4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L31"/>
  <sheetViews>
    <sheetView workbookViewId="0">
      <pane xSplit="4" ySplit="6" topLeftCell="E7" activePane="bottomRight" state="frozen"/>
      <selection activeCell="AL22" sqref="AL22"/>
      <selection pane="topRight" activeCell="AL22" sqref="AL22"/>
      <selection pane="bottomLeft" activeCell="AL22" sqref="AL22"/>
      <selection pane="bottomRight" activeCell="A20" sqref="A20"/>
    </sheetView>
  </sheetViews>
  <sheetFormatPr defaultRowHeight="13.2" x14ac:dyDescent="0.25"/>
  <cols>
    <col min="6" max="6" width="13.6640625" style="1" bestFit="1" customWidth="1"/>
    <col min="7" max="7" width="9.88671875" customWidth="1"/>
    <col min="22" max="22" width="9.33203125" customWidth="1"/>
    <col min="26" max="27" width="0" hidden="1" customWidth="1"/>
  </cols>
  <sheetData>
    <row r="1" spans="2:37" ht="15.6" x14ac:dyDescent="0.3">
      <c r="B1" s="2" t="s">
        <v>24</v>
      </c>
    </row>
    <row r="2" spans="2:37" ht="15.6" x14ac:dyDescent="0.3">
      <c r="B2" s="2" t="s">
        <v>0</v>
      </c>
    </row>
    <row r="3" spans="2:37" x14ac:dyDescent="0.25">
      <c r="B3" s="1" t="s">
        <v>36</v>
      </c>
    </row>
    <row r="5" spans="2:37" x14ac:dyDescent="0.25">
      <c r="F5" s="10" t="s">
        <v>1</v>
      </c>
    </row>
    <row r="6" spans="2:37" s="1" customFormat="1" x14ac:dyDescent="0.25">
      <c r="F6" s="11" t="s">
        <v>19</v>
      </c>
      <c r="G6" s="8">
        <f t="shared" ref="G6:AI6" si="0">H6+1</f>
        <v>37134</v>
      </c>
      <c r="H6" s="8">
        <f t="shared" si="0"/>
        <v>37133</v>
      </c>
      <c r="I6" s="8">
        <f t="shared" si="0"/>
        <v>37132</v>
      </c>
      <c r="J6" s="8">
        <f t="shared" si="0"/>
        <v>37131</v>
      </c>
      <c r="K6" s="8">
        <f t="shared" si="0"/>
        <v>37130</v>
      </c>
      <c r="L6" s="8">
        <f t="shared" si="0"/>
        <v>37129</v>
      </c>
      <c r="M6" s="8">
        <f t="shared" si="0"/>
        <v>37128</v>
      </c>
      <c r="N6" s="8">
        <f t="shared" si="0"/>
        <v>37127</v>
      </c>
      <c r="O6" s="8">
        <f t="shared" si="0"/>
        <v>37126</v>
      </c>
      <c r="P6" s="8">
        <f t="shared" si="0"/>
        <v>37125</v>
      </c>
      <c r="Q6" s="8">
        <f t="shared" si="0"/>
        <v>37124</v>
      </c>
      <c r="R6" s="8">
        <f t="shared" si="0"/>
        <v>37123</v>
      </c>
      <c r="S6" s="8">
        <f t="shared" si="0"/>
        <v>37122</v>
      </c>
      <c r="T6" s="8">
        <f t="shared" si="0"/>
        <v>37121</v>
      </c>
      <c r="U6" s="8">
        <f t="shared" si="0"/>
        <v>37120</v>
      </c>
      <c r="V6" s="8">
        <f t="shared" si="0"/>
        <v>37119</v>
      </c>
      <c r="W6" s="8">
        <f t="shared" si="0"/>
        <v>37118</v>
      </c>
      <c r="X6" s="8">
        <f t="shared" si="0"/>
        <v>37117</v>
      </c>
      <c r="Y6" s="8">
        <f t="shared" si="0"/>
        <v>37116</v>
      </c>
      <c r="Z6" s="8">
        <f t="shared" si="0"/>
        <v>37115</v>
      </c>
      <c r="AA6" s="8">
        <f t="shared" si="0"/>
        <v>37114</v>
      </c>
      <c r="AB6" s="8">
        <f t="shared" si="0"/>
        <v>37113</v>
      </c>
      <c r="AC6" s="8">
        <f t="shared" si="0"/>
        <v>37112</v>
      </c>
      <c r="AD6" s="8">
        <f t="shared" si="0"/>
        <v>37111</v>
      </c>
      <c r="AE6" s="8">
        <f t="shared" si="0"/>
        <v>37110</v>
      </c>
      <c r="AF6" s="8">
        <f t="shared" si="0"/>
        <v>37109</v>
      </c>
      <c r="AG6" s="8">
        <f t="shared" si="0"/>
        <v>37108</v>
      </c>
      <c r="AH6" s="8">
        <f t="shared" si="0"/>
        <v>37107</v>
      </c>
      <c r="AI6" s="8">
        <f t="shared" si="0"/>
        <v>37106</v>
      </c>
      <c r="AJ6" s="8">
        <f>AK6+1</f>
        <v>37105</v>
      </c>
      <c r="AK6" s="8">
        <v>37104</v>
      </c>
    </row>
    <row r="7" spans="2:37" x14ac:dyDescent="0.25">
      <c r="B7" t="s">
        <v>2</v>
      </c>
      <c r="F7" s="12">
        <f>SUM(G7:AK7)</f>
        <v>32.500000000000007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>
        <v>13.8</v>
      </c>
      <c r="S7" s="4">
        <v>0</v>
      </c>
      <c r="T7" s="4">
        <v>0</v>
      </c>
      <c r="U7" s="4">
        <v>-0.1</v>
      </c>
      <c r="V7" s="4">
        <v>-7.3</v>
      </c>
      <c r="W7" s="4">
        <v>7.4</v>
      </c>
      <c r="X7" s="4">
        <v>2.2000000000000002</v>
      </c>
      <c r="Y7" s="4">
        <v>24</v>
      </c>
      <c r="Z7" s="4"/>
      <c r="AA7" s="4"/>
      <c r="AB7" s="4">
        <v>-0.5</v>
      </c>
      <c r="AC7" s="4">
        <v>0.7</v>
      </c>
      <c r="AD7" s="4">
        <v>-4.8</v>
      </c>
      <c r="AE7" s="4">
        <v>-0.8</v>
      </c>
      <c r="AF7" s="4">
        <v>1.2</v>
      </c>
      <c r="AG7" s="4">
        <v>0</v>
      </c>
      <c r="AH7" s="4">
        <v>0</v>
      </c>
      <c r="AI7" s="4">
        <v>-0.7</v>
      </c>
      <c r="AJ7" s="4">
        <v>0.5</v>
      </c>
      <c r="AK7" s="4">
        <v>-3.1</v>
      </c>
    </row>
    <row r="8" spans="2:37" x14ac:dyDescent="0.25">
      <c r="B8" t="s">
        <v>3</v>
      </c>
      <c r="F8" s="12">
        <f>SUM(G8:AK8)</f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</row>
    <row r="9" spans="2:37" s="1" customFormat="1" x14ac:dyDescent="0.25">
      <c r="B9" s="1" t="s">
        <v>4</v>
      </c>
      <c r="F9" s="12">
        <f>SUM(F7:F8)</f>
        <v>32.500000000000007</v>
      </c>
      <c r="G9" s="17">
        <f t="shared" ref="G9:AK9" si="1">SUM(G7:G8)</f>
        <v>0</v>
      </c>
      <c r="H9" s="17">
        <f t="shared" si="1"/>
        <v>0</v>
      </c>
      <c r="I9" s="17">
        <f t="shared" si="1"/>
        <v>0</v>
      </c>
      <c r="J9" s="17">
        <f t="shared" si="1"/>
        <v>0</v>
      </c>
      <c r="K9" s="17">
        <f t="shared" si="1"/>
        <v>0</v>
      </c>
      <c r="L9" s="17">
        <f t="shared" si="1"/>
        <v>0</v>
      </c>
      <c r="M9" s="17">
        <f t="shared" si="1"/>
        <v>0</v>
      </c>
      <c r="N9" s="17">
        <f t="shared" si="1"/>
        <v>0</v>
      </c>
      <c r="O9" s="17">
        <f t="shared" si="1"/>
        <v>0</v>
      </c>
      <c r="P9" s="17">
        <f t="shared" si="1"/>
        <v>0</v>
      </c>
      <c r="Q9" s="17">
        <f t="shared" si="1"/>
        <v>0</v>
      </c>
      <c r="R9" s="17">
        <f t="shared" si="1"/>
        <v>13.8</v>
      </c>
      <c r="S9" s="17">
        <f t="shared" si="1"/>
        <v>0</v>
      </c>
      <c r="T9" s="17">
        <f t="shared" si="1"/>
        <v>0</v>
      </c>
      <c r="U9" s="17">
        <f t="shared" si="1"/>
        <v>-0.1</v>
      </c>
      <c r="V9" s="17">
        <f t="shared" si="1"/>
        <v>-7.3</v>
      </c>
      <c r="W9" s="17">
        <f t="shared" si="1"/>
        <v>7.4</v>
      </c>
      <c r="X9" s="17">
        <f t="shared" si="1"/>
        <v>2.2000000000000002</v>
      </c>
      <c r="Y9" s="17">
        <f t="shared" si="1"/>
        <v>24</v>
      </c>
      <c r="Z9" s="17">
        <f t="shared" si="1"/>
        <v>0</v>
      </c>
      <c r="AA9" s="17">
        <f t="shared" si="1"/>
        <v>0</v>
      </c>
      <c r="AB9" s="17">
        <f t="shared" si="1"/>
        <v>-0.5</v>
      </c>
      <c r="AC9" s="17">
        <f t="shared" si="1"/>
        <v>0.7</v>
      </c>
      <c r="AD9" s="17">
        <f t="shared" si="1"/>
        <v>-4.8</v>
      </c>
      <c r="AE9" s="17">
        <f t="shared" si="1"/>
        <v>-0.8</v>
      </c>
      <c r="AF9" s="17">
        <f t="shared" si="1"/>
        <v>1.2</v>
      </c>
      <c r="AG9" s="17">
        <f t="shared" si="1"/>
        <v>0</v>
      </c>
      <c r="AH9" s="17">
        <f t="shared" si="1"/>
        <v>0</v>
      </c>
      <c r="AI9" s="17">
        <f t="shared" si="1"/>
        <v>-0.7</v>
      </c>
      <c r="AJ9" s="17">
        <f t="shared" si="1"/>
        <v>0.5</v>
      </c>
      <c r="AK9" s="17">
        <f t="shared" si="1"/>
        <v>-3.1</v>
      </c>
    </row>
    <row r="10" spans="2:37" x14ac:dyDescent="0.25">
      <c r="B10" t="s">
        <v>5</v>
      </c>
      <c r="F10" s="12">
        <f>SUM(G10:AK10)</f>
        <v>35.599999999999987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>
        <v>165.3</v>
      </c>
      <c r="S10" s="4">
        <v>0</v>
      </c>
      <c r="T10" s="4">
        <v>0</v>
      </c>
      <c r="U10" s="4">
        <v>-83.1</v>
      </c>
      <c r="V10" s="4">
        <v>82.1</v>
      </c>
      <c r="W10" s="4">
        <v>-88.8</v>
      </c>
      <c r="X10" s="4">
        <v>-91.8</v>
      </c>
      <c r="Y10" s="4">
        <v>3.1</v>
      </c>
      <c r="Z10" s="4"/>
      <c r="AA10" s="4"/>
      <c r="AB10" s="4">
        <v>-62.1</v>
      </c>
      <c r="AC10" s="4">
        <v>-34</v>
      </c>
      <c r="AD10" s="4">
        <v>-14</v>
      </c>
      <c r="AE10" s="4">
        <v>-54.7</v>
      </c>
      <c r="AF10" s="4">
        <v>45</v>
      </c>
      <c r="AG10" s="4">
        <v>0</v>
      </c>
      <c r="AH10" s="4">
        <v>0</v>
      </c>
      <c r="AI10" s="4">
        <v>252.2</v>
      </c>
      <c r="AJ10" s="4">
        <v>-30</v>
      </c>
      <c r="AK10" s="4">
        <v>-53.6</v>
      </c>
    </row>
    <row r="11" spans="2:37" x14ac:dyDescent="0.25">
      <c r="B11" t="s">
        <v>6</v>
      </c>
      <c r="F11" s="12">
        <f>SUM(G11:AK11)</f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</row>
    <row r="12" spans="2:37" s="1" customFormat="1" x14ac:dyDescent="0.25">
      <c r="B12" s="1" t="s">
        <v>7</v>
      </c>
      <c r="F12" s="12">
        <f>SUM(F10:F11)</f>
        <v>35.599999999999987</v>
      </c>
      <c r="G12" s="17">
        <f t="shared" ref="G12:AK12" si="2">SUM(G10:G11)</f>
        <v>0</v>
      </c>
      <c r="H12" s="17">
        <f t="shared" si="2"/>
        <v>0</v>
      </c>
      <c r="I12" s="17">
        <f t="shared" si="2"/>
        <v>0</v>
      </c>
      <c r="J12" s="17">
        <f t="shared" si="2"/>
        <v>0</v>
      </c>
      <c r="K12" s="17">
        <f t="shared" si="2"/>
        <v>0</v>
      </c>
      <c r="L12" s="17">
        <f t="shared" si="2"/>
        <v>0</v>
      </c>
      <c r="M12" s="17">
        <f t="shared" si="2"/>
        <v>0</v>
      </c>
      <c r="N12" s="17">
        <f t="shared" si="2"/>
        <v>0</v>
      </c>
      <c r="O12" s="17">
        <f t="shared" si="2"/>
        <v>0</v>
      </c>
      <c r="P12" s="17">
        <f t="shared" si="2"/>
        <v>0</v>
      </c>
      <c r="Q12" s="17">
        <f t="shared" si="2"/>
        <v>0</v>
      </c>
      <c r="R12" s="17">
        <f t="shared" si="2"/>
        <v>165.3</v>
      </c>
      <c r="S12" s="17">
        <f t="shared" si="2"/>
        <v>0</v>
      </c>
      <c r="T12" s="17">
        <f t="shared" si="2"/>
        <v>0</v>
      </c>
      <c r="U12" s="17">
        <f t="shared" si="2"/>
        <v>-83.1</v>
      </c>
      <c r="V12" s="17">
        <f t="shared" si="2"/>
        <v>82.1</v>
      </c>
      <c r="W12" s="17">
        <f t="shared" si="2"/>
        <v>-88.8</v>
      </c>
      <c r="X12" s="17">
        <f t="shared" si="2"/>
        <v>-91.8</v>
      </c>
      <c r="Y12" s="17">
        <f t="shared" si="2"/>
        <v>3.1</v>
      </c>
      <c r="Z12" s="17">
        <f t="shared" si="2"/>
        <v>0</v>
      </c>
      <c r="AA12" s="17">
        <f t="shared" si="2"/>
        <v>0</v>
      </c>
      <c r="AB12" s="17">
        <f t="shared" si="2"/>
        <v>-62.1</v>
      </c>
      <c r="AC12" s="17">
        <f t="shared" si="2"/>
        <v>-34</v>
      </c>
      <c r="AD12" s="17">
        <f t="shared" si="2"/>
        <v>-14</v>
      </c>
      <c r="AE12" s="17">
        <f t="shared" si="2"/>
        <v>-54.7</v>
      </c>
      <c r="AF12" s="17">
        <f t="shared" si="2"/>
        <v>45</v>
      </c>
      <c r="AG12" s="17">
        <f t="shared" si="2"/>
        <v>0</v>
      </c>
      <c r="AH12" s="17">
        <f t="shared" si="2"/>
        <v>0</v>
      </c>
      <c r="AI12" s="17">
        <f t="shared" si="2"/>
        <v>252.2</v>
      </c>
      <c r="AJ12" s="17">
        <f t="shared" si="2"/>
        <v>-30</v>
      </c>
      <c r="AK12" s="17">
        <f t="shared" si="2"/>
        <v>-53.6</v>
      </c>
    </row>
    <row r="13" spans="2:37" x14ac:dyDescent="0.25">
      <c r="B13" t="s">
        <v>8</v>
      </c>
      <c r="F13" s="12">
        <f>SUM(G13:AL13)</f>
        <v>-106.5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>
        <v>2.6</v>
      </c>
      <c r="S13" s="4">
        <v>0</v>
      </c>
      <c r="T13" s="4">
        <v>0</v>
      </c>
      <c r="U13" s="4">
        <v>8.3000000000000007</v>
      </c>
      <c r="V13" s="4">
        <v>-0.1</v>
      </c>
      <c r="W13" s="4">
        <v>-24.1</v>
      </c>
      <c r="X13" s="4">
        <v>-13.8</v>
      </c>
      <c r="Y13" s="4">
        <v>14.8</v>
      </c>
      <c r="Z13" s="4"/>
      <c r="AA13" s="4"/>
      <c r="AB13" s="4">
        <v>21.1</v>
      </c>
      <c r="AC13" s="4">
        <v>-4.4000000000000004</v>
      </c>
      <c r="AD13" s="4">
        <v>-34.6</v>
      </c>
      <c r="AE13" s="4">
        <v>-70.099999999999994</v>
      </c>
      <c r="AF13" s="4">
        <v>7</v>
      </c>
      <c r="AG13" s="4">
        <v>0</v>
      </c>
      <c r="AH13" s="4">
        <v>0</v>
      </c>
      <c r="AI13" s="4">
        <v>-24.4</v>
      </c>
      <c r="AJ13" s="4">
        <v>17.600000000000001</v>
      </c>
      <c r="AK13" s="4">
        <v>-6.4</v>
      </c>
    </row>
    <row r="14" spans="2:37" x14ac:dyDescent="0.25">
      <c r="B14" t="s">
        <v>9</v>
      </c>
      <c r="F14" s="12">
        <f>SUM(G14:AL14)</f>
        <v>89.3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>
        <v>20.100000000000001</v>
      </c>
      <c r="S14" s="4">
        <v>0</v>
      </c>
      <c r="T14" s="4">
        <v>0</v>
      </c>
      <c r="U14" s="4">
        <v>9.1999999999999993</v>
      </c>
      <c r="V14" s="4">
        <v>4</v>
      </c>
      <c r="W14" s="4">
        <v>-1.5</v>
      </c>
      <c r="X14" s="4">
        <v>2.8</v>
      </c>
      <c r="Y14" s="4">
        <v>2.9</v>
      </c>
      <c r="Z14" s="4"/>
      <c r="AA14" s="4"/>
      <c r="AB14" s="4">
        <v>-12.8</v>
      </c>
      <c r="AC14" s="4">
        <v>2.2999999999999998</v>
      </c>
      <c r="AD14" s="4">
        <v>9.3000000000000007</v>
      </c>
      <c r="AE14" s="4">
        <v>33.4</v>
      </c>
      <c r="AF14" s="4">
        <v>-5.0999999999999996</v>
      </c>
      <c r="AG14" s="4">
        <v>0</v>
      </c>
      <c r="AH14" s="4">
        <v>0</v>
      </c>
      <c r="AI14" s="4">
        <v>-9.6</v>
      </c>
      <c r="AJ14" s="4">
        <v>14.6</v>
      </c>
      <c r="AK14" s="4">
        <v>19.7</v>
      </c>
    </row>
    <row r="15" spans="2:37" x14ac:dyDescent="0.25">
      <c r="B15" t="s">
        <v>10</v>
      </c>
      <c r="F15" s="12">
        <f>SUM(G15:AL15)</f>
        <v>-5.5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>
        <v>0.7</v>
      </c>
      <c r="S15" s="4">
        <v>0</v>
      </c>
      <c r="T15" s="4">
        <v>0</v>
      </c>
      <c r="U15" s="4">
        <v>0.1</v>
      </c>
      <c r="V15" s="4">
        <v>-1.2</v>
      </c>
      <c r="W15" s="4">
        <v>-1</v>
      </c>
      <c r="X15" s="4">
        <v>0.5</v>
      </c>
      <c r="Y15" s="4">
        <v>-1.5</v>
      </c>
      <c r="Z15" s="4"/>
      <c r="AA15" s="4"/>
      <c r="AB15" s="4">
        <v>-1.2</v>
      </c>
      <c r="AC15" s="4">
        <v>0.7</v>
      </c>
      <c r="AD15" s="4">
        <v>-0.8</v>
      </c>
      <c r="AE15" s="4">
        <v>-0.5</v>
      </c>
      <c r="AF15" s="4">
        <v>-0.3</v>
      </c>
      <c r="AG15" s="4">
        <v>0</v>
      </c>
      <c r="AH15" s="4">
        <v>0</v>
      </c>
      <c r="AI15" s="4">
        <v>-0.9</v>
      </c>
      <c r="AJ15" s="4">
        <v>-1.1000000000000001</v>
      </c>
      <c r="AK15" s="4">
        <v>1</v>
      </c>
    </row>
    <row r="16" spans="2:37" x14ac:dyDescent="0.25">
      <c r="B16" t="s">
        <v>11</v>
      </c>
      <c r="F16" s="12">
        <f>SUM(G16:AL16)</f>
        <v>-22.599999999999998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>
        <v>-1.1000000000000001</v>
      </c>
      <c r="S16" s="4">
        <v>0</v>
      </c>
      <c r="T16" s="4">
        <v>0</v>
      </c>
      <c r="U16" s="4">
        <v>-0.8</v>
      </c>
      <c r="V16" s="4">
        <v>-1.2</v>
      </c>
      <c r="W16" s="4">
        <v>-2.1</v>
      </c>
      <c r="X16" s="4">
        <v>-1.1000000000000001</v>
      </c>
      <c r="Y16" s="4">
        <v>-1.1000000000000001</v>
      </c>
      <c r="Z16" s="4"/>
      <c r="AA16" s="4"/>
      <c r="AB16" s="4">
        <v>-1.6</v>
      </c>
      <c r="AC16" s="4">
        <v>-2.6</v>
      </c>
      <c r="AD16" s="4">
        <v>-5.7</v>
      </c>
      <c r="AE16" s="4">
        <v>-0.8</v>
      </c>
      <c r="AF16" s="4">
        <v>-1.2</v>
      </c>
      <c r="AG16" s="4">
        <v>0</v>
      </c>
      <c r="AH16" s="4">
        <v>0</v>
      </c>
      <c r="AI16" s="4">
        <v>-0.7</v>
      </c>
      <c r="AJ16" s="4">
        <v>-1.7</v>
      </c>
      <c r="AK16" s="4">
        <v>-0.9</v>
      </c>
    </row>
    <row r="17" spans="2:38" x14ac:dyDescent="0.25">
      <c r="B17" t="s">
        <v>13</v>
      </c>
      <c r="F17" s="12">
        <f>SUM(G17:AL17)</f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</row>
    <row r="18" spans="2:38" s="1" customFormat="1" x14ac:dyDescent="0.25">
      <c r="B18" s="1" t="s">
        <v>25</v>
      </c>
      <c r="F18" s="12">
        <f t="shared" ref="F18:AK18" si="3">SUM(F12:F17)</f>
        <v>-9.7000000000000064</v>
      </c>
      <c r="G18" s="17">
        <f t="shared" si="3"/>
        <v>0</v>
      </c>
      <c r="H18" s="17">
        <f t="shared" si="3"/>
        <v>0</v>
      </c>
      <c r="I18" s="17">
        <f t="shared" si="3"/>
        <v>0</v>
      </c>
      <c r="J18" s="17">
        <f t="shared" si="3"/>
        <v>0</v>
      </c>
      <c r="K18" s="17">
        <f t="shared" si="3"/>
        <v>0</v>
      </c>
      <c r="L18" s="17">
        <f t="shared" si="3"/>
        <v>0</v>
      </c>
      <c r="M18" s="17">
        <f t="shared" si="3"/>
        <v>0</v>
      </c>
      <c r="N18" s="17">
        <f t="shared" si="3"/>
        <v>0</v>
      </c>
      <c r="O18" s="17">
        <f t="shared" si="3"/>
        <v>0</v>
      </c>
      <c r="P18" s="17">
        <f t="shared" si="3"/>
        <v>0</v>
      </c>
      <c r="Q18" s="17">
        <f t="shared" si="3"/>
        <v>0</v>
      </c>
      <c r="R18" s="17">
        <f t="shared" si="3"/>
        <v>187.6</v>
      </c>
      <c r="S18" s="17">
        <f t="shared" si="3"/>
        <v>0</v>
      </c>
      <c r="T18" s="17">
        <f t="shared" si="3"/>
        <v>0</v>
      </c>
      <c r="U18" s="17">
        <f t="shared" si="3"/>
        <v>-66.3</v>
      </c>
      <c r="V18" s="17">
        <f t="shared" si="3"/>
        <v>83.6</v>
      </c>
      <c r="W18" s="17">
        <f t="shared" si="3"/>
        <v>-117.5</v>
      </c>
      <c r="X18" s="17">
        <f t="shared" si="3"/>
        <v>-103.39999999999999</v>
      </c>
      <c r="Y18" s="17">
        <f t="shared" si="3"/>
        <v>18.2</v>
      </c>
      <c r="Z18" s="17">
        <f t="shared" si="3"/>
        <v>0</v>
      </c>
      <c r="AA18" s="17">
        <f t="shared" si="3"/>
        <v>0</v>
      </c>
      <c r="AB18" s="17">
        <f t="shared" si="3"/>
        <v>-56.6</v>
      </c>
      <c r="AC18" s="17">
        <f t="shared" si="3"/>
        <v>-38</v>
      </c>
      <c r="AD18" s="17">
        <f t="shared" si="3"/>
        <v>-45.8</v>
      </c>
      <c r="AE18" s="17">
        <f t="shared" si="3"/>
        <v>-92.7</v>
      </c>
      <c r="AF18" s="17">
        <f t="shared" si="3"/>
        <v>45.4</v>
      </c>
      <c r="AG18" s="17">
        <f t="shared" si="3"/>
        <v>0</v>
      </c>
      <c r="AH18" s="17">
        <f t="shared" si="3"/>
        <v>0</v>
      </c>
      <c r="AI18" s="17">
        <f t="shared" si="3"/>
        <v>216.6</v>
      </c>
      <c r="AJ18" s="17">
        <f t="shared" si="3"/>
        <v>-0.59999999999999898</v>
      </c>
      <c r="AK18" s="17">
        <f t="shared" si="3"/>
        <v>-40.199999999999996</v>
      </c>
    </row>
    <row r="19" spans="2:38" x14ac:dyDescent="0.25">
      <c r="B19" t="s">
        <v>12</v>
      </c>
      <c r="F19" s="12">
        <f>SUM(G19:AL19)</f>
        <v>93.6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>
        <v>-2.1</v>
      </c>
      <c r="S19" s="4">
        <v>0</v>
      </c>
      <c r="T19" s="4">
        <v>0</v>
      </c>
      <c r="U19" s="4">
        <v>0.3</v>
      </c>
      <c r="V19" s="4">
        <v>0</v>
      </c>
      <c r="W19" s="4">
        <v>11.8</v>
      </c>
      <c r="X19" s="4">
        <v>0.4</v>
      </c>
      <c r="Y19" s="4">
        <v>-0.4</v>
      </c>
      <c r="Z19" s="4">
        <v>0</v>
      </c>
      <c r="AA19" s="4">
        <v>0</v>
      </c>
      <c r="AB19" s="4">
        <v>-1.7</v>
      </c>
      <c r="AC19" s="4">
        <v>-0.9</v>
      </c>
      <c r="AD19" s="4">
        <v>3.6</v>
      </c>
      <c r="AE19" s="4">
        <v>69.3</v>
      </c>
      <c r="AF19" s="4">
        <v>-0.2</v>
      </c>
      <c r="AG19" s="4">
        <v>0</v>
      </c>
      <c r="AH19" s="4">
        <v>0</v>
      </c>
      <c r="AI19" s="4">
        <v>14.8</v>
      </c>
      <c r="AJ19" s="4">
        <v>-0.5</v>
      </c>
      <c r="AK19" s="4">
        <v>-0.8</v>
      </c>
    </row>
    <row r="20" spans="2:38" x14ac:dyDescent="0.25">
      <c r="B20" t="s">
        <v>29</v>
      </c>
      <c r="F20" s="12">
        <f>SUM(G20:AL20)</f>
        <v>3.8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>
        <v>-0.3</v>
      </c>
      <c r="S20" s="4">
        <v>0</v>
      </c>
      <c r="T20" s="4">
        <v>0</v>
      </c>
      <c r="U20" s="4">
        <v>0</v>
      </c>
      <c r="V20" s="4">
        <v>0</v>
      </c>
      <c r="W20" s="4">
        <v>-0.1</v>
      </c>
      <c r="X20" s="4">
        <v>0</v>
      </c>
      <c r="Y20" s="4">
        <v>5</v>
      </c>
      <c r="Z20" s="4"/>
      <c r="AA20" s="4"/>
      <c r="AB20" s="4">
        <v>-0.1</v>
      </c>
      <c r="AC20" s="4">
        <v>-0.6</v>
      </c>
      <c r="AD20" s="4">
        <v>-0.1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</row>
    <row r="21" spans="2:38" x14ac:dyDescent="0.25">
      <c r="B21" t="s">
        <v>22</v>
      </c>
      <c r="F21" s="12">
        <f>SUM(G21:AL21)</f>
        <v>-68.400000000000006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>
        <v>10.4</v>
      </c>
      <c r="S21" s="4">
        <v>0</v>
      </c>
      <c r="T21" s="4">
        <v>0</v>
      </c>
      <c r="U21" s="4">
        <v>-23.4</v>
      </c>
      <c r="V21" s="4">
        <v>-6.6</v>
      </c>
      <c r="W21" s="4">
        <v>-1.8</v>
      </c>
      <c r="X21" s="4">
        <v>1.5</v>
      </c>
      <c r="Y21" s="4">
        <v>-4.7</v>
      </c>
      <c r="Z21" s="4"/>
      <c r="AA21" s="4"/>
      <c r="AB21" s="4">
        <v>-3.7</v>
      </c>
      <c r="AC21" s="4">
        <v>-5.4</v>
      </c>
      <c r="AD21" s="4">
        <v>-4.7</v>
      </c>
      <c r="AE21" s="4">
        <v>-63.7</v>
      </c>
      <c r="AF21" s="4">
        <v>-5.0999999999999996</v>
      </c>
      <c r="AG21" s="4">
        <v>0</v>
      </c>
      <c r="AH21" s="4">
        <v>0</v>
      </c>
      <c r="AI21" s="4">
        <v>9.1</v>
      </c>
      <c r="AJ21" s="4">
        <v>7.1</v>
      </c>
      <c r="AK21" s="4">
        <v>22.6</v>
      </c>
    </row>
    <row r="22" spans="2:38" s="1" customFormat="1" x14ac:dyDescent="0.25">
      <c r="B22" s="1" t="s">
        <v>14</v>
      </c>
      <c r="F22" s="12">
        <f>F18+F19+F21+F20</f>
        <v>19.299999999999986</v>
      </c>
      <c r="G22" s="17">
        <f>G18+G19+G20+G21</f>
        <v>0</v>
      </c>
      <c r="H22" s="17">
        <f>H18+H19+H20+H21</f>
        <v>0</v>
      </c>
      <c r="I22" s="17">
        <f t="shared" ref="I22:AK22" si="4">I18+I19+I20+I21</f>
        <v>0</v>
      </c>
      <c r="J22" s="17">
        <f t="shared" si="4"/>
        <v>0</v>
      </c>
      <c r="K22" s="17">
        <f t="shared" si="4"/>
        <v>0</v>
      </c>
      <c r="L22" s="17">
        <f t="shared" si="4"/>
        <v>0</v>
      </c>
      <c r="M22" s="17">
        <f t="shared" si="4"/>
        <v>0</v>
      </c>
      <c r="N22" s="17">
        <f t="shared" si="4"/>
        <v>0</v>
      </c>
      <c r="O22" s="17">
        <f t="shared" si="4"/>
        <v>0</v>
      </c>
      <c r="P22" s="17">
        <f t="shared" si="4"/>
        <v>0</v>
      </c>
      <c r="Q22" s="17">
        <f t="shared" si="4"/>
        <v>0</v>
      </c>
      <c r="R22" s="17">
        <f t="shared" si="4"/>
        <v>195.6</v>
      </c>
      <c r="S22" s="17">
        <f t="shared" si="4"/>
        <v>0</v>
      </c>
      <c r="T22" s="17">
        <f t="shared" si="4"/>
        <v>0</v>
      </c>
      <c r="U22" s="17">
        <f t="shared" si="4"/>
        <v>-89.4</v>
      </c>
      <c r="V22" s="17">
        <f t="shared" si="4"/>
        <v>77</v>
      </c>
      <c r="W22" s="17">
        <f t="shared" si="4"/>
        <v>-107.6</v>
      </c>
      <c r="X22" s="17">
        <f t="shared" si="4"/>
        <v>-101.49999999999999</v>
      </c>
      <c r="Y22" s="17">
        <f t="shared" si="4"/>
        <v>18.100000000000001</v>
      </c>
      <c r="Z22" s="17">
        <f t="shared" si="4"/>
        <v>0</v>
      </c>
      <c r="AA22" s="17">
        <f t="shared" si="4"/>
        <v>0</v>
      </c>
      <c r="AB22" s="17">
        <f t="shared" si="4"/>
        <v>-62.100000000000009</v>
      </c>
      <c r="AC22" s="17">
        <f t="shared" si="4"/>
        <v>-44.9</v>
      </c>
      <c r="AD22" s="17">
        <f t="shared" si="4"/>
        <v>-47</v>
      </c>
      <c r="AE22" s="17">
        <f t="shared" si="4"/>
        <v>-87.100000000000009</v>
      </c>
      <c r="AF22" s="17">
        <f t="shared" si="4"/>
        <v>40.099999999999994</v>
      </c>
      <c r="AG22" s="17">
        <f t="shared" si="4"/>
        <v>0</v>
      </c>
      <c r="AH22" s="17">
        <f t="shared" si="4"/>
        <v>0</v>
      </c>
      <c r="AI22" s="17">
        <f t="shared" si="4"/>
        <v>240.5</v>
      </c>
      <c r="AJ22" s="17">
        <f t="shared" si="4"/>
        <v>6.0000000000000009</v>
      </c>
      <c r="AK22" s="17">
        <f t="shared" si="4"/>
        <v>-18.399999999999991</v>
      </c>
      <c r="AL22" s="17"/>
    </row>
    <row r="23" spans="2:38" x14ac:dyDescent="0.25">
      <c r="B23" t="s">
        <v>15</v>
      </c>
      <c r="F23" s="12">
        <f>SUM(G23:AL23)</f>
        <v>-42.300000000000004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-2.2000000000000002</v>
      </c>
      <c r="S23" s="4">
        <v>0</v>
      </c>
      <c r="T23" s="4">
        <v>0</v>
      </c>
      <c r="U23" s="4">
        <v>-5.4</v>
      </c>
      <c r="V23" s="4">
        <v>-11.5</v>
      </c>
      <c r="W23" s="4">
        <v>-20.6</v>
      </c>
      <c r="X23" s="4">
        <v>6.2</v>
      </c>
      <c r="Y23" s="4">
        <v>7.2</v>
      </c>
      <c r="Z23" s="4"/>
      <c r="AA23" s="4"/>
      <c r="AB23" s="4">
        <v>-6.9</v>
      </c>
      <c r="AC23" s="4">
        <v>-0.1</v>
      </c>
      <c r="AD23" s="4">
        <v>2.2999999999999998</v>
      </c>
      <c r="AE23" s="4">
        <v>-2.2000000000000002</v>
      </c>
      <c r="AF23" s="4">
        <v>9.5</v>
      </c>
      <c r="AG23" s="4">
        <v>0</v>
      </c>
      <c r="AH23" s="4">
        <v>0</v>
      </c>
      <c r="AI23" s="4">
        <v>1.7</v>
      </c>
      <c r="AJ23" s="4">
        <v>-21.4</v>
      </c>
      <c r="AK23" s="4">
        <v>1.1000000000000001</v>
      </c>
    </row>
    <row r="24" spans="2:38" x14ac:dyDescent="0.25">
      <c r="B24" t="s">
        <v>16</v>
      </c>
      <c r="F24" s="12">
        <f>SUM(G24:AL24)</f>
        <v>-23.300000000000004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-0.4</v>
      </c>
      <c r="S24" s="4">
        <v>0</v>
      </c>
      <c r="T24" s="4">
        <v>0</v>
      </c>
      <c r="U24" s="4">
        <v>-5.8</v>
      </c>
      <c r="V24" s="4">
        <v>0.7</v>
      </c>
      <c r="W24" s="4">
        <v>-4.9000000000000004</v>
      </c>
      <c r="X24" s="4">
        <v>-0.4</v>
      </c>
      <c r="Y24" s="4">
        <v>-0.8</v>
      </c>
      <c r="Z24" s="4"/>
      <c r="AA24" s="4"/>
      <c r="AB24" s="4">
        <v>0</v>
      </c>
      <c r="AC24" s="4">
        <v>-2.8</v>
      </c>
      <c r="AD24" s="4">
        <v>-0.4</v>
      </c>
      <c r="AE24" s="4">
        <v>-3.3</v>
      </c>
      <c r="AF24" s="4">
        <v>-1.3</v>
      </c>
      <c r="AG24" s="4">
        <v>0</v>
      </c>
      <c r="AH24" s="4">
        <v>0</v>
      </c>
      <c r="AI24" s="4">
        <v>-3.1</v>
      </c>
      <c r="AJ24" s="4">
        <v>-0.2</v>
      </c>
      <c r="AK24" s="4">
        <v>-0.6</v>
      </c>
    </row>
    <row r="25" spans="2:38" x14ac:dyDescent="0.25">
      <c r="B25" t="s">
        <v>17</v>
      </c>
      <c r="F25" s="12">
        <f>SUM(G25:AL25)</f>
        <v>-792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>
        <v>10.1</v>
      </c>
      <c r="S25" s="4">
        <v>0</v>
      </c>
      <c r="T25" s="4">
        <v>0</v>
      </c>
      <c r="U25" s="4">
        <v>-59.4</v>
      </c>
      <c r="V25" s="4">
        <v>14.9</v>
      </c>
      <c r="W25" s="4">
        <v>-55.5</v>
      </c>
      <c r="X25" s="4">
        <v>223.9</v>
      </c>
      <c r="Y25" s="4">
        <v>-982.8</v>
      </c>
      <c r="Z25" s="4"/>
      <c r="AA25" s="4"/>
      <c r="AB25" s="4">
        <v>-36</v>
      </c>
      <c r="AC25" s="4">
        <f>-3.4+0.2</f>
        <v>-3.1999999999999997</v>
      </c>
      <c r="AD25" s="4">
        <f>11.6+0.1</f>
        <v>11.7</v>
      </c>
      <c r="AE25" s="4">
        <f>71.5-0.1</f>
        <v>71.400000000000006</v>
      </c>
      <c r="AF25" s="4">
        <f>45.3+0.1</f>
        <v>45.4</v>
      </c>
      <c r="AG25" s="4">
        <v>0</v>
      </c>
      <c r="AH25" s="4">
        <v>0</v>
      </c>
      <c r="AI25" s="4">
        <v>17.600000000000001</v>
      </c>
      <c r="AJ25" s="4">
        <f>-57-0.1</f>
        <v>-57.1</v>
      </c>
      <c r="AK25" s="4">
        <f>6.8+0.2</f>
        <v>7</v>
      </c>
    </row>
    <row r="26" spans="2:38" x14ac:dyDescent="0.25">
      <c r="B26" t="s">
        <v>13</v>
      </c>
      <c r="F26" s="12">
        <f>SUM(G26:AL26)</f>
        <v>-1.5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-1.5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</row>
    <row r="27" spans="2:38" s="1" customFormat="1" x14ac:dyDescent="0.25">
      <c r="B27" s="1" t="s">
        <v>18</v>
      </c>
      <c r="F27" s="13">
        <f t="shared" ref="F27:AK27" si="5">F9+F22+F23+F24+F25+F26</f>
        <v>-807.3</v>
      </c>
      <c r="G27" s="17">
        <f t="shared" si="5"/>
        <v>0</v>
      </c>
      <c r="H27" s="17">
        <f t="shared" si="5"/>
        <v>0</v>
      </c>
      <c r="I27" s="17">
        <f t="shared" si="5"/>
        <v>0</v>
      </c>
      <c r="J27" s="17">
        <f t="shared" si="5"/>
        <v>0</v>
      </c>
      <c r="K27" s="17">
        <f t="shared" si="5"/>
        <v>0</v>
      </c>
      <c r="L27" s="17">
        <f t="shared" si="5"/>
        <v>0</v>
      </c>
      <c r="M27" s="17">
        <f t="shared" si="5"/>
        <v>0</v>
      </c>
      <c r="N27" s="17">
        <f t="shared" si="5"/>
        <v>0</v>
      </c>
      <c r="O27" s="17">
        <f t="shared" si="5"/>
        <v>0</v>
      </c>
      <c r="P27" s="17">
        <f t="shared" si="5"/>
        <v>0</v>
      </c>
      <c r="Q27" s="17">
        <f t="shared" si="5"/>
        <v>0</v>
      </c>
      <c r="R27" s="17">
        <f t="shared" si="5"/>
        <v>216.9</v>
      </c>
      <c r="S27" s="17">
        <f t="shared" si="5"/>
        <v>0</v>
      </c>
      <c r="T27" s="17">
        <f t="shared" si="5"/>
        <v>0</v>
      </c>
      <c r="U27" s="17">
        <f t="shared" si="5"/>
        <v>-160.1</v>
      </c>
      <c r="V27" s="17">
        <f t="shared" si="5"/>
        <v>73.800000000000011</v>
      </c>
      <c r="W27" s="17">
        <f t="shared" si="5"/>
        <v>-181.2</v>
      </c>
      <c r="X27" s="17">
        <f t="shared" si="5"/>
        <v>130.40000000000003</v>
      </c>
      <c r="Y27" s="17">
        <f t="shared" si="5"/>
        <v>-934.3</v>
      </c>
      <c r="Z27" s="17">
        <f t="shared" si="5"/>
        <v>0</v>
      </c>
      <c r="AA27" s="17">
        <f t="shared" si="5"/>
        <v>0</v>
      </c>
      <c r="AB27" s="17">
        <f t="shared" si="5"/>
        <v>-107.00000000000001</v>
      </c>
      <c r="AC27" s="17">
        <f t="shared" si="5"/>
        <v>-50.3</v>
      </c>
      <c r="AD27" s="17">
        <f t="shared" si="5"/>
        <v>-38.200000000000003</v>
      </c>
      <c r="AE27" s="17">
        <f t="shared" si="5"/>
        <v>-22</v>
      </c>
      <c r="AF27" s="17">
        <f t="shared" si="5"/>
        <v>94.9</v>
      </c>
      <c r="AG27" s="17">
        <f t="shared" si="5"/>
        <v>0</v>
      </c>
      <c r="AH27" s="17">
        <f t="shared" si="5"/>
        <v>0</v>
      </c>
      <c r="AI27" s="17">
        <f t="shared" si="5"/>
        <v>256</v>
      </c>
      <c r="AJ27" s="17">
        <f t="shared" si="5"/>
        <v>-72.2</v>
      </c>
      <c r="AK27" s="17">
        <f t="shared" si="5"/>
        <v>-13.999999999999993</v>
      </c>
    </row>
    <row r="28" spans="2:38" x14ac:dyDescent="0.25"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2:38" x14ac:dyDescent="0.25">
      <c r="B29" s="14" t="s">
        <v>20</v>
      </c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2:38" x14ac:dyDescent="0.25">
      <c r="B30" s="14" t="s">
        <v>21</v>
      </c>
    </row>
    <row r="31" spans="2:38" x14ac:dyDescent="0.25">
      <c r="B31" s="14" t="s">
        <v>26</v>
      </c>
    </row>
  </sheetData>
  <phoneticPr fontId="0" type="noConversion"/>
  <pageMargins left="0.2" right="0.2" top="1" bottom="1" header="0.5" footer="0.5"/>
  <pageSetup scale="4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K31"/>
  <sheetViews>
    <sheetView workbookViewId="0">
      <pane xSplit="6" ySplit="6" topLeftCell="G7" activePane="bottomRight" state="frozen"/>
      <selection activeCell="AL22" sqref="AL22"/>
      <selection pane="topRight" activeCell="AL22" sqref="AL22"/>
      <selection pane="bottomLeft" activeCell="AL22" sqref="AL22"/>
      <selection pane="bottomRight" activeCell="F23" sqref="F23"/>
    </sheetView>
  </sheetViews>
  <sheetFormatPr defaultRowHeight="13.2" x14ac:dyDescent="0.25"/>
  <cols>
    <col min="6" max="6" width="13.6640625" style="1" bestFit="1" customWidth="1"/>
    <col min="21" max="21" width="9.33203125" customWidth="1"/>
  </cols>
  <sheetData>
    <row r="1" spans="2:36" ht="15.6" x14ac:dyDescent="0.3">
      <c r="B1" s="2" t="s">
        <v>24</v>
      </c>
    </row>
    <row r="2" spans="2:36" ht="15.6" x14ac:dyDescent="0.3">
      <c r="B2" s="2" t="s">
        <v>0</v>
      </c>
    </row>
    <row r="3" spans="2:36" x14ac:dyDescent="0.25">
      <c r="B3" s="9" t="s">
        <v>35</v>
      </c>
    </row>
    <row r="5" spans="2:36" x14ac:dyDescent="0.25">
      <c r="F5" s="15" t="s">
        <v>1</v>
      </c>
    </row>
    <row r="6" spans="2:36" s="1" customFormat="1" x14ac:dyDescent="0.25">
      <c r="F6" s="16" t="s">
        <v>19</v>
      </c>
      <c r="G6" s="8">
        <f t="shared" ref="G6:AI6" si="0">H6+1</f>
        <v>37164</v>
      </c>
      <c r="H6" s="8">
        <f t="shared" si="0"/>
        <v>37163</v>
      </c>
      <c r="I6" s="8">
        <f t="shared" si="0"/>
        <v>37162</v>
      </c>
      <c r="J6" s="8">
        <f t="shared" si="0"/>
        <v>37161</v>
      </c>
      <c r="K6" s="8">
        <f t="shared" si="0"/>
        <v>37160</v>
      </c>
      <c r="L6" s="8">
        <f t="shared" si="0"/>
        <v>37159</v>
      </c>
      <c r="M6" s="8">
        <f t="shared" si="0"/>
        <v>37158</v>
      </c>
      <c r="N6" s="8">
        <f t="shared" si="0"/>
        <v>37157</v>
      </c>
      <c r="O6" s="8">
        <f t="shared" si="0"/>
        <v>37156</v>
      </c>
      <c r="P6" s="8">
        <f t="shared" si="0"/>
        <v>37155</v>
      </c>
      <c r="Q6" s="8">
        <f t="shared" si="0"/>
        <v>37154</v>
      </c>
      <c r="R6" s="8">
        <f t="shared" si="0"/>
        <v>37153</v>
      </c>
      <c r="S6" s="8">
        <f t="shared" si="0"/>
        <v>37152</v>
      </c>
      <c r="T6" s="8">
        <f t="shared" si="0"/>
        <v>37151</v>
      </c>
      <c r="U6" s="8">
        <f t="shared" si="0"/>
        <v>37150</v>
      </c>
      <c r="V6" s="8">
        <f t="shared" si="0"/>
        <v>37149</v>
      </c>
      <c r="W6" s="8">
        <f t="shared" si="0"/>
        <v>37148</v>
      </c>
      <c r="X6" s="8">
        <f t="shared" si="0"/>
        <v>37147</v>
      </c>
      <c r="Y6" s="8">
        <f t="shared" si="0"/>
        <v>37146</v>
      </c>
      <c r="Z6" s="8">
        <f t="shared" si="0"/>
        <v>37145</v>
      </c>
      <c r="AA6" s="8">
        <f t="shared" si="0"/>
        <v>37144</v>
      </c>
      <c r="AB6" s="8">
        <f t="shared" si="0"/>
        <v>37143</v>
      </c>
      <c r="AC6" s="8">
        <f t="shared" si="0"/>
        <v>37142</v>
      </c>
      <c r="AD6" s="8">
        <f t="shared" si="0"/>
        <v>37141</v>
      </c>
      <c r="AE6" s="8">
        <f t="shared" si="0"/>
        <v>37140</v>
      </c>
      <c r="AF6" s="8">
        <f t="shared" si="0"/>
        <v>37139</v>
      </c>
      <c r="AG6" s="8">
        <f t="shared" si="0"/>
        <v>37138</v>
      </c>
      <c r="AH6" s="8">
        <f t="shared" si="0"/>
        <v>37137</v>
      </c>
      <c r="AI6" s="8">
        <f t="shared" si="0"/>
        <v>37136</v>
      </c>
      <c r="AJ6" s="8">
        <v>37135</v>
      </c>
    </row>
    <row r="7" spans="2:36" s="4" customFormat="1" x14ac:dyDescent="0.25">
      <c r="B7" s="4" t="s">
        <v>2</v>
      </c>
      <c r="F7" s="17">
        <f>SUM(G7:AL7)</f>
        <v>0</v>
      </c>
    </row>
    <row r="8" spans="2:36" s="4" customFormat="1" x14ac:dyDescent="0.25">
      <c r="B8" s="4" t="s">
        <v>3</v>
      </c>
      <c r="F8" s="17"/>
    </row>
    <row r="9" spans="2:36" s="5" customFormat="1" x14ac:dyDescent="0.25">
      <c r="B9" s="5" t="s">
        <v>4</v>
      </c>
      <c r="F9" s="17">
        <f>SUM(F7:F8)</f>
        <v>0</v>
      </c>
      <c r="L9" s="17">
        <f t="shared" ref="L9:S9" si="1">SUM(L7:L8)</f>
        <v>0</v>
      </c>
      <c r="M9" s="17">
        <f t="shared" si="1"/>
        <v>0</v>
      </c>
      <c r="N9" s="17">
        <f t="shared" si="1"/>
        <v>0</v>
      </c>
      <c r="O9" s="17">
        <f t="shared" si="1"/>
        <v>0</v>
      </c>
      <c r="P9" s="17">
        <f t="shared" si="1"/>
        <v>0</v>
      </c>
      <c r="Q9" s="17">
        <f t="shared" si="1"/>
        <v>0</v>
      </c>
      <c r="R9" s="17">
        <f t="shared" si="1"/>
        <v>0</v>
      </c>
      <c r="S9" s="17">
        <f t="shared" si="1"/>
        <v>0</v>
      </c>
      <c r="U9" s="17"/>
      <c r="V9" s="17">
        <f>SUM(V7:V8)</f>
        <v>0</v>
      </c>
      <c r="W9" s="17">
        <f>SUM(W7:W8)</f>
        <v>0</v>
      </c>
      <c r="X9" s="17">
        <f>SUM(X7:X8)</f>
        <v>0</v>
      </c>
      <c r="Y9" s="17">
        <f>SUM(Y7:Y8)</f>
        <v>0</v>
      </c>
      <c r="Z9" s="17">
        <f>SUM(Z7:Z8)</f>
        <v>0</v>
      </c>
      <c r="AA9" s="17">
        <f t="shared" ref="AA9:AJ9" si="2">SUM(AA7:AA8)</f>
        <v>0</v>
      </c>
      <c r="AB9" s="17">
        <f t="shared" si="2"/>
        <v>0</v>
      </c>
      <c r="AC9" s="17">
        <f t="shared" si="2"/>
        <v>0</v>
      </c>
      <c r="AD9" s="17">
        <f t="shared" si="2"/>
        <v>0</v>
      </c>
      <c r="AE9" s="17">
        <f t="shared" si="2"/>
        <v>0</v>
      </c>
      <c r="AF9" s="17">
        <f t="shared" si="2"/>
        <v>0</v>
      </c>
      <c r="AG9" s="17">
        <f t="shared" si="2"/>
        <v>0</v>
      </c>
      <c r="AH9" s="17">
        <f t="shared" si="2"/>
        <v>0</v>
      </c>
      <c r="AI9" s="17">
        <f t="shared" si="2"/>
        <v>0</v>
      </c>
      <c r="AJ9" s="17">
        <f t="shared" si="2"/>
        <v>0</v>
      </c>
    </row>
    <row r="10" spans="2:36" s="4" customFormat="1" x14ac:dyDescent="0.25">
      <c r="B10" s="4" t="s">
        <v>5</v>
      </c>
      <c r="F10" s="17">
        <f>SUM(G10:AL10)</f>
        <v>0</v>
      </c>
    </row>
    <row r="11" spans="2:36" s="4" customFormat="1" x14ac:dyDescent="0.25">
      <c r="B11" s="4" t="s">
        <v>6</v>
      </c>
      <c r="F11" s="17"/>
    </row>
    <row r="12" spans="2:36" s="5" customFormat="1" x14ac:dyDescent="0.25">
      <c r="B12" s="5" t="s">
        <v>7</v>
      </c>
      <c r="F12" s="17">
        <f>SUM(F10:F11)</f>
        <v>0</v>
      </c>
      <c r="L12" s="5">
        <f t="shared" ref="L12:S12" si="3">SUM(L10:L11)</f>
        <v>0</v>
      </c>
      <c r="M12" s="5">
        <f t="shared" si="3"/>
        <v>0</v>
      </c>
      <c r="N12" s="5">
        <f t="shared" si="3"/>
        <v>0</v>
      </c>
      <c r="O12" s="5">
        <f t="shared" si="3"/>
        <v>0</v>
      </c>
      <c r="P12" s="5">
        <f t="shared" si="3"/>
        <v>0</v>
      </c>
      <c r="Q12" s="5">
        <f t="shared" si="3"/>
        <v>0</v>
      </c>
      <c r="R12" s="5">
        <f t="shared" si="3"/>
        <v>0</v>
      </c>
      <c r="S12" s="5">
        <f t="shared" si="3"/>
        <v>0</v>
      </c>
      <c r="V12" s="5">
        <f>SUM(V10:V11)</f>
        <v>0</v>
      </c>
      <c r="W12" s="5">
        <f t="shared" ref="W12:AI12" si="4">SUM(W10:W11)</f>
        <v>0</v>
      </c>
      <c r="X12" s="5">
        <f t="shared" si="4"/>
        <v>0</v>
      </c>
      <c r="Y12" s="5">
        <f t="shared" si="4"/>
        <v>0</v>
      </c>
      <c r="Z12" s="5">
        <f t="shared" si="4"/>
        <v>0</v>
      </c>
      <c r="AA12" s="5">
        <f t="shared" si="4"/>
        <v>0</v>
      </c>
      <c r="AB12" s="5">
        <f t="shared" si="4"/>
        <v>0</v>
      </c>
      <c r="AC12" s="5">
        <f t="shared" si="4"/>
        <v>0</v>
      </c>
      <c r="AD12" s="5">
        <f t="shared" si="4"/>
        <v>0</v>
      </c>
      <c r="AE12" s="5">
        <f t="shared" si="4"/>
        <v>0</v>
      </c>
      <c r="AF12" s="5">
        <f t="shared" si="4"/>
        <v>0</v>
      </c>
      <c r="AG12" s="5">
        <f t="shared" si="4"/>
        <v>0</v>
      </c>
      <c r="AH12" s="5">
        <f t="shared" si="4"/>
        <v>0</v>
      </c>
      <c r="AI12" s="5">
        <f t="shared" si="4"/>
        <v>0</v>
      </c>
      <c r="AJ12" s="5">
        <f>SUM(AJ10:AJ11)</f>
        <v>0</v>
      </c>
    </row>
    <row r="13" spans="2:36" s="4" customFormat="1" x14ac:dyDescent="0.25">
      <c r="B13" s="4" t="s">
        <v>8</v>
      </c>
      <c r="F13" s="17">
        <f>SUM(G13:AL13)</f>
        <v>0</v>
      </c>
    </row>
    <row r="14" spans="2:36" s="4" customFormat="1" x14ac:dyDescent="0.25">
      <c r="B14" s="4" t="s">
        <v>9</v>
      </c>
      <c r="F14" s="17">
        <f>SUM(G14:AL14)</f>
        <v>0</v>
      </c>
    </row>
    <row r="15" spans="2:36" s="4" customFormat="1" x14ac:dyDescent="0.25">
      <c r="B15" s="4" t="s">
        <v>10</v>
      </c>
      <c r="F15" s="17">
        <f>SUM(G15:AL15)</f>
        <v>0</v>
      </c>
    </row>
    <row r="16" spans="2:36" s="4" customFormat="1" x14ac:dyDescent="0.25">
      <c r="B16" s="4" t="s">
        <v>11</v>
      </c>
      <c r="F16" s="17">
        <f>SUM(G16:AL16)</f>
        <v>0</v>
      </c>
    </row>
    <row r="17" spans="2:37" s="4" customFormat="1" x14ac:dyDescent="0.25">
      <c r="B17" s="4" t="s">
        <v>13</v>
      </c>
      <c r="F17" s="17">
        <f>SUM(G17:AL17)</f>
        <v>0</v>
      </c>
    </row>
    <row r="18" spans="2:37" s="5" customFormat="1" x14ac:dyDescent="0.25">
      <c r="B18" s="5" t="s">
        <v>25</v>
      </c>
      <c r="F18" s="17">
        <f>SUM(F12:F17)</f>
        <v>0</v>
      </c>
      <c r="L18" s="17">
        <f t="shared" ref="L18:S18" si="5">SUM(L12:L17)</f>
        <v>0</v>
      </c>
      <c r="M18" s="17">
        <f t="shared" si="5"/>
        <v>0</v>
      </c>
      <c r="N18" s="17">
        <f t="shared" si="5"/>
        <v>0</v>
      </c>
      <c r="O18" s="17">
        <f t="shared" si="5"/>
        <v>0</v>
      </c>
      <c r="P18" s="17">
        <f t="shared" si="5"/>
        <v>0</v>
      </c>
      <c r="Q18" s="17">
        <f t="shared" si="5"/>
        <v>0</v>
      </c>
      <c r="R18" s="17">
        <f t="shared" si="5"/>
        <v>0</v>
      </c>
      <c r="S18" s="17">
        <f t="shared" si="5"/>
        <v>0</v>
      </c>
      <c r="U18" s="17"/>
      <c r="V18" s="17">
        <f>SUM(V12:V17)</f>
        <v>0</v>
      </c>
      <c r="W18" s="17">
        <f>SUM(W12:W17)</f>
        <v>0</v>
      </c>
      <c r="X18" s="17">
        <f>SUM(X12:X17)</f>
        <v>0</v>
      </c>
      <c r="Y18" s="17">
        <f>SUM(Y12:Y17)</f>
        <v>0</v>
      </c>
      <c r="Z18" s="17">
        <f>SUM(Z12:Z17)</f>
        <v>0</v>
      </c>
      <c r="AA18" s="17">
        <f t="shared" ref="AA18:AJ18" si="6">SUM(AA12:AA17)</f>
        <v>0</v>
      </c>
      <c r="AB18" s="17">
        <f t="shared" si="6"/>
        <v>0</v>
      </c>
      <c r="AC18" s="17">
        <f t="shared" si="6"/>
        <v>0</v>
      </c>
      <c r="AD18" s="17">
        <f t="shared" si="6"/>
        <v>0</v>
      </c>
      <c r="AE18" s="17">
        <f t="shared" si="6"/>
        <v>0</v>
      </c>
      <c r="AF18" s="17">
        <f t="shared" si="6"/>
        <v>0</v>
      </c>
      <c r="AG18" s="17">
        <f t="shared" si="6"/>
        <v>0</v>
      </c>
      <c r="AH18" s="17">
        <f t="shared" si="6"/>
        <v>0</v>
      </c>
      <c r="AI18" s="17">
        <f t="shared" si="6"/>
        <v>0</v>
      </c>
      <c r="AJ18" s="17">
        <f t="shared" si="6"/>
        <v>0</v>
      </c>
    </row>
    <row r="19" spans="2:37" s="4" customFormat="1" x14ac:dyDescent="0.25">
      <c r="B19" s="4" t="s">
        <v>12</v>
      </c>
      <c r="F19" s="17">
        <f>SUM(G19:AL19)</f>
        <v>0</v>
      </c>
    </row>
    <row r="20" spans="2:37" s="4" customFormat="1" x14ac:dyDescent="0.25">
      <c r="B20" s="4" t="s">
        <v>29</v>
      </c>
      <c r="F20" s="17">
        <f>SUM(G20:AL20)</f>
        <v>0</v>
      </c>
    </row>
    <row r="21" spans="2:37" s="4" customFormat="1" x14ac:dyDescent="0.25">
      <c r="B21" s="4" t="s">
        <v>22</v>
      </c>
      <c r="F21" s="17">
        <f>SUM(G21:AL21)</f>
        <v>0</v>
      </c>
    </row>
    <row r="22" spans="2:37" s="5" customFormat="1" x14ac:dyDescent="0.25">
      <c r="B22" s="5" t="s">
        <v>14</v>
      </c>
      <c r="F22" s="17">
        <f>F18+F19+F21+F20</f>
        <v>0</v>
      </c>
      <c r="H22" s="5">
        <f>H18+H19+H20+H21</f>
        <v>0</v>
      </c>
      <c r="I22" s="5">
        <f t="shared" ref="I22:AK22" si="7">I18+I19+I20+I21</f>
        <v>0</v>
      </c>
      <c r="J22" s="5">
        <f t="shared" si="7"/>
        <v>0</v>
      </c>
      <c r="K22" s="5">
        <f t="shared" si="7"/>
        <v>0</v>
      </c>
      <c r="L22" s="5">
        <f t="shared" si="7"/>
        <v>0</v>
      </c>
      <c r="M22" s="5">
        <f t="shared" si="7"/>
        <v>0</v>
      </c>
      <c r="N22" s="5">
        <f t="shared" si="7"/>
        <v>0</v>
      </c>
      <c r="O22" s="5">
        <f t="shared" si="7"/>
        <v>0</v>
      </c>
      <c r="P22" s="5">
        <f t="shared" si="7"/>
        <v>0</v>
      </c>
      <c r="Q22" s="5">
        <f t="shared" si="7"/>
        <v>0</v>
      </c>
      <c r="R22" s="5">
        <f t="shared" si="7"/>
        <v>0</v>
      </c>
      <c r="S22" s="5">
        <f t="shared" si="7"/>
        <v>0</v>
      </c>
      <c r="T22" s="5">
        <f t="shared" si="7"/>
        <v>0</v>
      </c>
      <c r="V22" s="5">
        <f t="shared" si="7"/>
        <v>0</v>
      </c>
      <c r="W22" s="5">
        <f t="shared" si="7"/>
        <v>0</v>
      </c>
      <c r="X22" s="5">
        <f t="shared" si="7"/>
        <v>0</v>
      </c>
      <c r="Y22" s="5">
        <f t="shared" si="7"/>
        <v>0</v>
      </c>
      <c r="Z22" s="5">
        <f t="shared" si="7"/>
        <v>0</v>
      </c>
      <c r="AA22" s="5">
        <f t="shared" si="7"/>
        <v>0</v>
      </c>
      <c r="AB22" s="5">
        <f t="shared" si="7"/>
        <v>0</v>
      </c>
      <c r="AC22" s="5">
        <f t="shared" si="7"/>
        <v>0</v>
      </c>
      <c r="AD22" s="5">
        <f t="shared" si="7"/>
        <v>0</v>
      </c>
      <c r="AE22" s="5">
        <f t="shared" si="7"/>
        <v>0</v>
      </c>
      <c r="AF22" s="5">
        <f t="shared" si="7"/>
        <v>0</v>
      </c>
      <c r="AG22" s="5">
        <f t="shared" si="7"/>
        <v>0</v>
      </c>
      <c r="AH22" s="5">
        <f t="shared" si="7"/>
        <v>0</v>
      </c>
      <c r="AI22" s="5">
        <f t="shared" si="7"/>
        <v>0</v>
      </c>
      <c r="AJ22" s="5">
        <f t="shared" si="7"/>
        <v>0</v>
      </c>
      <c r="AK22" s="5">
        <f t="shared" si="7"/>
        <v>0</v>
      </c>
    </row>
    <row r="23" spans="2:37" s="4" customFormat="1" x14ac:dyDescent="0.25">
      <c r="B23" s="4" t="s">
        <v>15</v>
      </c>
      <c r="F23" s="17">
        <f>SUM(G23:AL23)</f>
        <v>0</v>
      </c>
    </row>
    <row r="24" spans="2:37" s="4" customFormat="1" x14ac:dyDescent="0.25">
      <c r="B24" s="4" t="s">
        <v>16</v>
      </c>
      <c r="F24" s="17">
        <f>SUM(G24:AL24)</f>
        <v>0</v>
      </c>
    </row>
    <row r="25" spans="2:37" s="4" customFormat="1" x14ac:dyDescent="0.25">
      <c r="B25" s="4" t="s">
        <v>17</v>
      </c>
      <c r="F25" s="17">
        <f>SUM(G25:AL25)</f>
        <v>0</v>
      </c>
    </row>
    <row r="26" spans="2:37" s="4" customFormat="1" x14ac:dyDescent="0.25">
      <c r="B26" s="4" t="s">
        <v>13</v>
      </c>
      <c r="F26" s="17">
        <f>SUM(G26:AL26)</f>
        <v>0</v>
      </c>
    </row>
    <row r="27" spans="2:37" s="5" customFormat="1" x14ac:dyDescent="0.25">
      <c r="B27" s="5" t="s">
        <v>18</v>
      </c>
      <c r="F27" s="17">
        <f>F9+F22+F23+F24+F25+F26</f>
        <v>0</v>
      </c>
      <c r="L27" s="17">
        <f t="shared" ref="L27:Q27" si="8">L9+L22+L23+L24+L25+L26</f>
        <v>0</v>
      </c>
      <c r="M27" s="17">
        <f t="shared" si="8"/>
        <v>0</v>
      </c>
      <c r="N27" s="17">
        <f t="shared" si="8"/>
        <v>0</v>
      </c>
      <c r="O27" s="17">
        <f t="shared" si="8"/>
        <v>0</v>
      </c>
      <c r="P27" s="17">
        <f t="shared" si="8"/>
        <v>0</v>
      </c>
      <c r="Q27" s="17">
        <f t="shared" si="8"/>
        <v>0</v>
      </c>
      <c r="R27" s="17">
        <f t="shared" ref="R27:Y27" si="9">R9+R22+R23+R24+R25+R26</f>
        <v>0</v>
      </c>
      <c r="S27" s="17">
        <f t="shared" si="9"/>
        <v>0</v>
      </c>
      <c r="T27" s="17">
        <f t="shared" si="9"/>
        <v>0</v>
      </c>
      <c r="U27" s="17">
        <f t="shared" si="9"/>
        <v>0</v>
      </c>
      <c r="V27" s="17">
        <f t="shared" si="9"/>
        <v>0</v>
      </c>
      <c r="W27" s="17">
        <f t="shared" si="9"/>
        <v>0</v>
      </c>
      <c r="X27" s="17">
        <f t="shared" si="9"/>
        <v>0</v>
      </c>
      <c r="Y27" s="17">
        <f t="shared" si="9"/>
        <v>0</v>
      </c>
      <c r="Z27" s="17">
        <f t="shared" ref="Z27:AI27" si="10">Z9+Z22+Z23+Z24+Z25+Z26</f>
        <v>0</v>
      </c>
      <c r="AA27" s="17">
        <f t="shared" si="10"/>
        <v>0</v>
      </c>
      <c r="AB27" s="17">
        <f t="shared" si="10"/>
        <v>0</v>
      </c>
      <c r="AC27" s="17">
        <f t="shared" si="10"/>
        <v>0</v>
      </c>
      <c r="AD27" s="17">
        <f t="shared" si="10"/>
        <v>0</v>
      </c>
      <c r="AE27" s="17">
        <f t="shared" si="10"/>
        <v>0</v>
      </c>
      <c r="AF27" s="17">
        <f t="shared" si="10"/>
        <v>0</v>
      </c>
      <c r="AG27" s="17">
        <f t="shared" si="10"/>
        <v>0</v>
      </c>
      <c r="AH27" s="17">
        <f t="shared" si="10"/>
        <v>0</v>
      </c>
      <c r="AI27" s="17">
        <f t="shared" si="10"/>
        <v>0</v>
      </c>
      <c r="AJ27" s="17">
        <f>AJ9+AJ22+AJ23+AJ24+AJ25+AJ26</f>
        <v>0</v>
      </c>
    </row>
    <row r="29" spans="2:37" x14ac:dyDescent="0.25">
      <c r="B29" s="14" t="s">
        <v>20</v>
      </c>
    </row>
    <row r="30" spans="2:37" x14ac:dyDescent="0.25">
      <c r="B30" s="14" t="s">
        <v>21</v>
      </c>
    </row>
    <row r="31" spans="2:37" x14ac:dyDescent="0.25">
      <c r="B31" s="14" t="s">
        <v>26</v>
      </c>
    </row>
  </sheetData>
  <phoneticPr fontId="0" type="noConversion"/>
  <pageMargins left="0.75" right="0.75" top="1" bottom="1" header="0.5" footer="0.5"/>
  <pageSetup scale="3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L32"/>
  <sheetViews>
    <sheetView tabSelected="1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P26" sqref="P26"/>
    </sheetView>
  </sheetViews>
  <sheetFormatPr defaultRowHeight="13.2" x14ac:dyDescent="0.25"/>
  <cols>
    <col min="6" max="6" width="13.6640625" style="1" bestFit="1" customWidth="1"/>
    <col min="7" max="7" width="0" hidden="1" customWidth="1"/>
    <col min="9" max="9" width="9.44140625" bestFit="1" customWidth="1"/>
    <col min="10" max="10" width="10" bestFit="1" customWidth="1"/>
    <col min="13" max="14" width="0" hidden="1" customWidth="1"/>
    <col min="15" max="15" width="13.5546875" style="4" bestFit="1" customWidth="1"/>
    <col min="20" max="20" width="0" hidden="1" customWidth="1"/>
    <col min="21" max="21" width="9.33203125" hidden="1" customWidth="1"/>
    <col min="27" max="28" width="0" hidden="1" customWidth="1"/>
    <col min="34" max="35" width="0" hidden="1" customWidth="1"/>
  </cols>
  <sheetData>
    <row r="1" spans="2:36" ht="15.6" x14ac:dyDescent="0.3">
      <c r="B1" s="2" t="s">
        <v>24</v>
      </c>
    </row>
    <row r="2" spans="2:36" ht="15.6" x14ac:dyDescent="0.3">
      <c r="B2" s="2" t="s">
        <v>0</v>
      </c>
    </row>
    <row r="3" spans="2:36" x14ac:dyDescent="0.25">
      <c r="B3" s="1" t="s">
        <v>33</v>
      </c>
    </row>
    <row r="4" spans="2:36" x14ac:dyDescent="0.25">
      <c r="O4" s="19">
        <v>37123</v>
      </c>
    </row>
    <row r="5" spans="2:36" x14ac:dyDescent="0.25">
      <c r="F5" s="10" t="s">
        <v>1</v>
      </c>
      <c r="H5" s="6"/>
      <c r="I5" s="1"/>
      <c r="J5" s="6" t="s">
        <v>23</v>
      </c>
      <c r="O5" s="18" t="s">
        <v>27</v>
      </c>
    </row>
    <row r="6" spans="2:36" x14ac:dyDescent="0.25">
      <c r="F6" s="11" t="s">
        <v>37</v>
      </c>
      <c r="G6" s="3" t="e">
        <f>H6+1</f>
        <v>#VALUE!</v>
      </c>
      <c r="H6" s="7" t="s">
        <v>32</v>
      </c>
      <c r="I6" s="7" t="s">
        <v>31</v>
      </c>
      <c r="J6" s="7" t="s">
        <v>30</v>
      </c>
      <c r="K6" s="3"/>
      <c r="L6" s="3"/>
      <c r="M6" s="3"/>
      <c r="N6" s="3"/>
      <c r="O6" s="18" t="s">
        <v>28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2:36" x14ac:dyDescent="0.25">
      <c r="B7" t="s">
        <v>2</v>
      </c>
      <c r="F7" s="12">
        <f>SUM(H7:J7)</f>
        <v>103.80000000000001</v>
      </c>
      <c r="H7" s="4">
        <f>Sept!F7</f>
        <v>0</v>
      </c>
      <c r="I7" s="4">
        <f>Aug!F7</f>
        <v>32.500000000000007</v>
      </c>
      <c r="J7" s="4">
        <f>July!F7</f>
        <v>71.3</v>
      </c>
      <c r="O7" s="4">
        <f>Aug!R7</f>
        <v>13.8</v>
      </c>
    </row>
    <row r="8" spans="2:36" x14ac:dyDescent="0.25">
      <c r="B8" t="s">
        <v>3</v>
      </c>
      <c r="F8" s="12">
        <f t="shared" ref="F8:F27" si="0">SUM(H8:J8)</f>
        <v>0</v>
      </c>
      <c r="H8" s="4">
        <f>Sept!F8</f>
        <v>0</v>
      </c>
      <c r="I8" s="4">
        <f>Aug!F8</f>
        <v>0</v>
      </c>
      <c r="J8" s="4">
        <f>July!F8</f>
        <v>0</v>
      </c>
      <c r="O8" s="4">
        <f>Aug!R8</f>
        <v>0</v>
      </c>
    </row>
    <row r="9" spans="2:36" s="1" customFormat="1" x14ac:dyDescent="0.25">
      <c r="B9" s="1" t="s">
        <v>4</v>
      </c>
      <c r="F9" s="12">
        <f t="shared" si="0"/>
        <v>103.80000000000001</v>
      </c>
      <c r="H9" s="5">
        <f>Sept!F9</f>
        <v>0</v>
      </c>
      <c r="I9" s="5">
        <f>Aug!F9</f>
        <v>32.500000000000007</v>
      </c>
      <c r="J9" s="5">
        <f>July!F9</f>
        <v>71.3</v>
      </c>
      <c r="O9" s="4">
        <f>Aug!R9</f>
        <v>13.8</v>
      </c>
    </row>
    <row r="10" spans="2:36" x14ac:dyDescent="0.25">
      <c r="B10" t="s">
        <v>5</v>
      </c>
      <c r="F10" s="12">
        <f t="shared" si="0"/>
        <v>-100.10000000000008</v>
      </c>
      <c r="H10" s="4">
        <f>Sept!F10</f>
        <v>0</v>
      </c>
      <c r="I10" s="4">
        <f>Aug!F10</f>
        <v>35.599999999999987</v>
      </c>
      <c r="J10" s="4">
        <f>July!F10</f>
        <v>-135.70000000000007</v>
      </c>
      <c r="O10" s="4">
        <f>Aug!R10</f>
        <v>165.3</v>
      </c>
    </row>
    <row r="11" spans="2:36" x14ac:dyDescent="0.25">
      <c r="B11" t="s">
        <v>6</v>
      </c>
      <c r="F11" s="12">
        <f t="shared" si="0"/>
        <v>0</v>
      </c>
      <c r="H11" s="4">
        <f>Sept!F11</f>
        <v>0</v>
      </c>
      <c r="I11" s="4">
        <f>Aug!F11</f>
        <v>0</v>
      </c>
      <c r="J11" s="4">
        <f>July!F11</f>
        <v>0</v>
      </c>
      <c r="O11" s="4">
        <f>Aug!R11</f>
        <v>0</v>
      </c>
    </row>
    <row r="12" spans="2:36" s="1" customFormat="1" x14ac:dyDescent="0.25">
      <c r="B12" s="1" t="s">
        <v>7</v>
      </c>
      <c r="F12" s="12">
        <f t="shared" si="0"/>
        <v>-100.10000000000008</v>
      </c>
      <c r="H12" s="5">
        <f>Sept!F12</f>
        <v>0</v>
      </c>
      <c r="I12" s="5">
        <f>Aug!F12</f>
        <v>35.599999999999987</v>
      </c>
      <c r="J12" s="5">
        <f>July!F12</f>
        <v>-135.70000000000007</v>
      </c>
      <c r="O12" s="4">
        <f>Aug!R12</f>
        <v>165.3</v>
      </c>
    </row>
    <row r="13" spans="2:36" x14ac:dyDescent="0.25">
      <c r="B13" t="s">
        <v>8</v>
      </c>
      <c r="F13" s="12">
        <f t="shared" si="0"/>
        <v>-42.800000000000011</v>
      </c>
      <c r="H13" s="4">
        <f>Sept!F13</f>
        <v>0</v>
      </c>
      <c r="I13" s="4">
        <f>Aug!F13</f>
        <v>-106.5</v>
      </c>
      <c r="J13" s="4">
        <f>July!F13</f>
        <v>63.699999999999989</v>
      </c>
      <c r="O13" s="4">
        <f>Aug!R13</f>
        <v>2.6</v>
      </c>
    </row>
    <row r="14" spans="2:36" x14ac:dyDescent="0.25">
      <c r="B14" t="s">
        <v>9</v>
      </c>
      <c r="F14" s="12">
        <f t="shared" si="0"/>
        <v>50.899999999999991</v>
      </c>
      <c r="H14" s="4">
        <f>Sept!F14</f>
        <v>0</v>
      </c>
      <c r="I14" s="4">
        <f>Aug!F14</f>
        <v>89.3</v>
      </c>
      <c r="J14" s="4">
        <f>July!F14</f>
        <v>-38.400000000000006</v>
      </c>
      <c r="O14" s="4">
        <f>Aug!R14</f>
        <v>20.100000000000001</v>
      </c>
    </row>
    <row r="15" spans="2:36" x14ac:dyDescent="0.25">
      <c r="B15" t="s">
        <v>10</v>
      </c>
      <c r="F15" s="12">
        <f t="shared" si="0"/>
        <v>-15.900000000000004</v>
      </c>
      <c r="H15" s="4">
        <f>Sept!F15</f>
        <v>0</v>
      </c>
      <c r="I15" s="4">
        <f>Aug!F15</f>
        <v>-5.5</v>
      </c>
      <c r="J15" s="4">
        <f>July!F15</f>
        <v>-10.400000000000004</v>
      </c>
      <c r="O15" s="4">
        <f>Aug!R15</f>
        <v>0.7</v>
      </c>
    </row>
    <row r="16" spans="2:36" x14ac:dyDescent="0.25">
      <c r="B16" t="s">
        <v>11</v>
      </c>
      <c r="F16" s="12">
        <f t="shared" si="0"/>
        <v>-53.900000000000006</v>
      </c>
      <c r="H16" s="4">
        <f>Sept!F16</f>
        <v>0</v>
      </c>
      <c r="I16" s="4">
        <f>Aug!F16</f>
        <v>-22.599999999999998</v>
      </c>
      <c r="J16" s="4">
        <f>July!F16</f>
        <v>-31.300000000000004</v>
      </c>
      <c r="O16" s="4">
        <f>Aug!R16</f>
        <v>-1.1000000000000001</v>
      </c>
    </row>
    <row r="17" spans="2:38" x14ac:dyDescent="0.25">
      <c r="B17" t="s">
        <v>13</v>
      </c>
      <c r="F17" s="12">
        <f t="shared" si="0"/>
        <v>-0.2</v>
      </c>
      <c r="H17" s="4">
        <f>Sept!F17</f>
        <v>0</v>
      </c>
      <c r="I17" s="4">
        <f>Aug!F17</f>
        <v>0</v>
      </c>
      <c r="J17" s="4">
        <f>July!F17</f>
        <v>-0.2</v>
      </c>
      <c r="O17" s="4">
        <f>Aug!R17</f>
        <v>0</v>
      </c>
    </row>
    <row r="18" spans="2:38" s="1" customFormat="1" x14ac:dyDescent="0.25">
      <c r="B18" s="1" t="s">
        <v>25</v>
      </c>
      <c r="F18" s="12">
        <f t="shared" si="0"/>
        <v>-162.00000000000011</v>
      </c>
      <c r="H18" s="5">
        <f>Sept!F18</f>
        <v>0</v>
      </c>
      <c r="I18" s="5">
        <f>Aug!F18</f>
        <v>-9.7000000000000064</v>
      </c>
      <c r="J18" s="5">
        <f>July!F18</f>
        <v>-152.3000000000001</v>
      </c>
      <c r="O18" s="4">
        <f>Aug!R18</f>
        <v>187.6</v>
      </c>
    </row>
    <row r="19" spans="2:38" x14ac:dyDescent="0.25">
      <c r="B19" t="s">
        <v>12</v>
      </c>
      <c r="F19" s="12">
        <f>SUM(H19:J19)</f>
        <v>156.92999999999998</v>
      </c>
      <c r="H19" s="4">
        <f>Sept!F19</f>
        <v>0</v>
      </c>
      <c r="I19" s="4">
        <f>Aug!F19</f>
        <v>93.6</v>
      </c>
      <c r="J19" s="4">
        <f>July!F19</f>
        <v>63.329999999999991</v>
      </c>
      <c r="O19" s="4">
        <f>Aug!R19</f>
        <v>-2.1</v>
      </c>
    </row>
    <row r="20" spans="2:38" x14ac:dyDescent="0.25">
      <c r="B20" t="s">
        <v>29</v>
      </c>
      <c r="F20" s="12">
        <f>SUM(H20:J20)</f>
        <v>4.2</v>
      </c>
      <c r="H20" s="4">
        <f>Sept!F20</f>
        <v>0</v>
      </c>
      <c r="I20" s="4">
        <f>Aug!F20</f>
        <v>3.8</v>
      </c>
      <c r="J20" s="4">
        <f>July!F20</f>
        <v>0.40000000000000013</v>
      </c>
      <c r="O20" s="4">
        <f>Aug!R20</f>
        <v>-0.3</v>
      </c>
    </row>
    <row r="21" spans="2:38" x14ac:dyDescent="0.25">
      <c r="B21" t="s">
        <v>22</v>
      </c>
      <c r="F21" s="12">
        <f t="shared" si="0"/>
        <v>18.499999999999986</v>
      </c>
      <c r="H21" s="4">
        <f>Sept!F21</f>
        <v>0</v>
      </c>
      <c r="I21" s="4">
        <f>Aug!F21</f>
        <v>-68.400000000000006</v>
      </c>
      <c r="J21" s="4">
        <f>July!F21</f>
        <v>86.899999999999991</v>
      </c>
      <c r="O21" s="4">
        <f>Aug!R21</f>
        <v>10.4</v>
      </c>
    </row>
    <row r="22" spans="2:38" s="1" customFormat="1" x14ac:dyDescent="0.25">
      <c r="B22" s="1" t="s">
        <v>14</v>
      </c>
      <c r="F22" s="12">
        <f>SUM(F18:F21)</f>
        <v>17.62999999999985</v>
      </c>
      <c r="H22" s="5">
        <f>H18+H19+H20+H21</f>
        <v>0</v>
      </c>
      <c r="I22" s="5">
        <f>I18+I19+I20+I21</f>
        <v>19.299999999999983</v>
      </c>
      <c r="J22" s="5">
        <f>J18+J19+J20+J21</f>
        <v>-1.6700000000001154</v>
      </c>
      <c r="K22" s="5"/>
      <c r="L22" s="5"/>
      <c r="M22" s="5">
        <f>M18+M19+M20+M21</f>
        <v>0</v>
      </c>
      <c r="N22" s="5">
        <f>N18+N19+N20+N21</f>
        <v>0</v>
      </c>
      <c r="O22" s="4">
        <f>Aug!R22</f>
        <v>195.6</v>
      </c>
      <c r="P22" s="5"/>
      <c r="Q22" s="5"/>
      <c r="R22" s="5"/>
      <c r="S22" s="5"/>
      <c r="T22" s="5">
        <f>T18+T19+T20+T21</f>
        <v>0</v>
      </c>
      <c r="U22" s="5">
        <f>U18+U19+U20+U21</f>
        <v>0</v>
      </c>
      <c r="V22" s="5"/>
      <c r="W22" s="5"/>
      <c r="X22" s="5"/>
      <c r="Y22" s="5"/>
      <c r="Z22" s="5"/>
      <c r="AA22" s="5">
        <f>AA18+AA19+AA20+AA21</f>
        <v>0</v>
      </c>
      <c r="AB22" s="5">
        <f>AB18+AB19+AB20+AB21</f>
        <v>0</v>
      </c>
      <c r="AC22" s="5"/>
      <c r="AD22" s="5"/>
      <c r="AE22" s="5"/>
      <c r="AF22" s="5"/>
      <c r="AG22" s="5">
        <f>AG18+AG19+AG20+AG21</f>
        <v>0</v>
      </c>
      <c r="AH22" s="5">
        <f>AH18+AH19+AH20+AH21</f>
        <v>0</v>
      </c>
      <c r="AI22" s="5">
        <f>AI18+AI19+AI20+AI21</f>
        <v>0</v>
      </c>
      <c r="AJ22" s="5">
        <f>AJ18+AJ19+AJ20+AJ21</f>
        <v>0</v>
      </c>
      <c r="AK22" s="5">
        <f>AK18+AK19+AK20+AK21</f>
        <v>0</v>
      </c>
      <c r="AL22" s="5"/>
    </row>
    <row r="23" spans="2:38" x14ac:dyDescent="0.25">
      <c r="B23" t="s">
        <v>15</v>
      </c>
      <c r="F23" s="12">
        <f t="shared" si="0"/>
        <v>-134.30000000000001</v>
      </c>
      <c r="H23" s="4">
        <f>Sept!F23</f>
        <v>0</v>
      </c>
      <c r="I23" s="4">
        <f>Aug!F23</f>
        <v>-42.300000000000004</v>
      </c>
      <c r="J23" s="4">
        <f>July!F23</f>
        <v>-92</v>
      </c>
      <c r="O23" s="4">
        <f>Aug!R23</f>
        <v>-2.2000000000000002</v>
      </c>
    </row>
    <row r="24" spans="2:38" x14ac:dyDescent="0.25">
      <c r="B24" t="s">
        <v>16</v>
      </c>
      <c r="F24" s="12">
        <f t="shared" si="0"/>
        <v>-37.700000000000003</v>
      </c>
      <c r="H24" s="4">
        <f>Sept!F24</f>
        <v>0</v>
      </c>
      <c r="I24" s="4">
        <f>Aug!F24</f>
        <v>-23.300000000000004</v>
      </c>
      <c r="J24" s="4">
        <f>July!F24</f>
        <v>-14.399999999999999</v>
      </c>
      <c r="O24" s="4">
        <f>Aug!R24</f>
        <v>-0.4</v>
      </c>
    </row>
    <row r="25" spans="2:38" x14ac:dyDescent="0.25">
      <c r="B25" t="s">
        <v>17</v>
      </c>
      <c r="F25" s="12">
        <f t="shared" si="0"/>
        <v>-38.599999999999795</v>
      </c>
      <c r="H25" s="4">
        <f>Sept!F25</f>
        <v>0</v>
      </c>
      <c r="I25" s="4">
        <f>Aug!F25</f>
        <v>-792</v>
      </c>
      <c r="J25" s="4">
        <f>July!F25</f>
        <v>753.4000000000002</v>
      </c>
      <c r="O25" s="4">
        <f>Aug!R25</f>
        <v>10.1</v>
      </c>
    </row>
    <row r="26" spans="2:38" x14ac:dyDescent="0.25">
      <c r="B26" t="s">
        <v>13</v>
      </c>
      <c r="F26" s="12">
        <f t="shared" si="0"/>
        <v>-1.5</v>
      </c>
      <c r="H26" s="4">
        <f>Sept!F26</f>
        <v>0</v>
      </c>
      <c r="I26" s="4">
        <f>Aug!F26</f>
        <v>-1.5</v>
      </c>
      <c r="J26" s="4">
        <f>July!F26</f>
        <v>0</v>
      </c>
      <c r="O26" s="4">
        <f>Aug!R26</f>
        <v>0</v>
      </c>
    </row>
    <row r="27" spans="2:38" s="1" customFormat="1" x14ac:dyDescent="0.25">
      <c r="B27" s="1" t="s">
        <v>38</v>
      </c>
      <c r="F27" s="13">
        <f t="shared" si="0"/>
        <v>-90.669999999999845</v>
      </c>
      <c r="H27" s="5">
        <f>Sept!F27</f>
        <v>0</v>
      </c>
      <c r="I27" s="5">
        <f>Aug!F27</f>
        <v>-807.3</v>
      </c>
      <c r="J27" s="5">
        <f>July!F27</f>
        <v>716.63000000000011</v>
      </c>
      <c r="O27" s="4">
        <f>Aug!R27</f>
        <v>216.9</v>
      </c>
    </row>
    <row r="29" spans="2:38" x14ac:dyDescent="0.25">
      <c r="B29" s="14" t="s">
        <v>20</v>
      </c>
    </row>
    <row r="30" spans="2:38" x14ac:dyDescent="0.25">
      <c r="B30" s="14" t="s">
        <v>21</v>
      </c>
    </row>
    <row r="31" spans="2:38" x14ac:dyDescent="0.25">
      <c r="B31" s="14" t="s">
        <v>26</v>
      </c>
    </row>
    <row r="32" spans="2:38" x14ac:dyDescent="0.25">
      <c r="B32" s="14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July</vt:lpstr>
      <vt:lpstr>Aug</vt:lpstr>
      <vt:lpstr>Sept</vt:lpstr>
      <vt:lpstr>Q3 to Date</vt:lpstr>
      <vt:lpstr>Aug!Print_Area</vt:lpstr>
      <vt:lpstr>July!Print_Area</vt:lpstr>
      <vt:lpstr>'Q3 to Date'!Print_Area</vt:lpstr>
      <vt:lpstr>Sept!Print_Area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mdevill</dc:creator>
  <cp:lastModifiedBy>Havlíček Jan</cp:lastModifiedBy>
  <cp:lastPrinted>2001-08-21T21:38:48Z</cp:lastPrinted>
  <dcterms:created xsi:type="dcterms:W3CDTF">2001-06-11T15:39:54Z</dcterms:created>
  <dcterms:modified xsi:type="dcterms:W3CDTF">2023-09-10T15:58:25Z</dcterms:modified>
</cp:coreProperties>
</file>