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6108" windowHeight="9132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May 2001" sheetId="10" r:id="rId5"/>
    <sheet name="Tickers &amp; Explanation" sheetId="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magnumopus" localSheetId="4">'Country Risk Rating May 2001'!$B$6:$BB$54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May 2001'!$1:$4</definedName>
    <definedName name="rate_lookup">[1]Methodology!$B$23:$C$34</definedName>
    <definedName name="SumPrint">#REF!</definedName>
    <definedName name="TABLE" localSheetId="1">'Bond Prices - Developed'!$J$32:$J$71</definedName>
    <definedName name="TABLE_2" localSheetId="1">'Bond Prices - Developed'!$J$32:$J$71</definedName>
    <definedName name="TABLE_3" localSheetId="1">'Bond Prices - Developed'!$J$32:$J$71</definedName>
    <definedName name="TABLE_4" localSheetId="1">'Bond Prices - Developed'!$J$32:$J$71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92512" fullCalcOnLoad="1"/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H35" i="2"/>
  <c r="G37" i="2"/>
  <c r="H37" i="2"/>
  <c r="G38" i="2"/>
  <c r="H38" i="2"/>
  <c r="G40" i="2"/>
  <c r="H40" i="2"/>
  <c r="G41" i="2"/>
  <c r="H41" i="2"/>
  <c r="G42" i="2"/>
  <c r="H42" i="2"/>
  <c r="G43" i="2"/>
  <c r="H43" i="2"/>
  <c r="G45" i="2"/>
  <c r="H45" i="2"/>
  <c r="G48" i="2"/>
  <c r="F49" i="2"/>
  <c r="F50" i="2"/>
  <c r="F51" i="2"/>
  <c r="F52" i="2"/>
  <c r="F53" i="2"/>
  <c r="F54" i="2"/>
  <c r="F55" i="2"/>
  <c r="F56" i="2"/>
  <c r="F57" i="2"/>
  <c r="F58" i="2"/>
  <c r="F59" i="2"/>
  <c r="F60" i="2"/>
  <c r="G63" i="2"/>
  <c r="G74" i="2"/>
  <c r="IM78" i="2"/>
  <c r="G86" i="2"/>
  <c r="O1" i="3"/>
  <c r="M4" i="3"/>
  <c r="O4" i="3"/>
  <c r="K5" i="3"/>
  <c r="L5" i="3"/>
  <c r="N5" i="3"/>
  <c r="P5" i="3"/>
  <c r="C6" i="3"/>
  <c r="H6" i="3"/>
  <c r="J6" i="3"/>
  <c r="L6" i="3"/>
  <c r="M6" i="3"/>
  <c r="N6" i="3"/>
  <c r="O6" i="3"/>
  <c r="P6" i="3"/>
  <c r="C7" i="3"/>
  <c r="D7" i="3"/>
  <c r="E7" i="3"/>
  <c r="H7" i="3"/>
  <c r="J7" i="3"/>
  <c r="L7" i="3"/>
  <c r="M7" i="3"/>
  <c r="N7" i="3"/>
  <c r="O7" i="3"/>
  <c r="P7" i="3"/>
  <c r="C8" i="3"/>
  <c r="H8" i="3"/>
  <c r="J8" i="3"/>
  <c r="L8" i="3"/>
  <c r="M8" i="3"/>
  <c r="N8" i="3"/>
  <c r="O8" i="3"/>
  <c r="P8" i="3"/>
  <c r="C9" i="3"/>
  <c r="H9" i="3"/>
  <c r="J9" i="3"/>
  <c r="L9" i="3"/>
  <c r="M9" i="3"/>
  <c r="N9" i="3"/>
  <c r="O9" i="3"/>
  <c r="P9" i="3"/>
  <c r="C10" i="3"/>
  <c r="D10" i="3"/>
  <c r="E10" i="3"/>
  <c r="L10" i="3"/>
  <c r="M10" i="3"/>
  <c r="N10" i="3"/>
  <c r="O10" i="3"/>
  <c r="P10" i="3"/>
  <c r="C11" i="3"/>
  <c r="D11" i="3"/>
  <c r="E11" i="3"/>
  <c r="H11" i="3"/>
  <c r="J11" i="3"/>
  <c r="L11" i="3"/>
  <c r="M11" i="3"/>
  <c r="N11" i="3"/>
  <c r="O11" i="3"/>
  <c r="P11" i="3"/>
  <c r="C12" i="3"/>
  <c r="L12" i="3"/>
  <c r="M12" i="3"/>
  <c r="N12" i="3"/>
  <c r="O12" i="3"/>
  <c r="P12" i="3"/>
  <c r="C13" i="3"/>
  <c r="D13" i="3"/>
  <c r="E13" i="3"/>
  <c r="H13" i="3"/>
  <c r="J13" i="3"/>
  <c r="L13" i="3"/>
  <c r="M13" i="3"/>
  <c r="N13" i="3"/>
  <c r="O13" i="3"/>
  <c r="P13" i="3"/>
  <c r="C14" i="3"/>
  <c r="D14" i="3"/>
  <c r="E14" i="3"/>
  <c r="L14" i="3"/>
  <c r="M14" i="3"/>
  <c r="N14" i="3"/>
  <c r="O14" i="3"/>
  <c r="P14" i="3"/>
  <c r="C15" i="3"/>
  <c r="L15" i="3"/>
  <c r="M15" i="3"/>
  <c r="N15" i="3"/>
  <c r="O15" i="3"/>
  <c r="P15" i="3"/>
  <c r="C16" i="3"/>
  <c r="H16" i="3"/>
  <c r="J16" i="3"/>
  <c r="L16" i="3"/>
  <c r="M16" i="3"/>
  <c r="N16" i="3"/>
  <c r="O16" i="3"/>
  <c r="P16" i="3"/>
  <c r="C17" i="3"/>
  <c r="L17" i="3"/>
  <c r="M17" i="3"/>
  <c r="N17" i="3"/>
  <c r="O17" i="3"/>
  <c r="P17" i="3"/>
  <c r="C18" i="3"/>
  <c r="D18" i="3"/>
  <c r="E18" i="3"/>
  <c r="H18" i="3"/>
  <c r="J18" i="3"/>
  <c r="L18" i="3"/>
  <c r="M18" i="3"/>
  <c r="N18" i="3"/>
  <c r="O18" i="3"/>
  <c r="P18" i="3"/>
  <c r="V18" i="3"/>
  <c r="C19" i="3"/>
  <c r="L19" i="3"/>
  <c r="M19" i="3"/>
  <c r="N19" i="3"/>
  <c r="O19" i="3"/>
  <c r="P19" i="3"/>
  <c r="V19" i="3"/>
  <c r="C20" i="3"/>
  <c r="D20" i="3"/>
  <c r="E20" i="3"/>
  <c r="H20" i="3"/>
  <c r="J20" i="3"/>
  <c r="L20" i="3"/>
  <c r="M20" i="3"/>
  <c r="N20" i="3"/>
  <c r="O20" i="3"/>
  <c r="P20" i="3"/>
  <c r="V20" i="3"/>
  <c r="C21" i="3"/>
  <c r="L21" i="3"/>
  <c r="M21" i="3"/>
  <c r="N21" i="3"/>
  <c r="O21" i="3"/>
  <c r="P21" i="3"/>
  <c r="V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O24" i="3"/>
  <c r="P24" i="3"/>
  <c r="V24" i="3"/>
  <c r="C25" i="3"/>
  <c r="D25" i="3"/>
  <c r="E25" i="3"/>
  <c r="L25" i="3"/>
  <c r="M25" i="3"/>
  <c r="N25" i="3"/>
  <c r="O25" i="3"/>
  <c r="P25" i="3"/>
  <c r="V25" i="3"/>
  <c r="C26" i="3"/>
  <c r="D26" i="3"/>
  <c r="E26" i="3"/>
  <c r="L26" i="3"/>
  <c r="M26" i="3"/>
  <c r="N26" i="3"/>
  <c r="O26" i="3"/>
  <c r="P26" i="3"/>
  <c r="V26" i="3"/>
  <c r="C27" i="3"/>
  <c r="D27" i="3"/>
  <c r="E27" i="3"/>
  <c r="L27" i="3"/>
  <c r="M27" i="3"/>
  <c r="N27" i="3"/>
  <c r="O27" i="3"/>
  <c r="P27" i="3"/>
  <c r="V27" i="3"/>
  <c r="C28" i="3"/>
  <c r="L28" i="3"/>
  <c r="M28" i="3"/>
  <c r="N28" i="3"/>
  <c r="O28" i="3"/>
  <c r="P28" i="3"/>
  <c r="V28" i="3"/>
  <c r="C29" i="3"/>
  <c r="L29" i="3"/>
  <c r="M29" i="3"/>
  <c r="N29" i="3"/>
  <c r="O29" i="3"/>
  <c r="P29" i="3"/>
  <c r="V29" i="3"/>
  <c r="C30" i="3"/>
  <c r="L30" i="3"/>
  <c r="M30" i="3"/>
  <c r="N30" i="3"/>
  <c r="O30" i="3"/>
  <c r="P30" i="3"/>
  <c r="C31" i="3"/>
  <c r="E31" i="3"/>
  <c r="L31" i="3"/>
  <c r="M31" i="3"/>
  <c r="N31" i="3"/>
  <c r="O31" i="3"/>
  <c r="P31" i="3"/>
  <c r="C32" i="3"/>
  <c r="L32" i="3"/>
  <c r="M32" i="3"/>
  <c r="N32" i="3"/>
  <c r="O32" i="3"/>
  <c r="P32" i="3"/>
  <c r="C33" i="3"/>
  <c r="H33" i="3"/>
  <c r="J33" i="3"/>
  <c r="L33" i="3"/>
  <c r="M33" i="3"/>
  <c r="N33" i="3"/>
  <c r="O33" i="3"/>
  <c r="P33" i="3"/>
  <c r="C34" i="3"/>
  <c r="L34" i="3"/>
  <c r="M34" i="3"/>
  <c r="N34" i="3"/>
  <c r="O34" i="3"/>
  <c r="P34" i="3"/>
  <c r="C35" i="3"/>
  <c r="D35" i="3"/>
  <c r="E35" i="3"/>
  <c r="L35" i="3"/>
  <c r="M35" i="3"/>
  <c r="N35" i="3"/>
  <c r="O35" i="3"/>
  <c r="P35" i="3"/>
  <c r="C36" i="3"/>
  <c r="D36" i="3"/>
  <c r="E36" i="3"/>
  <c r="L36" i="3"/>
  <c r="M36" i="3"/>
  <c r="N36" i="3"/>
  <c r="O36" i="3"/>
  <c r="P36" i="3"/>
  <c r="C37" i="3"/>
  <c r="D37" i="3"/>
  <c r="E37" i="3"/>
  <c r="L37" i="3"/>
  <c r="M37" i="3"/>
  <c r="N37" i="3"/>
  <c r="O37" i="3"/>
  <c r="P37" i="3"/>
  <c r="C38" i="3"/>
  <c r="D38" i="3"/>
  <c r="E38" i="3"/>
  <c r="L38" i="3"/>
  <c r="M38" i="3"/>
  <c r="N38" i="3"/>
  <c r="O38" i="3"/>
  <c r="P38" i="3"/>
  <c r="C39" i="3"/>
  <c r="D39" i="3"/>
  <c r="E39" i="3"/>
  <c r="L39" i="3"/>
  <c r="M39" i="3"/>
  <c r="N39" i="3"/>
  <c r="O39" i="3"/>
  <c r="P39" i="3"/>
  <c r="G6" i="10"/>
  <c r="H6" i="10"/>
  <c r="Q6" i="10"/>
  <c r="T6" i="10"/>
  <c r="X6" i="10"/>
  <c r="AH6" i="10"/>
  <c r="AI6" i="10"/>
  <c r="AJ6" i="10"/>
  <c r="AK6" i="10"/>
  <c r="AL6" i="10"/>
  <c r="AM6" i="10"/>
  <c r="AN6" i="10"/>
  <c r="AO6" i="10"/>
  <c r="G7" i="10"/>
  <c r="H7" i="10"/>
  <c r="Q7" i="10"/>
  <c r="T7" i="10"/>
  <c r="X7" i="10"/>
  <c r="AH7" i="10"/>
  <c r="AI7" i="10"/>
  <c r="AJ7" i="10"/>
  <c r="AK7" i="10"/>
  <c r="AL7" i="10"/>
  <c r="AM7" i="10"/>
  <c r="AN7" i="10"/>
  <c r="AO7" i="10"/>
  <c r="G8" i="10"/>
  <c r="H8" i="10"/>
  <c r="Q8" i="10"/>
  <c r="T8" i="10"/>
  <c r="X8" i="10"/>
  <c r="AH8" i="10"/>
  <c r="AI8" i="10"/>
  <c r="AJ8" i="10"/>
  <c r="AK8" i="10"/>
  <c r="AL8" i="10"/>
  <c r="AM8" i="10"/>
  <c r="AN8" i="10"/>
  <c r="AO8" i="10"/>
  <c r="G9" i="10"/>
  <c r="H9" i="10"/>
  <c r="Q9" i="10"/>
  <c r="T9" i="10"/>
  <c r="X9" i="10"/>
  <c r="AH9" i="10"/>
  <c r="AI9" i="10"/>
  <c r="AJ9" i="10"/>
  <c r="AK9" i="10"/>
  <c r="AL9" i="10"/>
  <c r="AM9" i="10"/>
  <c r="AN9" i="10"/>
  <c r="AO9" i="10"/>
  <c r="G10" i="10"/>
  <c r="H10" i="10"/>
  <c r="Q10" i="10"/>
  <c r="T10" i="10"/>
  <c r="X10" i="10"/>
  <c r="AH10" i="10"/>
  <c r="AI10" i="10"/>
  <c r="AJ10" i="10"/>
  <c r="AK10" i="10"/>
  <c r="AL10" i="10"/>
  <c r="AM10" i="10"/>
  <c r="AN10" i="10"/>
  <c r="AO10" i="10"/>
  <c r="G11" i="10"/>
  <c r="H11" i="10"/>
  <c r="Q11" i="10"/>
  <c r="T11" i="10"/>
  <c r="X11" i="10"/>
  <c r="AH11" i="10"/>
  <c r="AI11" i="10"/>
  <c r="AJ11" i="10"/>
  <c r="AK11" i="10"/>
  <c r="AL11" i="10"/>
  <c r="AM11" i="10"/>
  <c r="AN11" i="10"/>
  <c r="AO11" i="10"/>
  <c r="G12" i="10"/>
  <c r="H12" i="10"/>
  <c r="Q12" i="10"/>
  <c r="T12" i="10"/>
  <c r="X12" i="10"/>
  <c r="AH12" i="10"/>
  <c r="AI12" i="10"/>
  <c r="AJ12" i="10"/>
  <c r="AK12" i="10"/>
  <c r="AL12" i="10"/>
  <c r="AM12" i="10"/>
  <c r="AN12" i="10"/>
  <c r="AO12" i="10"/>
  <c r="G13" i="10"/>
  <c r="H13" i="10"/>
  <c r="Q13" i="10"/>
  <c r="T13" i="10"/>
  <c r="X13" i="10"/>
  <c r="AH13" i="10"/>
  <c r="AI13" i="10"/>
  <c r="AJ13" i="10"/>
  <c r="AK13" i="10"/>
  <c r="AL13" i="10"/>
  <c r="AM13" i="10"/>
  <c r="AN13" i="10"/>
  <c r="AO13" i="10"/>
  <c r="G14" i="10"/>
  <c r="H14" i="10"/>
  <c r="Q14" i="10"/>
  <c r="T14" i="10"/>
  <c r="X14" i="10"/>
  <c r="AH14" i="10"/>
  <c r="AI14" i="10"/>
  <c r="AJ14" i="10"/>
  <c r="AK14" i="10"/>
  <c r="AL14" i="10"/>
  <c r="AM14" i="10"/>
  <c r="AN14" i="10"/>
  <c r="AO14" i="10"/>
  <c r="G15" i="10"/>
  <c r="H15" i="10"/>
  <c r="Q15" i="10"/>
  <c r="T15" i="10"/>
  <c r="X15" i="10"/>
  <c r="AH15" i="10"/>
  <c r="AI15" i="10"/>
  <c r="AJ15" i="10"/>
  <c r="AK15" i="10"/>
  <c r="AL15" i="10"/>
  <c r="AM15" i="10"/>
  <c r="AN15" i="10"/>
  <c r="AO15" i="10"/>
  <c r="G16" i="10"/>
  <c r="H16" i="10"/>
  <c r="Q16" i="10"/>
  <c r="T16" i="10"/>
  <c r="X16" i="10"/>
  <c r="AH16" i="10"/>
  <c r="AI16" i="10"/>
  <c r="AJ16" i="10"/>
  <c r="AK16" i="10"/>
  <c r="AL16" i="10"/>
  <c r="AM16" i="10"/>
  <c r="AN16" i="10"/>
  <c r="AO16" i="10"/>
  <c r="G17" i="10"/>
  <c r="H17" i="10"/>
  <c r="Q17" i="10"/>
  <c r="T17" i="10"/>
  <c r="X17" i="10"/>
  <c r="AH17" i="10"/>
  <c r="AI17" i="10"/>
  <c r="AJ17" i="10"/>
  <c r="AK17" i="10"/>
  <c r="AL17" i="10"/>
  <c r="AM17" i="10"/>
  <c r="AN17" i="10"/>
  <c r="AO17" i="10"/>
  <c r="G18" i="10"/>
  <c r="H18" i="10"/>
  <c r="Q18" i="10"/>
  <c r="T18" i="10"/>
  <c r="X18" i="10"/>
  <c r="AH18" i="10"/>
  <c r="AI18" i="10"/>
  <c r="AJ18" i="10"/>
  <c r="AK18" i="10"/>
  <c r="AL18" i="10"/>
  <c r="AM18" i="10"/>
  <c r="AN18" i="10"/>
  <c r="AO18" i="10"/>
  <c r="G19" i="10"/>
  <c r="H19" i="10"/>
  <c r="Q19" i="10"/>
  <c r="T19" i="10"/>
  <c r="X19" i="10"/>
  <c r="AH19" i="10"/>
  <c r="AI19" i="10"/>
  <c r="AJ19" i="10"/>
  <c r="AK19" i="10"/>
  <c r="AL19" i="10"/>
  <c r="AM19" i="10"/>
  <c r="AN19" i="10"/>
  <c r="AO19" i="10"/>
  <c r="G20" i="10"/>
  <c r="H20" i="10"/>
  <c r="Q20" i="10"/>
  <c r="T20" i="10"/>
  <c r="X20" i="10"/>
  <c r="AH20" i="10"/>
  <c r="AI20" i="10"/>
  <c r="AJ20" i="10"/>
  <c r="AK20" i="10"/>
  <c r="AL20" i="10"/>
  <c r="AM20" i="10"/>
  <c r="AN20" i="10"/>
  <c r="AO20" i="10"/>
  <c r="G21" i="10"/>
  <c r="H21" i="10"/>
  <c r="Q21" i="10"/>
  <c r="T21" i="10"/>
  <c r="X21" i="10"/>
  <c r="AH21" i="10"/>
  <c r="AI21" i="10"/>
  <c r="AJ21" i="10"/>
  <c r="AK21" i="10"/>
  <c r="AL21" i="10"/>
  <c r="AM21" i="10"/>
  <c r="AN21" i="10"/>
  <c r="AO21" i="10"/>
  <c r="G22" i="10"/>
  <c r="H22" i="10"/>
  <c r="Q22" i="10"/>
  <c r="T22" i="10"/>
  <c r="X22" i="10"/>
  <c r="AH22" i="10"/>
  <c r="AI22" i="10"/>
  <c r="AJ22" i="10"/>
  <c r="AK22" i="10"/>
  <c r="AL22" i="10"/>
  <c r="AM22" i="10"/>
  <c r="AN22" i="10"/>
  <c r="AO22" i="10"/>
  <c r="G23" i="10"/>
  <c r="H23" i="10"/>
  <c r="Q23" i="10"/>
  <c r="T23" i="10"/>
  <c r="X23" i="10"/>
  <c r="AH23" i="10"/>
  <c r="AI23" i="10"/>
  <c r="AJ23" i="10"/>
  <c r="AK23" i="10"/>
  <c r="AL23" i="10"/>
  <c r="AM23" i="10"/>
  <c r="AN23" i="10"/>
  <c r="AO23" i="10"/>
  <c r="G24" i="10"/>
  <c r="H24" i="10"/>
  <c r="Q24" i="10"/>
  <c r="T24" i="10"/>
  <c r="X24" i="10"/>
  <c r="AH24" i="10"/>
  <c r="AI24" i="10"/>
  <c r="AJ24" i="10"/>
  <c r="AK24" i="10"/>
  <c r="AL24" i="10"/>
  <c r="AM24" i="10"/>
  <c r="AN24" i="10"/>
  <c r="AO24" i="10"/>
  <c r="G25" i="10"/>
  <c r="H25" i="10"/>
  <c r="Q25" i="10"/>
  <c r="T25" i="10"/>
  <c r="X25" i="10"/>
  <c r="AH25" i="10"/>
  <c r="AI25" i="10"/>
  <c r="AJ25" i="10"/>
  <c r="AK25" i="10"/>
  <c r="AL25" i="10"/>
  <c r="AM25" i="10"/>
  <c r="AN25" i="10"/>
  <c r="AO25" i="10"/>
  <c r="G26" i="10"/>
  <c r="H26" i="10"/>
  <c r="Q26" i="10"/>
  <c r="T26" i="10"/>
  <c r="X26" i="10"/>
  <c r="AH26" i="10"/>
  <c r="AI26" i="10"/>
  <c r="AJ26" i="10"/>
  <c r="AK26" i="10"/>
  <c r="AL26" i="10"/>
  <c r="AM26" i="10"/>
  <c r="AN26" i="10"/>
  <c r="AO26" i="10"/>
  <c r="G27" i="10"/>
  <c r="H27" i="10"/>
  <c r="Q27" i="10"/>
  <c r="T27" i="10"/>
  <c r="X27" i="10"/>
  <c r="AH27" i="10"/>
  <c r="AI27" i="10"/>
  <c r="AJ27" i="10"/>
  <c r="AK27" i="10"/>
  <c r="AL27" i="10"/>
  <c r="AM27" i="10"/>
  <c r="AN27" i="10"/>
  <c r="AO27" i="10"/>
  <c r="G28" i="10"/>
  <c r="H28" i="10"/>
  <c r="Q28" i="10"/>
  <c r="T28" i="10"/>
  <c r="X28" i="10"/>
  <c r="AH28" i="10"/>
  <c r="AI28" i="10"/>
  <c r="AJ28" i="10"/>
  <c r="AK28" i="10"/>
  <c r="AL28" i="10"/>
  <c r="AM28" i="10"/>
  <c r="AN28" i="10"/>
  <c r="AO28" i="10"/>
  <c r="G29" i="10"/>
  <c r="H29" i="10"/>
  <c r="Q29" i="10"/>
  <c r="T29" i="10"/>
  <c r="X29" i="10"/>
  <c r="AH29" i="10"/>
  <c r="AI29" i="10"/>
  <c r="AJ29" i="10"/>
  <c r="AK29" i="10"/>
  <c r="AL29" i="10"/>
  <c r="AM29" i="10"/>
  <c r="AN29" i="10"/>
  <c r="AO29" i="10"/>
  <c r="G30" i="10"/>
  <c r="H30" i="10"/>
  <c r="Q30" i="10"/>
  <c r="T30" i="10"/>
  <c r="X30" i="10"/>
  <c r="AH30" i="10"/>
  <c r="AI30" i="10"/>
  <c r="AJ30" i="10"/>
  <c r="AK30" i="10"/>
  <c r="AL30" i="10"/>
  <c r="AM30" i="10"/>
  <c r="AN30" i="10"/>
  <c r="AO30" i="10"/>
  <c r="G31" i="10"/>
  <c r="H31" i="10"/>
  <c r="Q31" i="10"/>
  <c r="T31" i="10"/>
  <c r="X31" i="10"/>
  <c r="AH31" i="10"/>
  <c r="AI31" i="10"/>
  <c r="AJ31" i="10"/>
  <c r="AK31" i="10"/>
  <c r="AL31" i="10"/>
  <c r="AM31" i="10"/>
  <c r="AN31" i="10"/>
  <c r="AO31" i="10"/>
  <c r="G32" i="10"/>
  <c r="H32" i="10"/>
  <c r="Q32" i="10"/>
  <c r="T32" i="10"/>
  <c r="X32" i="10"/>
  <c r="AH32" i="10"/>
  <c r="AI32" i="10"/>
  <c r="AJ32" i="10"/>
  <c r="AK32" i="10"/>
  <c r="AL32" i="10"/>
  <c r="AM32" i="10"/>
  <c r="AN32" i="10"/>
  <c r="AO32" i="10"/>
  <c r="G33" i="10"/>
  <c r="H33" i="10"/>
  <c r="Q33" i="10"/>
  <c r="T33" i="10"/>
  <c r="X33" i="10"/>
  <c r="AH33" i="10"/>
  <c r="AI33" i="10"/>
  <c r="AJ33" i="10"/>
  <c r="AK33" i="10"/>
  <c r="AL33" i="10"/>
  <c r="AM33" i="10"/>
  <c r="AN33" i="10"/>
  <c r="AO33" i="10"/>
  <c r="G34" i="10"/>
  <c r="H34" i="10"/>
  <c r="Q34" i="10"/>
  <c r="X34" i="10"/>
  <c r="AH34" i="10"/>
  <c r="AI34" i="10"/>
  <c r="AJ34" i="10"/>
  <c r="AK34" i="10"/>
  <c r="AL34" i="10"/>
  <c r="AM34" i="10"/>
  <c r="AN34" i="10"/>
  <c r="AO34" i="10"/>
  <c r="G35" i="10"/>
  <c r="H35" i="10"/>
  <c r="Q35" i="10"/>
  <c r="T35" i="10"/>
  <c r="X35" i="10"/>
  <c r="AH35" i="10"/>
  <c r="AI35" i="10"/>
  <c r="AJ35" i="10"/>
  <c r="AK35" i="10"/>
  <c r="AL35" i="10"/>
  <c r="AM35" i="10"/>
  <c r="AN35" i="10"/>
  <c r="AO35" i="10"/>
  <c r="G36" i="10"/>
  <c r="H36" i="10"/>
  <c r="Q36" i="10"/>
  <c r="T36" i="10"/>
  <c r="X36" i="10"/>
  <c r="AH36" i="10"/>
  <c r="AI36" i="10"/>
  <c r="AJ36" i="10"/>
  <c r="AK36" i="10"/>
  <c r="AL36" i="10"/>
  <c r="AM36" i="10"/>
  <c r="AN36" i="10"/>
  <c r="AO36" i="10"/>
  <c r="G38" i="10"/>
  <c r="H38" i="10"/>
  <c r="Q38" i="10"/>
  <c r="T38" i="10"/>
  <c r="X38" i="10"/>
  <c r="AH38" i="10"/>
  <c r="AI38" i="10"/>
  <c r="AJ38" i="10"/>
  <c r="AK38" i="10"/>
  <c r="AL38" i="10"/>
  <c r="AM38" i="10"/>
  <c r="AN38" i="10"/>
  <c r="AO38" i="10"/>
  <c r="G39" i="10"/>
  <c r="H39" i="10"/>
  <c r="Q39" i="10"/>
  <c r="T39" i="10"/>
  <c r="X39" i="10"/>
  <c r="AH39" i="10"/>
  <c r="AI39" i="10"/>
  <c r="AJ39" i="10"/>
  <c r="AK39" i="10"/>
  <c r="AL39" i="10"/>
  <c r="AM39" i="10"/>
  <c r="AN39" i="10"/>
  <c r="AO39" i="10"/>
  <c r="G40" i="10"/>
  <c r="H40" i="10"/>
  <c r="Q40" i="10"/>
  <c r="T40" i="10"/>
  <c r="X40" i="10"/>
  <c r="AH40" i="10"/>
  <c r="AI40" i="10"/>
  <c r="AJ40" i="10"/>
  <c r="AK40" i="10"/>
  <c r="AL40" i="10"/>
  <c r="AM40" i="10"/>
  <c r="AN40" i="10"/>
  <c r="AO40" i="10"/>
  <c r="G41" i="10"/>
  <c r="H41" i="10"/>
  <c r="Q41" i="10"/>
  <c r="T41" i="10"/>
  <c r="X41" i="10"/>
  <c r="AH41" i="10"/>
  <c r="AI41" i="10"/>
  <c r="AJ41" i="10"/>
  <c r="AK41" i="10"/>
  <c r="AL41" i="10"/>
  <c r="AM41" i="10"/>
  <c r="AN41" i="10"/>
  <c r="AO41" i="10"/>
  <c r="G42" i="10"/>
  <c r="H42" i="10"/>
  <c r="Q42" i="10"/>
  <c r="T42" i="10"/>
  <c r="X42" i="10"/>
  <c r="AH42" i="10"/>
  <c r="AI42" i="10"/>
  <c r="AJ42" i="10"/>
  <c r="AK42" i="10"/>
  <c r="AL42" i="10"/>
  <c r="AM42" i="10"/>
  <c r="AN42" i="10"/>
  <c r="AO42" i="10"/>
  <c r="G43" i="10"/>
  <c r="H43" i="10"/>
  <c r="Q43" i="10"/>
  <c r="T43" i="10"/>
  <c r="X43" i="10"/>
  <c r="AH43" i="10"/>
  <c r="AI43" i="10"/>
  <c r="AJ43" i="10"/>
  <c r="AK43" i="10"/>
  <c r="AL43" i="10"/>
  <c r="AM43" i="10"/>
  <c r="AN43" i="10"/>
  <c r="AO43" i="10"/>
  <c r="G44" i="10"/>
  <c r="H44" i="10"/>
  <c r="Q44" i="10"/>
  <c r="T44" i="10"/>
  <c r="X44" i="10"/>
  <c r="AH44" i="10"/>
  <c r="AI44" i="10"/>
  <c r="AJ44" i="10"/>
  <c r="AK44" i="10"/>
  <c r="AL44" i="10"/>
  <c r="AM44" i="10"/>
  <c r="AN44" i="10"/>
  <c r="AO44" i="10"/>
  <c r="G45" i="10"/>
  <c r="H45" i="10"/>
  <c r="Q45" i="10"/>
  <c r="T45" i="10"/>
  <c r="X45" i="10"/>
  <c r="AH45" i="10"/>
  <c r="AI45" i="10"/>
  <c r="AJ45" i="10"/>
  <c r="AK45" i="10"/>
  <c r="AL45" i="10"/>
  <c r="AM45" i="10"/>
  <c r="AN45" i="10"/>
  <c r="AO45" i="10"/>
  <c r="G46" i="10"/>
  <c r="H46" i="10"/>
  <c r="Q46" i="10"/>
  <c r="T46" i="10"/>
  <c r="X46" i="10"/>
  <c r="AH46" i="10"/>
  <c r="AI46" i="10"/>
  <c r="AJ46" i="10"/>
  <c r="AK46" i="10"/>
  <c r="AL46" i="10"/>
  <c r="AM46" i="10"/>
  <c r="AN46" i="10"/>
  <c r="AO46" i="10"/>
  <c r="G47" i="10"/>
  <c r="H47" i="10"/>
  <c r="Q47" i="10"/>
  <c r="T47" i="10"/>
  <c r="X47" i="10"/>
  <c r="AH47" i="10"/>
  <c r="AI47" i="10"/>
  <c r="AJ47" i="10"/>
  <c r="AK47" i="10"/>
  <c r="AL47" i="10"/>
  <c r="AM47" i="10"/>
  <c r="AN47" i="10"/>
  <c r="AO47" i="10"/>
  <c r="G48" i="10"/>
  <c r="H48" i="10"/>
  <c r="Q48" i="10"/>
  <c r="T48" i="10"/>
  <c r="X48" i="10"/>
  <c r="AH48" i="10"/>
  <c r="AI48" i="10"/>
  <c r="AJ48" i="10"/>
  <c r="AK48" i="10"/>
  <c r="AL48" i="10"/>
  <c r="AM48" i="10"/>
  <c r="AN48" i="10"/>
  <c r="AO48" i="10"/>
  <c r="G49" i="10"/>
  <c r="H49" i="10"/>
  <c r="Q49" i="10"/>
  <c r="T49" i="10"/>
  <c r="X49" i="10"/>
  <c r="AH49" i="10"/>
  <c r="AI49" i="10"/>
  <c r="AJ49" i="10"/>
  <c r="AK49" i="10"/>
  <c r="AL49" i="10"/>
  <c r="AM49" i="10"/>
  <c r="AN49" i="10"/>
  <c r="AO49" i="10"/>
  <c r="G50" i="10"/>
  <c r="H50" i="10"/>
  <c r="Q50" i="10"/>
  <c r="T50" i="10"/>
  <c r="X50" i="10"/>
  <c r="AH50" i="10"/>
  <c r="AI50" i="10"/>
  <c r="AJ50" i="10"/>
  <c r="AK50" i="10"/>
  <c r="AL50" i="10"/>
  <c r="AM50" i="10"/>
  <c r="AN50" i="10"/>
  <c r="AO50" i="10"/>
  <c r="G51" i="10"/>
  <c r="H51" i="10"/>
  <c r="Q51" i="10"/>
  <c r="T51" i="10"/>
  <c r="X51" i="10"/>
  <c r="AH51" i="10"/>
  <c r="AI51" i="10"/>
  <c r="AJ51" i="10"/>
  <c r="AK51" i="10"/>
  <c r="AL51" i="10"/>
  <c r="AM51" i="10"/>
  <c r="AN51" i="10"/>
  <c r="AO51" i="10"/>
  <c r="G52" i="10"/>
  <c r="H52" i="10"/>
  <c r="Q52" i="10"/>
  <c r="T52" i="10"/>
  <c r="X52" i="10"/>
  <c r="AH52" i="10"/>
  <c r="AI52" i="10"/>
  <c r="AJ52" i="10"/>
  <c r="AK52" i="10"/>
  <c r="AL52" i="10"/>
  <c r="AM52" i="10"/>
  <c r="AN52" i="10"/>
  <c r="AO52" i="10"/>
  <c r="G53" i="10"/>
  <c r="H53" i="10"/>
  <c r="Q53" i="10"/>
  <c r="T53" i="10"/>
  <c r="X53" i="10"/>
  <c r="AH53" i="10"/>
  <c r="AI53" i="10"/>
  <c r="AJ53" i="10"/>
  <c r="AK53" i="10"/>
  <c r="AL53" i="10"/>
  <c r="AM53" i="10"/>
  <c r="AN53" i="10"/>
  <c r="AO53" i="10"/>
  <c r="G54" i="10"/>
  <c r="H54" i="10"/>
  <c r="Q54" i="10"/>
  <c r="T54" i="10"/>
  <c r="X54" i="10"/>
  <c r="AH54" i="10"/>
  <c r="AI54" i="10"/>
  <c r="AJ54" i="10"/>
  <c r="AK54" i="10"/>
  <c r="AL54" i="10"/>
  <c r="AM54" i="10"/>
  <c r="AN54" i="10"/>
  <c r="AO54" i="10"/>
  <c r="A58" i="10"/>
  <c r="B47" i="4"/>
  <c r="B49" i="4"/>
  <c r="B51" i="4"/>
  <c r="B52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B62" i="4"/>
  <c r="C62" i="4"/>
  <c r="D62" i="4"/>
  <c r="E62" i="4"/>
  <c r="F62" i="4"/>
  <c r="G62" i="4"/>
  <c r="H62" i="4"/>
  <c r="I62" i="4"/>
  <c r="J62" i="4"/>
  <c r="K62" i="4"/>
  <c r="L62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B70" i="4"/>
  <c r="B71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ycrysta</author>
    <author>ekoskas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K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K2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L27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AP32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3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43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4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45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4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49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B5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</commentList>
</comments>
</file>

<file path=xl/sharedStrings.xml><?xml version="1.0" encoding="utf-8"?>
<sst xmlns="http://schemas.openxmlformats.org/spreadsheetml/2006/main" count="1243" uniqueCount="465">
  <si>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</si>
  <si>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</si>
  <si>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</si>
  <si>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</si>
  <si>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</si>
  <si>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</si>
  <si>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</si>
  <si>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</si>
  <si>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</si>
  <si>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</si>
  <si>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</si>
  <si>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</si>
  <si>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</si>
  <si>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</si>
  <si>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</si>
  <si>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</si>
  <si>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</si>
  <si>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</si>
  <si>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</si>
  <si>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</si>
  <si>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</si>
  <si>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</si>
  <si>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</si>
  <si>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</si>
  <si>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</si>
  <si>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</si>
  <si>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</si>
  <si>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</si>
  <si>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</si>
  <si>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</si>
  <si>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</si>
  <si>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</si>
  <si>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</si>
  <si>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</si>
  <si>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</si>
  <si>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</si>
  <si>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</si>
  <si>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</si>
  <si>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</si>
  <si>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</si>
  <si>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</si>
  <si>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</si>
  <si>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</si>
  <si>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</si>
  <si>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</si>
  <si>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</si>
  <si>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</si>
  <si>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</si>
  <si>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</si>
  <si>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</si>
  <si>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</si>
  <si>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</si>
  <si>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</si>
  <si>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</si>
  <si>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</si>
  <si>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</si>
  <si>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</si>
  <si>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</si>
  <si>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</si>
  <si>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</si>
  <si>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Russia</t>
  </si>
  <si>
    <t>B3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</si>
  <si>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</si>
  <si>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</si>
  <si>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</si>
  <si>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</si>
  <si>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</si>
  <si>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</si>
  <si>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</si>
  <si>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</si>
  <si>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</si>
  <si>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</si>
  <si>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</si>
  <si>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</si>
  <si>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</si>
  <si>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</si>
  <si>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</si>
  <si>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</si>
  <si>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</si>
  <si>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</si>
  <si>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</si>
  <si>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</si>
  <si>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</si>
  <si>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</si>
  <si>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</si>
  <si>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</si>
  <si>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</si>
  <si>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</si>
  <si>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</si>
  <si>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</si>
  <si>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</si>
  <si>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</si>
  <si>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</si>
  <si>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</si>
  <si>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</si>
  <si>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</si>
  <si>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</si>
  <si>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</si>
  <si>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</si>
  <si>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</si>
  <si>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</si>
  <si>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Argentina</t>
  </si>
  <si>
    <t>Australia</t>
  </si>
  <si>
    <t>Bolivia</t>
  </si>
  <si>
    <t>Brazil</t>
  </si>
  <si>
    <t>Canada</t>
  </si>
  <si>
    <t>China</t>
  </si>
  <si>
    <t>Colombia</t>
  </si>
  <si>
    <t>Dominican Republic</t>
  </si>
  <si>
    <t>Guatemala</t>
  </si>
  <si>
    <t>India</t>
  </si>
  <si>
    <t>Indonesia</t>
  </si>
  <si>
    <t>Jamaica</t>
  </si>
  <si>
    <t>Korea, South</t>
  </si>
  <si>
    <t>Lebanon</t>
  </si>
  <si>
    <t>Mexico</t>
  </si>
  <si>
    <t>Nicaragua</t>
  </si>
  <si>
    <t>Panama</t>
  </si>
  <si>
    <t>Papua New Guinea</t>
  </si>
  <si>
    <t>Philippines</t>
  </si>
  <si>
    <t>Singapore</t>
  </si>
  <si>
    <t>United Arab Emirates</t>
  </si>
  <si>
    <t>Uzbekistan</t>
  </si>
  <si>
    <t>Venezuela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</si>
  <si>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</si>
  <si>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</si>
  <si>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</si>
  <si>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</si>
  <si>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</si>
  <si>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</si>
  <si>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</si>
  <si>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</si>
  <si>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</si>
  <si>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</si>
  <si>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</si>
  <si>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</si>
  <si>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</si>
  <si>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</si>
  <si>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</si>
  <si>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</si>
  <si>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</si>
  <si>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</si>
  <si>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</si>
  <si>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</si>
  <si>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</si>
  <si>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</si>
  <si>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</si>
  <si>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</si>
  <si>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</si>
  <si>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</si>
  <si>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</si>
  <si>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</si>
  <si>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</si>
  <si>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</si>
  <si>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</si>
  <si>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</si>
  <si>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</si>
  <si>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</si>
  <si>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</si>
  <si>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</si>
  <si>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</si>
  <si>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</si>
  <si>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</si>
  <si>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</si>
  <si>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</si>
  <si>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</si>
  <si>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</si>
  <si>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</si>
  <si>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</si>
  <si>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</si>
  <si>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</si>
  <si>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</si>
  <si>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</si>
  <si>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</si>
  <si>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</si>
  <si>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</si>
  <si>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</si>
  <si>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</si>
  <si>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</si>
  <si>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</si>
  <si>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</si>
  <si>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</si>
  <si>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</si>
  <si>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</si>
  <si>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</si>
  <si>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</si>
  <si>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</si>
  <si>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</si>
  <si>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</si>
  <si>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</si>
  <si>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AA+/Aa1</t>
  </si>
  <si>
    <t>*/Ba2</t>
  </si>
  <si>
    <t>BB-/B1</t>
  </si>
  <si>
    <t>B+/B2</t>
  </si>
  <si>
    <t>B/B2</t>
  </si>
  <si>
    <t>A-/Baa1</t>
  </si>
  <si>
    <t>BBB/A3</t>
  </si>
  <si>
    <t>BBB-/Baa3</t>
  </si>
  <si>
    <t>*/Caa1</t>
  </si>
  <si>
    <t>B+/B1</t>
  </si>
  <si>
    <t>BBB-/Ba1</t>
  </si>
  <si>
    <t>BB+/Baa3</t>
  </si>
  <si>
    <t>BBB+/Baa1</t>
  </si>
  <si>
    <t>*/B2</t>
  </si>
  <si>
    <t>BB/Ba2</t>
  </si>
  <si>
    <t>A-/A3</t>
  </si>
  <si>
    <t>AA/Aa3</t>
  </si>
  <si>
    <t>AA-</t>
  </si>
  <si>
    <t>AAA/Aa1</t>
  </si>
  <si>
    <t>BB-</t>
  </si>
  <si>
    <t>BBB/Baa2</t>
  </si>
  <si>
    <t>BB+/Ba1</t>
  </si>
  <si>
    <t>B-/B3</t>
  </si>
  <si>
    <t>*/A2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</si>
  <si>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</si>
  <si>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</si>
  <si>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</si>
  <si>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</si>
  <si>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</si>
  <si>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</si>
  <si>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</si>
  <si>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</si>
  <si>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</si>
  <si>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</si>
  <si>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</si>
  <si>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</si>
  <si>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</si>
  <si>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</si>
  <si>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</si>
  <si>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</si>
  <si>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</si>
  <si>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</si>
  <si>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</si>
  <si>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</si>
  <si>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</si>
  <si>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</si>
  <si>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</si>
  <si>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</si>
  <si>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</si>
  <si>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</si>
  <si>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Y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</si>
  <si>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</si>
  <si>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</si>
  <si>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</si>
  <si>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</si>
  <si>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</si>
  <si>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</si>
  <si>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</si>
  <si>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</si>
  <si>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Koruna</t>
  </si>
  <si>
    <t>Kroon</t>
  </si>
  <si>
    <t>Denar</t>
  </si>
  <si>
    <t>Forint</t>
  </si>
  <si>
    <t>Krona</t>
  </si>
  <si>
    <t>Lira</t>
  </si>
  <si>
    <t>Tenge</t>
  </si>
  <si>
    <t>Peg to SDR</t>
  </si>
  <si>
    <t>Litas</t>
  </si>
  <si>
    <t>Peg to USD</t>
  </si>
  <si>
    <t>Zloty</t>
  </si>
  <si>
    <t>Leu</t>
  </si>
  <si>
    <t>Ruble</t>
  </si>
  <si>
    <t>Tolar</t>
  </si>
  <si>
    <t>Hryvnia</t>
  </si>
  <si>
    <t>Pound Sterling</t>
  </si>
  <si>
    <t>Sum</t>
  </si>
  <si>
    <t>Quetzal</t>
  </si>
  <si>
    <t>Rupee</t>
  </si>
  <si>
    <t>Balboa</t>
  </si>
  <si>
    <t>Dirham</t>
  </si>
  <si>
    <t>Bolivar</t>
  </si>
  <si>
    <t>Boliviano</t>
  </si>
  <si>
    <t>Real</t>
  </si>
  <si>
    <t>Yuan (Renminbi)</t>
  </si>
  <si>
    <t>Rupiah</t>
  </si>
  <si>
    <t>Yen</t>
  </si>
  <si>
    <t>Won</t>
  </si>
  <si>
    <t>Kina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</si>
  <si>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</si>
  <si>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</si>
  <si>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</si>
  <si>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</si>
  <si>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</si>
  <si>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4 Year</t>
  </si>
  <si>
    <t>4 year</t>
  </si>
  <si>
    <t>2 Year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</si>
  <si>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</si>
  <si>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</si>
  <si>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</si>
  <si>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</si>
  <si>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</si>
  <si>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</si>
  <si>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</si>
  <si>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</si>
  <si>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</si>
  <si>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</si>
  <si>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</si>
  <si>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</si>
  <si>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</si>
  <si>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</si>
  <si>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</si>
  <si>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</si>
  <si>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</si>
  <si>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</si>
  <si>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</si>
  <si>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</si>
  <si>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</si>
  <si>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</si>
  <si>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</si>
  <si>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</si>
  <si>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</si>
  <si>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</si>
  <si>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</si>
  <si>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</si>
  <si>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</si>
  <si>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</si>
  <si>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</si>
  <si>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</si>
  <si>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</si>
  <si>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</si>
  <si>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</si>
  <si>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</si>
  <si>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</si>
  <si>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</si>
  <si>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</si>
  <si>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</si>
  <si>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</si>
  <si>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</si>
  <si>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</si>
  <si>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</si>
  <si>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</si>
  <si>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</si>
  <si>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</si>
  <si>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</si>
  <si>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</si>
  <si>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</si>
  <si>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</si>
  <si>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</si>
  <si>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</si>
  <si>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</si>
  <si>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</si>
  <si>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</si>
  <si>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</si>
  <si>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</si>
  <si>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</si>
  <si>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</si>
  <si>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</si>
  <si>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</si>
  <si>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</si>
  <si>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</si>
  <si>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</si>
  <si>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</si>
  <si>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</si>
  <si>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</si>
  <si>
    <t>6 mo</t>
  </si>
  <si>
    <t>WR</t>
  </si>
  <si>
    <t>BB/B1</t>
  </si>
  <si>
    <t>CCC+/B3</t>
  </si>
  <si>
    <t>Country Name</t>
  </si>
  <si>
    <t>Code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</si>
  <si>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</si>
  <si>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</si>
  <si>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</si>
  <si>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</si>
  <si>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</si>
  <si>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</si>
  <si>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</si>
  <si>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</si>
  <si>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</si>
  <si>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</si>
  <si>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</si>
  <si>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</si>
  <si>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</si>
  <si>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</si>
  <si>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</si>
  <si>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</si>
  <si>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</si>
  <si>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</si>
  <si>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</si>
  <si>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</si>
  <si>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</si>
  <si>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</si>
  <si>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Financial Transfer</t>
  </si>
  <si>
    <t>Direct Investment</t>
  </si>
  <si>
    <t>Export Market</t>
  </si>
  <si>
    <t>C+</t>
  </si>
  <si>
    <t>Peg to Euro</t>
  </si>
  <si>
    <t>ARS</t>
  </si>
  <si>
    <t>AUD</t>
  </si>
  <si>
    <t>Schilling/Euro</t>
  </si>
  <si>
    <t>ATS</t>
  </si>
  <si>
    <t>BOP</t>
  </si>
  <si>
    <t>Crawling peg</t>
  </si>
  <si>
    <t>Peg to Composite</t>
  </si>
  <si>
    <t>BRL</t>
  </si>
  <si>
    <t>BGL</t>
  </si>
  <si>
    <t>C-</t>
  </si>
  <si>
    <t>CAD</t>
  </si>
  <si>
    <t>CNY</t>
  </si>
  <si>
    <t>COP</t>
  </si>
  <si>
    <t>HRK</t>
  </si>
  <si>
    <t>Cyprus Pound</t>
  </si>
  <si>
    <t>CYP</t>
  </si>
  <si>
    <t>CZK</t>
  </si>
  <si>
    <t>DOP</t>
  </si>
  <si>
    <t>D+</t>
  </si>
  <si>
    <t>EEK</t>
  </si>
  <si>
    <t>Mark/Euro</t>
  </si>
  <si>
    <t>DEM</t>
  </si>
  <si>
    <t>Drachma/Euro</t>
  </si>
  <si>
    <t>GRD</t>
  </si>
  <si>
    <t>GTQ</t>
  </si>
  <si>
    <t>HUF</t>
  </si>
  <si>
    <t>BBB+/A3</t>
  </si>
  <si>
    <t>Crawling band</t>
  </si>
  <si>
    <t>INR</t>
  </si>
  <si>
    <t>IDR</t>
  </si>
  <si>
    <t>Lira/Euro</t>
  </si>
  <si>
    <t>ITL</t>
  </si>
  <si>
    <t>JMD</t>
  </si>
  <si>
    <t>B/Ba3</t>
  </si>
  <si>
    <t>JPY</t>
  </si>
  <si>
    <t>KTS</t>
  </si>
  <si>
    <t>KRW</t>
  </si>
  <si>
    <t>Lats</t>
  </si>
  <si>
    <t>LVR</t>
  </si>
  <si>
    <t>LBP</t>
  </si>
  <si>
    <t>CHF</t>
  </si>
  <si>
    <t>LTT</t>
  </si>
  <si>
    <t>Macedonia</t>
  </si>
  <si>
    <t>MKD</t>
  </si>
  <si>
    <t>MXN</t>
  </si>
  <si>
    <t>Cordoba</t>
  </si>
  <si>
    <t>NIC</t>
  </si>
  <si>
    <t>PAB</t>
  </si>
  <si>
    <t>BB+/Baa1</t>
  </si>
  <si>
    <t xml:space="preserve">BB+  </t>
  </si>
  <si>
    <t>PGK</t>
  </si>
  <si>
    <t>PHP</t>
  </si>
  <si>
    <t>PLN</t>
  </si>
  <si>
    <t>ROL</t>
  </si>
  <si>
    <t>RUR</t>
  </si>
  <si>
    <t>SD/B2</t>
  </si>
  <si>
    <t>SGD</t>
  </si>
  <si>
    <t>SKK</t>
  </si>
  <si>
    <t>SIT</t>
  </si>
  <si>
    <t>SEK</t>
  </si>
  <si>
    <t>TRL</t>
  </si>
  <si>
    <t>UAK</t>
  </si>
  <si>
    <t>AED</t>
  </si>
  <si>
    <t>UKP</t>
  </si>
  <si>
    <t>UZS</t>
  </si>
  <si>
    <t>VEB</t>
  </si>
  <si>
    <t>Total:</t>
  </si>
  <si>
    <t>Enron Risk Assessment and Control Country Risk Ratings Summary - May 2001</t>
  </si>
  <si>
    <t>E-Rating *</t>
  </si>
  <si>
    <t>Score Dec 00</t>
  </si>
  <si>
    <t>4Q 00</t>
  </si>
  <si>
    <t>3Q 00</t>
  </si>
  <si>
    <t>March. 01</t>
  </si>
  <si>
    <t>B+/Ba3</t>
  </si>
  <si>
    <t>Palestine</t>
  </si>
  <si>
    <t>B-/B1</t>
  </si>
  <si>
    <t>* Rac reserves itself the right to assign a specific project E-rating for each transaction.</t>
  </si>
  <si>
    <t>not priced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</si>
</sst>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£&quot;#,##0.00;[Red]\-&quot;£&quot;#,##0.00"/>
    <numFmt numFmtId="172" formatCode="0.0"/>
    <numFmt numFmtId="173" formatCode="0.000"/>
    <numFmt numFmtId="194" formatCode="mm/yy"/>
  </numFmts>
  <fonts count="57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color indexed="47"/>
      <name val="Tahoma"/>
      <family val="2"/>
    </font>
    <font>
      <sz val="8"/>
      <color indexed="22"/>
      <name val="Tahoma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41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3" fillId="0" borderId="0" xfId="0" applyNumberFormat="1" applyFont="1" applyBorder="1"/>
    <xf numFmtId="2" fontId="43" fillId="0" borderId="3" xfId="0" applyNumberFormat="1" applyFont="1" applyBorder="1"/>
    <xf numFmtId="2" fontId="43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34" xfId="0" applyFont="1" applyFill="1" applyBorder="1" applyAlignment="1">
      <alignment horizontal="center"/>
    </xf>
    <xf numFmtId="15" fontId="30" fillId="0" borderId="34" xfId="0" applyNumberFormat="1" applyFont="1" applyBorder="1" applyAlignment="1">
      <alignment horizontal="center" wrapText="1"/>
    </xf>
    <xf numFmtId="0" fontId="16" fillId="0" borderId="35" xfId="0" applyFont="1" applyFill="1" applyBorder="1"/>
    <xf numFmtId="0" fontId="16" fillId="0" borderId="36" xfId="0" applyFont="1" applyFill="1" applyBorder="1"/>
    <xf numFmtId="0" fontId="16" fillId="0" borderId="3" xfId="0" applyFont="1" applyBorder="1"/>
    <xf numFmtId="0" fontId="16" fillId="0" borderId="34" xfId="0" applyFont="1" applyBorder="1"/>
    <xf numFmtId="3" fontId="20" fillId="0" borderId="37" xfId="0" applyNumberFormat="1" applyFont="1" applyBorder="1"/>
    <xf numFmtId="3" fontId="20" fillId="0" borderId="38" xfId="0" applyNumberFormat="1" applyFont="1" applyBorder="1"/>
    <xf numFmtId="3" fontId="20" fillId="0" borderId="39" xfId="0" applyNumberFormat="1" applyFont="1" applyBorder="1"/>
    <xf numFmtId="15" fontId="30" fillId="0" borderId="40" xfId="0" applyNumberFormat="1" applyFont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3" fillId="0" borderId="31" xfId="0" applyNumberFormat="1" applyFont="1" applyBorder="1" applyAlignment="1">
      <alignment horizontal="center"/>
    </xf>
    <xf numFmtId="2" fontId="43" fillId="0" borderId="9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4" fillId="0" borderId="0" xfId="0" applyNumberFormat="1" applyFont="1" applyAlignment="1">
      <alignment horizontal="center"/>
    </xf>
    <xf numFmtId="194" fontId="4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45" fillId="0" borderId="0" xfId="0" applyFont="1"/>
    <xf numFmtId="172" fontId="46" fillId="0" borderId="0" xfId="0" applyNumberFormat="1" applyFont="1"/>
    <xf numFmtId="0" fontId="46" fillId="0" borderId="0" xfId="0" applyFont="1"/>
    <xf numFmtId="2" fontId="5" fillId="0" borderId="0" xfId="0" applyNumberFormat="1" applyFont="1"/>
    <xf numFmtId="15" fontId="47" fillId="0" borderId="0" xfId="0" applyNumberFormat="1" applyFont="1"/>
    <xf numFmtId="2" fontId="5" fillId="0" borderId="0" xfId="0" applyNumberFormat="1" applyFont="1" applyAlignment="1">
      <alignment wrapText="1"/>
    </xf>
    <xf numFmtId="2" fontId="46" fillId="0" borderId="0" xfId="0" applyNumberFormat="1" applyFont="1"/>
    <xf numFmtId="3" fontId="48" fillId="0" borderId="0" xfId="0" applyNumberFormat="1" applyFont="1" applyAlignment="1">
      <alignment horizontal="left"/>
    </xf>
    <xf numFmtId="10" fontId="49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6" fillId="0" borderId="0" xfId="0" applyFont="1" applyFill="1" applyBorder="1"/>
    <xf numFmtId="15" fontId="30" fillId="0" borderId="41" xfId="0" applyNumberFormat="1" applyFont="1" applyBorder="1" applyAlignment="1">
      <alignment horizontal="center" wrapText="1"/>
    </xf>
    <xf numFmtId="2" fontId="43" fillId="0" borderId="42" xfId="0" applyNumberFormat="1" applyFont="1" applyBorder="1"/>
    <xf numFmtId="0" fontId="20" fillId="0" borderId="1" xfId="0" applyFont="1" applyBorder="1" applyAlignment="1">
      <alignment horizontal="left"/>
    </xf>
    <xf numFmtId="0" fontId="4" fillId="0" borderId="0" xfId="0" applyFont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5" xfId="0" applyFont="1" applyBorder="1" applyAlignment="1">
      <alignment horizontal="center" vertical="justify"/>
    </xf>
    <xf numFmtId="0" fontId="9" fillId="0" borderId="45" xfId="0" applyFont="1" applyBorder="1" applyAlignment="1">
      <alignment horizontal="center" vertical="justify"/>
    </xf>
    <xf numFmtId="0" fontId="4" fillId="0" borderId="18" xfId="0" applyFont="1" applyBorder="1" applyAlignment="1">
      <alignment horizontal="center" vertical="justify"/>
    </xf>
    <xf numFmtId="0" fontId="4" fillId="0" borderId="45" xfId="0" quotePrefix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48" xfId="0" applyFont="1" applyBorder="1" applyAlignment="1">
      <alignment horizontal="left"/>
    </xf>
    <xf numFmtId="0" fontId="35" fillId="0" borderId="48" xfId="0" applyFont="1" applyBorder="1" applyAlignment="1">
      <alignment vertical="justify"/>
    </xf>
    <xf numFmtId="0" fontId="4" fillId="0" borderId="49" xfId="0" applyFont="1" applyBorder="1" applyAlignment="1">
      <alignment vertical="justify"/>
    </xf>
    <xf numFmtId="0" fontId="0" fillId="0" borderId="50" xfId="0" applyBorder="1" applyAlignment="1">
      <alignment horizontal="center" vertical="center"/>
    </xf>
    <xf numFmtId="0" fontId="9" fillId="0" borderId="49" xfId="0" applyFont="1" applyBorder="1" applyAlignment="1">
      <alignment horizontal="center" vertical="justify"/>
    </xf>
    <xf numFmtId="0" fontId="4" fillId="0" borderId="48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49" xfId="0" applyBorder="1" applyAlignment="1">
      <alignment horizontal="center" vertical="justify"/>
    </xf>
    <xf numFmtId="17" fontId="4" fillId="0" borderId="48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51" xfId="0" applyFont="1" applyBorder="1" applyAlignment="1">
      <alignment horizontal="center" vertical="justify" wrapText="1"/>
    </xf>
    <xf numFmtId="0" fontId="4" fillId="0" borderId="51" xfId="0" quotePrefix="1" applyFont="1" applyBorder="1" applyAlignment="1">
      <alignment horizontal="center" vertical="justify" wrapText="1"/>
    </xf>
    <xf numFmtId="0" fontId="4" fillId="0" borderId="51" xfId="0" quotePrefix="1" applyFont="1" applyBorder="1" applyAlignment="1">
      <alignment horizontal="center" vertical="justify"/>
    </xf>
    <xf numFmtId="17" fontId="4" fillId="0" borderId="51" xfId="0" quotePrefix="1" applyNumberFormat="1" applyFont="1" applyBorder="1" applyAlignment="1">
      <alignment horizontal="center" vertical="justify" wrapText="1"/>
    </xf>
    <xf numFmtId="0" fontId="4" fillId="0" borderId="51" xfId="0" applyNumberFormat="1" applyFont="1" applyBorder="1" applyAlignment="1">
      <alignment horizontal="center" vertical="justify" wrapText="1"/>
    </xf>
    <xf numFmtId="0" fontId="4" fillId="0" borderId="50" xfId="0" quotePrefix="1" applyFont="1" applyBorder="1" applyAlignment="1">
      <alignment horizontal="center" vertical="justify"/>
    </xf>
    <xf numFmtId="0" fontId="4" fillId="0" borderId="48" xfId="0" applyFont="1" applyBorder="1"/>
    <xf numFmtId="0" fontId="35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48" xfId="0" applyNumberFormat="1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17" fontId="35" fillId="0" borderId="46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49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49" xfId="0" applyFont="1" applyBorder="1" applyAlignment="1">
      <alignment horizontal="center" vertical="justify"/>
    </xf>
    <xf numFmtId="0" fontId="35" fillId="0" borderId="49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17" fontId="35" fillId="0" borderId="50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42" xfId="0" applyFont="1" applyBorder="1"/>
    <xf numFmtId="0" fontId="35" fillId="0" borderId="42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7" fontId="35" fillId="0" borderId="42" xfId="0" applyNumberFormat="1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17" fontId="35" fillId="0" borderId="42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5" xfId="0" applyNumberFormat="1" applyFont="1" applyFill="1" applyBorder="1" applyAlignment="1">
      <alignment horizontal="center" vertical="center"/>
    </xf>
    <xf numFmtId="17" fontId="35" fillId="0" borderId="42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42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" fontId="35" fillId="0" borderId="38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4" fillId="0" borderId="35" xfId="0" applyFont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42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42" xfId="0" applyNumberFormat="1" applyFill="1" applyBorder="1" applyAlignment="1">
      <alignment horizontal="center" wrapText="1"/>
    </xf>
    <xf numFmtId="0" fontId="35" fillId="0" borderId="35" xfId="0" applyFont="1" applyFill="1" applyBorder="1" applyAlignment="1">
      <alignment horizontal="center" wrapText="1"/>
    </xf>
    <xf numFmtId="0" fontId="35" fillId="0" borderId="42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5" xfId="0" applyFont="1" applyBorder="1" applyAlignment="1">
      <alignment horizontal="center"/>
    </xf>
    <xf numFmtId="172" fontId="35" fillId="0" borderId="35" xfId="0" applyNumberFormat="1" applyFont="1" applyFill="1" applyBorder="1" applyAlignment="1">
      <alignment horizontal="center"/>
    </xf>
    <xf numFmtId="0" fontId="0" fillId="0" borderId="38" xfId="0" applyFill="1" applyBorder="1"/>
    <xf numFmtId="0" fontId="35" fillId="0" borderId="38" xfId="0" applyFont="1" applyFill="1" applyBorder="1"/>
    <xf numFmtId="0" fontId="35" fillId="0" borderId="42" xfId="0" applyFont="1" applyBorder="1"/>
    <xf numFmtId="0" fontId="35" fillId="0" borderId="35" xfId="0" applyFont="1" applyBorder="1"/>
    <xf numFmtId="0" fontId="35" fillId="11" borderId="0" xfId="0" applyFont="1" applyFill="1" applyBorder="1" applyAlignment="1">
      <alignment horizontal="center"/>
    </xf>
    <xf numFmtId="0" fontId="35" fillId="0" borderId="42" xfId="0" quotePrefix="1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4" fillId="0" borderId="42" xfId="0" applyFont="1" applyBorder="1" applyAlignment="1">
      <alignment shrinkToFit="1"/>
    </xf>
    <xf numFmtId="0" fontId="35" fillId="7" borderId="0" xfId="0" applyFont="1" applyFill="1" applyBorder="1" applyAlignment="1">
      <alignment horizontal="center"/>
    </xf>
    <xf numFmtId="0" fontId="35" fillId="0" borderId="38" xfId="0" quotePrefix="1" applyFont="1" applyFill="1" applyBorder="1" applyAlignment="1">
      <alignment horizontal="left"/>
    </xf>
    <xf numFmtId="0" fontId="0" fillId="0" borderId="0" xfId="0" applyFill="1"/>
    <xf numFmtId="0" fontId="4" fillId="0" borderId="42" xfId="0" quotePrefix="1" applyFont="1" applyBorder="1" applyAlignment="1">
      <alignment horizontal="left"/>
    </xf>
    <xf numFmtId="0" fontId="35" fillId="0" borderId="48" xfId="0" applyFont="1" applyBorder="1"/>
    <xf numFmtId="0" fontId="35" fillId="0" borderId="49" xfId="0" applyFont="1" applyBorder="1"/>
    <xf numFmtId="0" fontId="0" fillId="0" borderId="50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35" fillId="0" borderId="50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48" xfId="0" applyFont="1" applyFill="1" applyBorder="1" applyAlignment="1">
      <alignment horizontal="center"/>
    </xf>
    <xf numFmtId="2" fontId="0" fillId="0" borderId="48" xfId="0" applyNumberFormat="1" applyFill="1" applyBorder="1" applyAlignment="1">
      <alignment horizontal="center" wrapText="1"/>
    </xf>
    <xf numFmtId="0" fontId="35" fillId="0" borderId="49" xfId="0" applyFont="1" applyFill="1" applyBorder="1" applyAlignment="1">
      <alignment horizontal="center" wrapText="1"/>
    </xf>
    <xf numFmtId="0" fontId="35" fillId="0" borderId="48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49" xfId="0" applyFont="1" applyBorder="1" applyAlignment="1">
      <alignment horizontal="center"/>
    </xf>
    <xf numFmtId="172" fontId="35" fillId="0" borderId="49" xfId="0" applyNumberFormat="1" applyFont="1" applyFill="1" applyBorder="1" applyAlignment="1">
      <alignment horizontal="center"/>
    </xf>
    <xf numFmtId="0" fontId="35" fillId="0" borderId="50" xfId="0" applyFont="1" applyFill="1" applyBorder="1"/>
    <xf numFmtId="0" fontId="4" fillId="0" borderId="35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0" fillId="2" borderId="0" xfId="0" applyFill="1"/>
    <xf numFmtId="0" fontId="4" fillId="0" borderId="37" xfId="0" quotePrefix="1" applyFont="1" applyFill="1" applyBorder="1" applyAlignment="1">
      <alignment horizontal="center" vertical="center" wrapText="1" shrinkToFit="1"/>
    </xf>
    <xf numFmtId="0" fontId="4" fillId="2" borderId="0" xfId="0" applyFont="1" applyFill="1"/>
    <xf numFmtId="0" fontId="9" fillId="0" borderId="51" xfId="0" quotePrefix="1" applyFont="1" applyBorder="1" applyAlignment="1">
      <alignment horizontal="center" vertical="justify" wrapText="1"/>
    </xf>
    <xf numFmtId="0" fontId="4" fillId="2" borderId="0" xfId="0" applyFont="1" applyFill="1" applyAlignment="1">
      <alignment horizontal="center"/>
    </xf>
    <xf numFmtId="17" fontId="35" fillId="0" borderId="20" xfId="0" quotePrefix="1" applyNumberFormat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2" borderId="20" xfId="0" applyFont="1" applyFill="1" applyBorder="1"/>
    <xf numFmtId="17" fontId="35" fillId="0" borderId="37" xfId="0" applyNumberFormat="1" applyFont="1" applyFill="1" applyBorder="1" applyAlignment="1">
      <alignment horizontal="center" vertical="center"/>
    </xf>
    <xf numFmtId="0" fontId="35" fillId="2" borderId="0" xfId="0" applyFont="1" applyFill="1" applyBorder="1"/>
    <xf numFmtId="0" fontId="35" fillId="11" borderId="42" xfId="0" quotePrefix="1" applyFont="1" applyFill="1" applyBorder="1" applyAlignment="1">
      <alignment horizontal="center"/>
    </xf>
    <xf numFmtId="0" fontId="35" fillId="7" borderId="42" xfId="0" quotePrefix="1" applyFont="1" applyFill="1" applyBorder="1" applyAlignment="1">
      <alignment horizontal="center"/>
    </xf>
    <xf numFmtId="0" fontId="35" fillId="7" borderId="20" xfId="0" applyFont="1" applyFill="1" applyBorder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172" fontId="35" fillId="0" borderId="0" xfId="0" applyNumberFormat="1" applyFont="1" applyFill="1" applyBorder="1" applyAlignment="1">
      <alignment horizontal="center"/>
    </xf>
    <xf numFmtId="0" fontId="56" fillId="0" borderId="0" xfId="0" quotePrefix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35" xfId="0" applyFont="1" applyFill="1" applyBorder="1"/>
    <xf numFmtId="0" fontId="4" fillId="2" borderId="0" xfId="0" applyFont="1" applyFill="1" applyBorder="1"/>
    <xf numFmtId="0" fontId="50" fillId="3" borderId="19" xfId="0" applyNumberFormat="1" applyFont="1" applyFill="1" applyBorder="1" applyAlignment="1">
      <alignment horizontal="center"/>
    </xf>
    <xf numFmtId="0" fontId="50" fillId="3" borderId="19" xfId="0" applyFont="1" applyFill="1" applyBorder="1" applyAlignment="1">
      <alignment horizontal="center"/>
    </xf>
    <xf numFmtId="3" fontId="51" fillId="10" borderId="32" xfId="0" applyNumberFormat="1" applyFont="1" applyFill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44" xfId="0" applyFont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52" fillId="0" borderId="20" xfId="0" quotePrefix="1" applyFont="1" applyBorder="1" applyAlignment="1">
      <alignment horizontal="center"/>
    </xf>
    <xf numFmtId="0" fontId="52" fillId="0" borderId="20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42" xfId="0" quotePrefix="1" applyFont="1" applyFill="1" applyBorder="1" applyAlignment="1">
      <alignment horizontal="center"/>
    </xf>
    <xf numFmtId="0" fontId="4" fillId="0" borderId="35" xfId="0" quotePrefix="1" applyFont="1" applyFill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5" xfId="0" applyFont="1" applyBorder="1" applyAlignment="1">
      <alignment horizontal="center" vertical="justify"/>
    </xf>
    <xf numFmtId="0" fontId="53" fillId="0" borderId="18" xfId="0" quotePrefix="1" applyFont="1" applyFill="1" applyBorder="1" applyAlignment="1">
      <alignment horizontal="center" wrapText="1"/>
    </xf>
    <xf numFmtId="0" fontId="53" fillId="0" borderId="45" xfId="0" quotePrefix="1" applyFont="1" applyFill="1" applyBorder="1" applyAlignment="1">
      <alignment horizontal="center" wrapText="1"/>
    </xf>
    <xf numFmtId="0" fontId="4" fillId="0" borderId="46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/>
    </xf>
    <xf numFmtId="0" fontId="4" fillId="0" borderId="47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 wrapText="1"/>
    </xf>
    <xf numFmtId="0" fontId="0" fillId="0" borderId="48" xfId="0" applyBorder="1" applyAlignment="1">
      <alignment horizontal="center" vertical="justify"/>
    </xf>
    <xf numFmtId="0" fontId="9" fillId="0" borderId="45" xfId="0" applyFont="1" applyBorder="1" applyAlignment="1">
      <alignment horizontal="center" vertical="justify"/>
    </xf>
    <xf numFmtId="0" fontId="9" fillId="0" borderId="49" xfId="0" applyFont="1" applyBorder="1" applyAlignment="1">
      <alignment horizontal="center" vertical="justify"/>
    </xf>
    <xf numFmtId="0" fontId="4" fillId="0" borderId="41" xfId="0" applyFont="1" applyFill="1" applyBorder="1" applyAlignment="1">
      <alignment horizontal="center" vertical="justify"/>
    </xf>
    <xf numFmtId="0" fontId="4" fillId="0" borderId="18" xfId="0" quotePrefix="1" applyFont="1" applyFill="1" applyBorder="1" applyAlignment="1">
      <alignment horizontal="center" vertical="justify"/>
    </xf>
    <xf numFmtId="0" fontId="4" fillId="0" borderId="45" xfId="0" quotePrefix="1" applyFont="1" applyFill="1" applyBorder="1" applyAlignment="1">
      <alignment horizontal="center" vertical="justify"/>
    </xf>
    <xf numFmtId="0" fontId="4" fillId="0" borderId="41" xfId="0" quotePrefix="1" applyFont="1" applyFill="1" applyBorder="1" applyAlignment="1">
      <alignment horizontal="center" vertical="justify"/>
    </xf>
    <xf numFmtId="0" fontId="4" fillId="0" borderId="18" xfId="0" applyFont="1" applyFill="1" applyBorder="1" applyAlignment="1">
      <alignment horizontal="center" vertical="justify"/>
    </xf>
    <xf numFmtId="0" fontId="4" fillId="0" borderId="45" xfId="0" applyFont="1" applyFill="1" applyBorder="1" applyAlignment="1">
      <alignment horizontal="center" vertical="justify"/>
    </xf>
    <xf numFmtId="17" fontId="35" fillId="0" borderId="46" xfId="0" applyNumberFormat="1" applyFont="1" applyBorder="1" applyAlignment="1">
      <alignment horizontal="center" vertical="center"/>
    </xf>
    <xf numFmtId="17" fontId="35" fillId="0" borderId="47" xfId="0" applyNumberFormat="1" applyFont="1" applyBorder="1" applyAlignment="1">
      <alignment horizontal="center" vertical="center"/>
    </xf>
    <xf numFmtId="0" fontId="35" fillId="0" borderId="22" xfId="0" quotePrefix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35" fillId="0" borderId="46" xfId="0" quotePrefix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381273127944564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604516260793371"/>
          <c:y val="0.17283961036338397"/>
          <c:w val="0.73684368327611727"/>
          <c:h val="0.6098769108536547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Developed'!$H$63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Developed'!$C$64:$C$70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Developed'!$H$64:$H$70</c:f>
              <c:numCache>
                <c:formatCode>0.00</c:formatCode>
                <c:ptCount val="7"/>
                <c:pt idx="0">
                  <c:v>4.01</c:v>
                </c:pt>
                <c:pt idx="1">
                  <c:v>4.05</c:v>
                </c:pt>
                <c:pt idx="2">
                  <c:v>4.13</c:v>
                </c:pt>
                <c:pt idx="3">
                  <c:v>4.29</c:v>
                </c:pt>
                <c:pt idx="4">
                  <c:v>4.33</c:v>
                </c:pt>
                <c:pt idx="5">
                  <c:v>4.8499999999999996</c:v>
                </c:pt>
                <c:pt idx="6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1-42B4-8E11-B32BDDD3194A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Developed'!$G$64:$G$70</c:f>
              <c:numCache>
                <c:formatCode>0.00</c:formatCode>
                <c:ptCount val="7"/>
                <c:pt idx="0">
                  <c:v>4.01</c:v>
                </c:pt>
                <c:pt idx="1">
                  <c:v>4.0599999999999996</c:v>
                </c:pt>
                <c:pt idx="2">
                  <c:v>4.07</c:v>
                </c:pt>
                <c:pt idx="3">
                  <c:v>4.2699999999999996</c:v>
                </c:pt>
                <c:pt idx="4">
                  <c:v>4.3600000000000003</c:v>
                </c:pt>
                <c:pt idx="5">
                  <c:v>4.84</c:v>
                </c:pt>
                <c:pt idx="6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1-42B4-8E11-B32BDDD31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3872"/>
        <c:axId val="1"/>
      </c:lineChart>
      <c:catAx>
        <c:axId val="1811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3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394023759567304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41347094535387"/>
          <c:y val="0.19881312839519499"/>
          <c:w val="0.78947537493869702"/>
          <c:h val="0.48664706054943252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Developed'!$C$35:$C$46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Developed'!$H$35:$H$46</c:f>
              <c:numCache>
                <c:formatCode>0.00</c:formatCode>
                <c:ptCount val="12"/>
                <c:pt idx="0">
                  <c:v>3.51</c:v>
                </c:pt>
                <c:pt idx="1">
                  <c:v>3.73</c:v>
                </c:pt>
                <c:pt idx="2">
                  <c:v>3.98</c:v>
                </c:pt>
                <c:pt idx="3">
                  <c:v>4.2300000000000004</c:v>
                </c:pt>
                <c:pt idx="4">
                  <c:v>4.4800000000000004</c:v>
                </c:pt>
                <c:pt idx="5">
                  <c:v>4.5680000000000005</c:v>
                </c:pt>
                <c:pt idx="6">
                  <c:v>4.6560000000000006</c:v>
                </c:pt>
                <c:pt idx="7">
                  <c:v>4.7440000000000007</c:v>
                </c:pt>
                <c:pt idx="8">
                  <c:v>4.8320000000000007</c:v>
                </c:pt>
                <c:pt idx="9">
                  <c:v>4.92</c:v>
                </c:pt>
                <c:pt idx="10">
                  <c:v>5.0549999999999997</c:v>
                </c:pt>
                <c:pt idx="11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4-43B4-AE77-B9344A94ED95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Developed'!$G$35:$G$46</c:f>
              <c:numCache>
                <c:formatCode>0.00</c:formatCode>
                <c:ptCount val="12"/>
                <c:pt idx="0">
                  <c:v>3.33</c:v>
                </c:pt>
                <c:pt idx="1">
                  <c:v>3.72</c:v>
                </c:pt>
                <c:pt idx="2">
                  <c:v>3.9933333333333336</c:v>
                </c:pt>
                <c:pt idx="3">
                  <c:v>4.2666666666666666</c:v>
                </c:pt>
                <c:pt idx="4">
                  <c:v>4.54</c:v>
                </c:pt>
                <c:pt idx="5">
                  <c:v>4.6340000000000003</c:v>
                </c:pt>
                <c:pt idx="6">
                  <c:v>4.7280000000000006</c:v>
                </c:pt>
                <c:pt idx="7">
                  <c:v>4.822000000000001</c:v>
                </c:pt>
                <c:pt idx="8">
                  <c:v>4.9160000000000013</c:v>
                </c:pt>
                <c:pt idx="9">
                  <c:v>5.01</c:v>
                </c:pt>
                <c:pt idx="10">
                  <c:v>5.14</c:v>
                </c:pt>
                <c:pt idx="11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4-43B4-AE77-B9344A94E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2232"/>
        <c:axId val="1"/>
      </c:lineChart>
      <c:catAx>
        <c:axId val="181182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2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10330909465157"/>
          <c:y val="3.70370593635822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08096266541412"/>
          <c:y val="0.17283961036338397"/>
          <c:w val="0.79397842739267666"/>
          <c:h val="0.6098769108536547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Developed'!$C$75:$C$81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Developed'!$H$75:$H$81</c:f>
              <c:numCache>
                <c:formatCode>0.00</c:formatCode>
                <c:ptCount val="7"/>
                <c:pt idx="0">
                  <c:v>4.83</c:v>
                </c:pt>
                <c:pt idx="1">
                  <c:v>4.99</c:v>
                </c:pt>
                <c:pt idx="2">
                  <c:v>4.99</c:v>
                </c:pt>
                <c:pt idx="3">
                  <c:v>5.08</c:v>
                </c:pt>
                <c:pt idx="4">
                  <c:v>5.07</c:v>
                </c:pt>
                <c:pt idx="5">
                  <c:v>4.87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9-4EFC-B5CB-C03F364002CB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Developed'!$G$75:$G$81</c:f>
              <c:numCache>
                <c:formatCode>0.00</c:formatCode>
                <c:ptCount val="7"/>
                <c:pt idx="0">
                  <c:v>4.76</c:v>
                </c:pt>
                <c:pt idx="1">
                  <c:v>4.93</c:v>
                </c:pt>
                <c:pt idx="2">
                  <c:v>4.97</c:v>
                </c:pt>
                <c:pt idx="3">
                  <c:v>5.05</c:v>
                </c:pt>
                <c:pt idx="4">
                  <c:v>5.05</c:v>
                </c:pt>
                <c:pt idx="5">
                  <c:v>4.9000000000000004</c:v>
                </c:pt>
                <c:pt idx="6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EFC-B5CB-C03F36400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4200"/>
        <c:axId val="1"/>
      </c:lineChart>
      <c:catAx>
        <c:axId val="18118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84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62948013869982"/>
          <c:y val="3.85756816289184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43755914901254"/>
          <c:y val="0.21958464927230495"/>
          <c:w val="0.78446970371132729"/>
          <c:h val="0.4985165010506381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Developed'!$C$49:$C$60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Developed'!$H$49:$H$60</c:f>
              <c:numCache>
                <c:formatCode>0.00</c:formatCode>
                <c:ptCount val="12"/>
                <c:pt idx="0">
                  <c:v>3.69</c:v>
                </c:pt>
                <c:pt idx="1">
                  <c:v>4.2699999999999996</c:v>
                </c:pt>
                <c:pt idx="2">
                  <c:v>4.7300000000000004</c:v>
                </c:pt>
                <c:pt idx="3">
                  <c:v>5.03</c:v>
                </c:pt>
                <c:pt idx="4">
                  <c:v>5.24</c:v>
                </c:pt>
                <c:pt idx="5">
                  <c:v>5.4</c:v>
                </c:pt>
                <c:pt idx="6">
                  <c:v>5.53</c:v>
                </c:pt>
                <c:pt idx="7">
                  <c:v>5.62</c:v>
                </c:pt>
                <c:pt idx="8">
                  <c:v>5.69</c:v>
                </c:pt>
                <c:pt idx="9">
                  <c:v>5.76</c:v>
                </c:pt>
                <c:pt idx="10">
                  <c:v>6.01</c:v>
                </c:pt>
                <c:pt idx="11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1-4E6A-90FE-8B64374FAD62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Developed'!$G$49:$G$60</c:f>
              <c:numCache>
                <c:formatCode>0.00</c:formatCode>
                <c:ptCount val="12"/>
                <c:pt idx="0">
                  <c:v>3.68</c:v>
                </c:pt>
                <c:pt idx="1">
                  <c:v>4.26</c:v>
                </c:pt>
                <c:pt idx="2">
                  <c:v>4.74</c:v>
                </c:pt>
                <c:pt idx="3">
                  <c:v>5.07</c:v>
                </c:pt>
                <c:pt idx="4">
                  <c:v>5.3</c:v>
                </c:pt>
                <c:pt idx="5">
                  <c:v>5.47</c:v>
                </c:pt>
                <c:pt idx="6">
                  <c:v>5.6</c:v>
                </c:pt>
                <c:pt idx="7">
                  <c:v>5.69</c:v>
                </c:pt>
                <c:pt idx="8">
                  <c:v>5.76</c:v>
                </c:pt>
                <c:pt idx="9">
                  <c:v>5.83</c:v>
                </c:pt>
                <c:pt idx="10">
                  <c:v>6.06</c:v>
                </c:pt>
                <c:pt idx="11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1-4E6A-90FE-8B64374F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51512"/>
        <c:axId val="1"/>
      </c:lineChart>
      <c:catAx>
        <c:axId val="182051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051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25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182880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60960</xdr:rowOff>
    </xdr:from>
    <xdr:to>
      <xdr:col>7</xdr:col>
      <xdr:colOff>403860</xdr:colOff>
      <xdr:row>33</xdr:row>
      <xdr:rowOff>129540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7620</xdr:rowOff>
    </xdr:from>
    <xdr:to>
      <xdr:col>7</xdr:col>
      <xdr:colOff>403860</xdr:colOff>
      <xdr:row>15</xdr:row>
      <xdr:rowOff>60960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15</xdr:row>
      <xdr:rowOff>60960</xdr:rowOff>
    </xdr:from>
    <xdr:to>
      <xdr:col>15</xdr:col>
      <xdr:colOff>213360</xdr:colOff>
      <xdr:row>33</xdr:row>
      <xdr:rowOff>129540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403860</xdr:colOff>
      <xdr:row>0</xdr:row>
      <xdr:rowOff>7620</xdr:rowOff>
    </xdr:from>
    <xdr:to>
      <xdr:col>15</xdr:col>
      <xdr:colOff>213360</xdr:colOff>
      <xdr:row>15</xdr:row>
      <xdr:rowOff>60960</xdr:rowOff>
    </xdr:to>
    <xdr:graphicFrame macro="">
      <xdr:nvGraphicFramePr>
        <xdr:cNvPr id="51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45720</xdr:rowOff>
    </xdr:from>
    <xdr:to>
      <xdr:col>0</xdr:col>
      <xdr:colOff>541020</xdr:colOff>
      <xdr:row>30</xdr:row>
      <xdr:rowOff>144780</xdr:rowOff>
    </xdr:to>
    <xdr:sp macro="" textlink="">
      <xdr:nvSpPr>
        <xdr:cNvPr id="9223" name="Text Box 7"/>
        <xdr:cNvSpPr txBox="1">
          <a:spLocks noChangeArrowheads="1"/>
        </xdr:cNvSpPr>
      </xdr:nvSpPr>
      <xdr:spPr bwMode="auto">
        <a:xfrm>
          <a:off x="0" y="2979420"/>
          <a:ext cx="541020" cy="26365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7620</xdr:colOff>
      <xdr:row>1</xdr:row>
      <xdr:rowOff>182880</xdr:rowOff>
    </xdr:from>
    <xdr:to>
      <xdr:col>0</xdr:col>
      <xdr:colOff>784860</xdr:colOff>
      <xdr:row>17</xdr:row>
      <xdr:rowOff>144780</xdr:rowOff>
    </xdr:to>
    <xdr:sp macro="" textlink="">
      <xdr:nvSpPr>
        <xdr:cNvPr id="9224" name="Text Box 8"/>
        <xdr:cNvSpPr txBox="1">
          <a:spLocks noChangeArrowheads="1"/>
        </xdr:cNvSpPr>
      </xdr:nvSpPr>
      <xdr:spPr bwMode="auto">
        <a:xfrm flipH="1">
          <a:off x="7620" y="403860"/>
          <a:ext cx="777240" cy="3009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571500</xdr:colOff>
      <xdr:row>50</xdr:row>
      <xdr:rowOff>91440</xdr:rowOff>
    </xdr:to>
    <xdr:sp macro="" textlink="">
      <xdr:nvSpPr>
        <xdr:cNvPr id="9225" name="Text Box 9"/>
        <xdr:cNvSpPr txBox="1">
          <a:spLocks noChangeArrowheads="1"/>
        </xdr:cNvSpPr>
      </xdr:nvSpPr>
      <xdr:spPr bwMode="auto">
        <a:xfrm flipH="1">
          <a:off x="0" y="8549640"/>
          <a:ext cx="571500" cy="42672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144780</xdr:rowOff>
    </xdr:from>
    <xdr:to>
      <xdr:col>0</xdr:col>
      <xdr:colOff>693420</xdr:colOff>
      <xdr:row>54</xdr:row>
      <xdr:rowOff>0</xdr:rowOff>
    </xdr:to>
    <xdr:sp macro="" textlink="">
      <xdr:nvSpPr>
        <xdr:cNvPr id="9226" name="Text Box 10"/>
        <xdr:cNvSpPr txBox="1">
          <a:spLocks noChangeArrowheads="1"/>
        </xdr:cNvSpPr>
      </xdr:nvSpPr>
      <xdr:spPr bwMode="auto">
        <a:xfrm>
          <a:off x="0" y="5783580"/>
          <a:ext cx="693420" cy="37719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205740</xdr:colOff>
          <xdr:row>44</xdr:row>
          <xdr:rowOff>83820</xdr:rowOff>
        </xdr:from>
        <xdr:to>
          <xdr:col>3</xdr:col>
          <xdr:colOff>685800</xdr:colOff>
          <xdr:row>48</xdr:row>
          <xdr:rowOff>83820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C%20Group/Sovereign%20Risk/Sovereign%20E-ratings%20May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ssim%20122200%20-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erbelo/Local%20Settings/Temporary%20Internet%20Files/OLK14/Base_ERatings_050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Credit Risk Matrix"/>
      <sheetName val="Methodology"/>
      <sheetName val="Chart of Changes"/>
    </sheetNames>
    <sheetDataSet>
      <sheetData sheetId="0" refreshError="1"/>
      <sheetData sheetId="1" refreshError="1"/>
      <sheetData sheetId="2">
        <row r="32">
          <cell r="H32" t="str">
            <v>A+</v>
          </cell>
          <cell r="I32">
            <v>10</v>
          </cell>
        </row>
        <row r="33">
          <cell r="H33" t="str">
            <v>A</v>
          </cell>
          <cell r="I33">
            <v>9</v>
          </cell>
        </row>
        <row r="34">
          <cell r="H34" t="str">
            <v>A-</v>
          </cell>
          <cell r="I34">
            <v>8</v>
          </cell>
        </row>
        <row r="35">
          <cell r="H35" t="str">
            <v>B+</v>
          </cell>
          <cell r="I35">
            <v>7</v>
          </cell>
        </row>
        <row r="36">
          <cell r="H36" t="str">
            <v>B</v>
          </cell>
          <cell r="I36">
            <v>6</v>
          </cell>
        </row>
        <row r="37">
          <cell r="H37" t="str">
            <v>B-</v>
          </cell>
          <cell r="I37">
            <v>5</v>
          </cell>
        </row>
        <row r="38">
          <cell r="H38" t="str">
            <v>C+</v>
          </cell>
          <cell r="I38">
            <v>4</v>
          </cell>
        </row>
        <row r="39">
          <cell r="H39" t="str">
            <v>C</v>
          </cell>
          <cell r="I39">
            <v>3</v>
          </cell>
        </row>
        <row r="40">
          <cell r="H40" t="str">
            <v>C-</v>
          </cell>
          <cell r="I40">
            <v>2</v>
          </cell>
        </row>
        <row r="41">
          <cell r="H41" t="str">
            <v>D+</v>
          </cell>
          <cell r="I41">
            <v>1</v>
          </cell>
        </row>
        <row r="42">
          <cell r="H42" t="str">
            <v>D</v>
          </cell>
          <cell r="I42">
            <v>0</v>
          </cell>
        </row>
        <row r="43">
          <cell r="H43" t="str">
            <v>D-</v>
          </cell>
          <cell r="I43">
            <v>-1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Risk Rating May 2001"/>
      <sheetName val="Methodology"/>
    </sheetNames>
    <sheetDataSet>
      <sheetData sheetId="0" refreshError="1"/>
      <sheetData sheetId="1">
        <row r="26">
          <cell r="H26" t="str">
            <v>A+</v>
          </cell>
          <cell r="I26">
            <v>10</v>
          </cell>
        </row>
        <row r="27">
          <cell r="H27" t="str">
            <v>A</v>
          </cell>
          <cell r="I27">
            <v>9</v>
          </cell>
        </row>
        <row r="28">
          <cell r="H28" t="str">
            <v>A-</v>
          </cell>
          <cell r="I28">
            <v>8</v>
          </cell>
        </row>
        <row r="29">
          <cell r="H29" t="str">
            <v>B+</v>
          </cell>
          <cell r="I29">
            <v>7</v>
          </cell>
        </row>
        <row r="30">
          <cell r="H30" t="str">
            <v>B</v>
          </cell>
          <cell r="I30">
            <v>6</v>
          </cell>
        </row>
        <row r="31">
          <cell r="H31" t="str">
            <v>B-</v>
          </cell>
          <cell r="I31">
            <v>5</v>
          </cell>
        </row>
        <row r="32">
          <cell r="H32" t="str">
            <v>C+</v>
          </cell>
          <cell r="I32">
            <v>4</v>
          </cell>
        </row>
        <row r="33">
          <cell r="H33" t="str">
            <v>C</v>
          </cell>
          <cell r="I33">
            <v>3</v>
          </cell>
        </row>
        <row r="34">
          <cell r="H34" t="str">
            <v>C-</v>
          </cell>
          <cell r="I34">
            <v>2</v>
          </cell>
        </row>
        <row r="35">
          <cell r="H35" t="str">
            <v>D+</v>
          </cell>
          <cell r="I35">
            <v>1</v>
          </cell>
        </row>
        <row r="36">
          <cell r="H36" t="str">
            <v>D</v>
          </cell>
          <cell r="I36">
            <v>0</v>
          </cell>
        </row>
        <row r="37">
          <cell r="H37" t="str">
            <v>D-</v>
          </cell>
          <cell r="I3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3.2" x14ac:dyDescent="0.25"/>
  <sheetData>
    <row r="24" spans="16:16" x14ac:dyDescent="0.25">
      <c r="P24" t="s">
        <v>353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182880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2"/>
  <sheetViews>
    <sheetView topLeftCell="C1" zoomScaleNormal="100" workbookViewId="0">
      <selection activeCell="M1" sqref="M1"/>
    </sheetView>
  </sheetViews>
  <sheetFormatPr defaultColWidth="7.33203125" defaultRowHeight="13.2" x14ac:dyDescent="0.25"/>
  <cols>
    <col min="1" max="1" width="7.5546875" style="286" hidden="1" customWidth="1"/>
    <col min="2" max="2" width="7" style="284" hidden="1" customWidth="1"/>
    <col min="3" max="3" width="11.5546875" style="49" bestFit="1" customWidth="1"/>
    <col min="4" max="4" width="3.33203125" style="49" bestFit="1" customWidth="1"/>
    <col min="5" max="5" width="10.33203125" style="49" customWidth="1"/>
    <col min="6" max="6" width="7" style="49" bestFit="1" customWidth="1"/>
    <col min="7" max="7" width="10.44140625" style="49" bestFit="1" customWidth="1"/>
    <col min="8" max="8" width="7.44140625" style="49" customWidth="1"/>
    <col min="9" max="9" width="5.6640625" style="49" bestFit="1" customWidth="1"/>
    <col min="10" max="246" width="7.33203125" style="49" customWidth="1"/>
    <col min="247" max="247" width="6.5546875" style="49" bestFit="1" customWidth="1"/>
    <col min="248" max="16384" width="7.33203125" style="49"/>
  </cols>
  <sheetData>
    <row r="1" spans="1:9" ht="18" thickBot="1" x14ac:dyDescent="0.35">
      <c r="C1" s="67">
        <v>37127</v>
      </c>
      <c r="D1" s="483" t="s">
        <v>80</v>
      </c>
      <c r="E1" s="484"/>
      <c r="F1" s="484"/>
      <c r="G1" s="484"/>
      <c r="H1" s="484"/>
      <c r="I1" s="485"/>
    </row>
    <row r="2" spans="1:9" ht="13.8" thickBot="1" x14ac:dyDescent="0.3">
      <c r="C2" s="50"/>
      <c r="D2" s="51"/>
      <c r="E2" s="68"/>
      <c r="F2" s="69"/>
    </row>
    <row r="3" spans="1:9" ht="15.6" thickBot="1" x14ac:dyDescent="0.3">
      <c r="C3" s="486" t="s">
        <v>78</v>
      </c>
      <c r="D3" s="487"/>
      <c r="E3" s="487"/>
      <c r="F3" s="487"/>
      <c r="G3" s="487"/>
      <c r="H3" s="487"/>
      <c r="I3" s="488"/>
    </row>
    <row r="4" spans="1:9" ht="15.6" thickBot="1" x14ac:dyDescent="0.3">
      <c r="C4" s="260"/>
      <c r="D4" s="260"/>
      <c r="E4" s="260"/>
      <c r="F4" s="260"/>
      <c r="G4" s="260"/>
      <c r="H4" s="260"/>
      <c r="I4" s="260"/>
    </row>
    <row r="5" spans="1:9" s="272" customFormat="1" ht="40.200000000000003" thickBot="1" x14ac:dyDescent="0.3">
      <c r="A5" s="287"/>
      <c r="B5" s="285"/>
      <c r="C5" s="267"/>
      <c r="D5" s="268"/>
      <c r="E5" s="269"/>
      <c r="F5" s="270"/>
      <c r="G5" s="271" t="s">
        <v>286</v>
      </c>
      <c r="H5" s="489" t="s">
        <v>287</v>
      </c>
      <c r="I5" s="476"/>
    </row>
    <row r="6" spans="1:9" ht="75" customHeight="1" thickBot="1" x14ac:dyDescent="0.3">
      <c r="C6" s="71" t="s">
        <v>0</v>
      </c>
      <c r="D6" s="72" t="s">
        <v>1</v>
      </c>
      <c r="E6" s="73" t="s">
        <v>2</v>
      </c>
      <c r="F6" s="71" t="s">
        <v>3</v>
      </c>
      <c r="G6" s="72" t="s">
        <v>289</v>
      </c>
      <c r="H6" s="273" t="s">
        <v>289</v>
      </c>
      <c r="I6" s="280" t="s">
        <v>288</v>
      </c>
    </row>
    <row r="7" spans="1:9" ht="13.8" thickBot="1" x14ac:dyDescent="0.3">
      <c r="C7" s="261"/>
      <c r="D7" s="97"/>
      <c r="E7" s="97"/>
      <c r="F7" s="74"/>
      <c r="G7" s="97"/>
      <c r="H7" s="96"/>
      <c r="I7" s="96"/>
    </row>
    <row r="8" spans="1:9" ht="13.8" thickBot="1" x14ac:dyDescent="0.3">
      <c r="C8" s="490" t="s">
        <v>76</v>
      </c>
      <c r="D8" s="475"/>
      <c r="E8" s="475"/>
      <c r="F8" s="475"/>
      <c r="G8" s="475"/>
      <c r="H8" s="475"/>
      <c r="I8" s="476"/>
    </row>
    <row r="9" spans="1:9" x14ac:dyDescent="0.25">
      <c r="A9" s="286" t="s">
        <v>308</v>
      </c>
      <c r="B9" s="284" t="s">
        <v>290</v>
      </c>
      <c r="C9" s="314" t="s">
        <v>5</v>
      </c>
      <c r="D9" s="75">
        <v>1</v>
      </c>
      <c r="E9" s="76" t="s">
        <v>6</v>
      </c>
      <c r="F9" s="262" t="s">
        <v>7</v>
      </c>
      <c r="G9" s="274">
        <v>5.0199999999999996</v>
      </c>
      <c r="H9" s="277">
        <v>5.42</v>
      </c>
      <c r="I9" s="281">
        <f>(H9-$G$29)*100</f>
        <v>43.99999999999995</v>
      </c>
    </row>
    <row r="10" spans="1:9" x14ac:dyDescent="0.25">
      <c r="A10" s="286" t="s">
        <v>309</v>
      </c>
      <c r="B10" s="284" t="s">
        <v>291</v>
      </c>
      <c r="C10" s="315" t="s">
        <v>8</v>
      </c>
      <c r="D10" s="78">
        <v>1</v>
      </c>
      <c r="E10" s="79" t="s">
        <v>9</v>
      </c>
      <c r="F10" s="263" t="s">
        <v>10</v>
      </c>
      <c r="G10" s="275">
        <v>5.0999999999999996</v>
      </c>
      <c r="H10" s="278">
        <v>5.48</v>
      </c>
      <c r="I10" s="282">
        <f t="shared" ref="I10:I18" si="0">(H10-$G$29)*100</f>
        <v>50</v>
      </c>
    </row>
    <row r="11" spans="1:9" x14ac:dyDescent="0.25">
      <c r="A11" s="286" t="s">
        <v>310</v>
      </c>
      <c r="B11" s="284" t="s">
        <v>292</v>
      </c>
      <c r="C11" s="315" t="s">
        <v>11</v>
      </c>
      <c r="D11" s="78">
        <v>1</v>
      </c>
      <c r="E11" s="79" t="s">
        <v>6</v>
      </c>
      <c r="F11" s="264" t="s">
        <v>12</v>
      </c>
      <c r="G11" s="275">
        <v>5.04</v>
      </c>
      <c r="H11" s="278">
        <v>5.4</v>
      </c>
      <c r="I11" s="282">
        <f t="shared" si="0"/>
        <v>41.999999999999993</v>
      </c>
    </row>
    <row r="12" spans="1:9" x14ac:dyDescent="0.25">
      <c r="A12" s="286" t="s">
        <v>311</v>
      </c>
      <c r="B12" s="284" t="s">
        <v>293</v>
      </c>
      <c r="C12" s="315" t="s">
        <v>13</v>
      </c>
      <c r="D12" s="78">
        <v>1</v>
      </c>
      <c r="E12" s="79" t="s">
        <v>6</v>
      </c>
      <c r="F12" s="264" t="s">
        <v>7</v>
      </c>
      <c r="G12" s="275">
        <v>4.92</v>
      </c>
      <c r="H12" s="278">
        <v>5.3</v>
      </c>
      <c r="I12" s="282">
        <f t="shared" si="0"/>
        <v>31.99999999999994</v>
      </c>
    </row>
    <row r="13" spans="1:9" x14ac:dyDescent="0.25">
      <c r="A13" s="286" t="s">
        <v>312</v>
      </c>
      <c r="B13" s="284" t="s">
        <v>294</v>
      </c>
      <c r="C13" s="315" t="s">
        <v>14</v>
      </c>
      <c r="D13" s="78">
        <v>1</v>
      </c>
      <c r="E13" s="79" t="s">
        <v>6</v>
      </c>
      <c r="F13" s="264" t="s">
        <v>7</v>
      </c>
      <c r="G13" s="275">
        <v>4.8</v>
      </c>
      <c r="H13" s="278">
        <v>5.17</v>
      </c>
      <c r="I13" s="282">
        <f t="shared" si="0"/>
        <v>18.99999999999995</v>
      </c>
    </row>
    <row r="14" spans="1:9" x14ac:dyDescent="0.25">
      <c r="A14" s="286" t="s">
        <v>313</v>
      </c>
      <c r="B14" s="284" t="s">
        <v>295</v>
      </c>
      <c r="C14" s="315" t="s">
        <v>15</v>
      </c>
      <c r="D14" s="78">
        <v>1</v>
      </c>
      <c r="E14" s="79" t="s">
        <v>6</v>
      </c>
      <c r="F14" s="264" t="s">
        <v>10</v>
      </c>
      <c r="G14" s="275">
        <v>4.99</v>
      </c>
      <c r="H14" s="278">
        <v>5.38</v>
      </c>
      <c r="I14" s="282">
        <f t="shared" si="0"/>
        <v>39.999999999999943</v>
      </c>
    </row>
    <row r="15" spans="1:9" x14ac:dyDescent="0.25">
      <c r="A15" s="286" t="s">
        <v>314</v>
      </c>
      <c r="B15" s="284" t="s">
        <v>296</v>
      </c>
      <c r="C15" s="315" t="s">
        <v>16</v>
      </c>
      <c r="D15" s="78">
        <v>2</v>
      </c>
      <c r="E15" s="79" t="s">
        <v>214</v>
      </c>
      <c r="F15" s="264" t="s">
        <v>12</v>
      </c>
      <c r="G15" s="275">
        <v>5.14</v>
      </c>
      <c r="H15" s="278">
        <v>5.44</v>
      </c>
      <c r="I15" s="282">
        <f t="shared" si="0"/>
        <v>46</v>
      </c>
    </row>
    <row r="16" spans="1:9" x14ac:dyDescent="0.25">
      <c r="A16" s="286" t="s">
        <v>315</v>
      </c>
      <c r="B16" s="284" t="s">
        <v>297</v>
      </c>
      <c r="C16" s="315" t="s">
        <v>17</v>
      </c>
      <c r="D16" s="78">
        <v>1</v>
      </c>
      <c r="E16" s="79" t="s">
        <v>6</v>
      </c>
      <c r="F16" s="264" t="s">
        <v>7</v>
      </c>
      <c r="G16" s="275">
        <v>4.93</v>
      </c>
      <c r="H16" s="278">
        <v>5.31</v>
      </c>
      <c r="I16" s="282">
        <f t="shared" si="0"/>
        <v>32.999999999999915</v>
      </c>
    </row>
    <row r="17" spans="1:10" x14ac:dyDescent="0.25">
      <c r="A17" s="286" t="s">
        <v>316</v>
      </c>
      <c r="B17" s="284" t="s">
        <v>298</v>
      </c>
      <c r="C17" s="315" t="s">
        <v>18</v>
      </c>
      <c r="D17" s="78">
        <v>2</v>
      </c>
      <c r="E17" s="79" t="s">
        <v>6</v>
      </c>
      <c r="F17" s="264" t="s">
        <v>12</v>
      </c>
      <c r="G17" s="275">
        <v>5.1100000000000003</v>
      </c>
      <c r="H17" s="278">
        <v>5.49</v>
      </c>
      <c r="I17" s="282">
        <f t="shared" si="0"/>
        <v>50.999999999999979</v>
      </c>
    </row>
    <row r="18" spans="1:10" ht="13.8" thickBot="1" x14ac:dyDescent="0.3">
      <c r="A18" s="286" t="s">
        <v>317</v>
      </c>
      <c r="B18" s="284" t="s">
        <v>299</v>
      </c>
      <c r="C18" s="316" t="s">
        <v>20</v>
      </c>
      <c r="D18" s="80">
        <v>1</v>
      </c>
      <c r="E18" s="81" t="s">
        <v>19</v>
      </c>
      <c r="F18" s="265" t="s">
        <v>10</v>
      </c>
      <c r="G18" s="275">
        <v>5.12</v>
      </c>
      <c r="H18" s="279">
        <v>5.47</v>
      </c>
      <c r="I18" s="283">
        <f t="shared" si="0"/>
        <v>48.999999999999929</v>
      </c>
      <c r="J18"/>
    </row>
    <row r="19" spans="1:10" ht="13.8" thickBot="1" x14ac:dyDescent="0.3">
      <c r="C19" s="234"/>
      <c r="D19" s="75"/>
      <c r="E19" s="76"/>
      <c r="F19" s="266"/>
      <c r="G19" s="77"/>
      <c r="H19" s="96"/>
      <c r="I19" s="96"/>
      <c r="J19"/>
    </row>
    <row r="20" spans="1:10" ht="13.8" thickBot="1" x14ac:dyDescent="0.3">
      <c r="C20" s="474" t="s">
        <v>77</v>
      </c>
      <c r="D20" s="475"/>
      <c r="E20" s="475"/>
      <c r="F20" s="475"/>
      <c r="G20" s="475"/>
      <c r="H20" s="475"/>
      <c r="I20" s="476"/>
      <c r="J20"/>
    </row>
    <row r="21" spans="1:10" x14ac:dyDescent="0.25">
      <c r="A21" s="286" t="s">
        <v>318</v>
      </c>
      <c r="B21" s="284" t="s">
        <v>300</v>
      </c>
      <c r="C21" s="314" t="s">
        <v>21</v>
      </c>
      <c r="D21" s="75">
        <v>1</v>
      </c>
      <c r="E21" s="76" t="s">
        <v>6</v>
      </c>
      <c r="F21" s="266" t="s">
        <v>10</v>
      </c>
      <c r="G21" s="274">
        <v>5.03</v>
      </c>
      <c r="H21" s="277">
        <v>4.91</v>
      </c>
      <c r="I21" s="281">
        <f>(H21-$G$29)*100</f>
        <v>-7.0000000000000284</v>
      </c>
      <c r="J21"/>
    </row>
    <row r="22" spans="1:10" x14ac:dyDescent="0.25">
      <c r="A22" s="286" t="s">
        <v>319</v>
      </c>
      <c r="B22" s="284" t="s">
        <v>301</v>
      </c>
      <c r="C22" s="315" t="s">
        <v>22</v>
      </c>
      <c r="D22" s="78">
        <v>1</v>
      </c>
      <c r="E22" s="79" t="s">
        <v>6</v>
      </c>
      <c r="F22" s="264" t="s">
        <v>7</v>
      </c>
      <c r="G22" s="275">
        <v>6.53</v>
      </c>
      <c r="H22" s="278">
        <v>5.4</v>
      </c>
      <c r="I22" s="282">
        <f>(H22-$G$29)*100</f>
        <v>41.999999999999993</v>
      </c>
      <c r="J22"/>
    </row>
    <row r="23" spans="1:10" ht="13.8" thickBot="1" x14ac:dyDescent="0.3">
      <c r="A23" s="286" t="s">
        <v>320</v>
      </c>
      <c r="B23" s="284" t="s">
        <v>302</v>
      </c>
      <c r="C23" s="316" t="s">
        <v>23</v>
      </c>
      <c r="D23" s="80">
        <v>1</v>
      </c>
      <c r="E23" s="81" t="s">
        <v>9</v>
      </c>
      <c r="F23" s="265" t="s">
        <v>10</v>
      </c>
      <c r="G23" s="276">
        <v>5.13</v>
      </c>
      <c r="H23" s="279">
        <v>5.16</v>
      </c>
      <c r="I23" s="283">
        <f>(H23-$G$29)*100</f>
        <v>17.999999999999972</v>
      </c>
      <c r="J23"/>
    </row>
    <row r="24" spans="1:10" ht="13.8" thickBot="1" x14ac:dyDescent="0.3">
      <c r="C24" s="57"/>
      <c r="D24" s="78"/>
      <c r="E24" s="79"/>
      <c r="F24" s="264"/>
      <c r="G24" s="82"/>
      <c r="H24" s="96"/>
      <c r="I24" s="96"/>
      <c r="J24"/>
    </row>
    <row r="25" spans="1:10" ht="13.8" thickBot="1" x14ac:dyDescent="0.3">
      <c r="C25" s="474" t="s">
        <v>79</v>
      </c>
      <c r="D25" s="475"/>
      <c r="E25" s="475"/>
      <c r="F25" s="475"/>
      <c r="G25" s="475"/>
      <c r="H25" s="475"/>
      <c r="I25" s="476"/>
      <c r="J25"/>
    </row>
    <row r="26" spans="1:10" x14ac:dyDescent="0.25">
      <c r="A26" s="286" t="s">
        <v>321</v>
      </c>
      <c r="B26" s="284" t="s">
        <v>303</v>
      </c>
      <c r="C26" s="314" t="s">
        <v>24</v>
      </c>
      <c r="D26" s="75">
        <v>1</v>
      </c>
      <c r="E26" s="76" t="s">
        <v>9</v>
      </c>
      <c r="F26" s="266" t="s">
        <v>7</v>
      </c>
      <c r="G26" s="274">
        <v>1.26</v>
      </c>
      <c r="H26" s="277">
        <v>5.93</v>
      </c>
      <c r="I26" s="281">
        <f>(H26-$G$29)*100</f>
        <v>94.999999999999929</v>
      </c>
      <c r="J26"/>
    </row>
    <row r="27" spans="1:10" x14ac:dyDescent="0.25">
      <c r="A27" s="286" t="s">
        <v>322</v>
      </c>
      <c r="B27" s="284" t="s">
        <v>304</v>
      </c>
      <c r="C27" s="315" t="s">
        <v>25</v>
      </c>
      <c r="D27" s="78">
        <v>1</v>
      </c>
      <c r="E27" s="79" t="s">
        <v>6</v>
      </c>
      <c r="F27" s="264" t="s">
        <v>7</v>
      </c>
      <c r="G27" s="275">
        <v>3.22</v>
      </c>
      <c r="H27" s="278">
        <v>4.42</v>
      </c>
      <c r="I27" s="282">
        <f>(H27-$G$29)*100</f>
        <v>-56.00000000000005</v>
      </c>
      <c r="J27"/>
    </row>
    <row r="28" spans="1:10" x14ac:dyDescent="0.25">
      <c r="A28" s="286" t="s">
        <v>323</v>
      </c>
      <c r="B28" s="284" t="s">
        <v>307</v>
      </c>
      <c r="C28" s="315" t="s">
        <v>26</v>
      </c>
      <c r="D28" s="78">
        <v>1</v>
      </c>
      <c r="E28" s="79" t="s">
        <v>6</v>
      </c>
      <c r="F28" s="264" t="s">
        <v>7</v>
      </c>
      <c r="G28" s="275">
        <v>4.97</v>
      </c>
      <c r="H28" s="278">
        <v>4.71</v>
      </c>
      <c r="I28" s="282">
        <f>(H28-$G$29)*100</f>
        <v>-27.000000000000046</v>
      </c>
      <c r="J28"/>
    </row>
    <row r="29" spans="1:10" x14ac:dyDescent="0.25">
      <c r="A29" s="286" t="s">
        <v>324</v>
      </c>
      <c r="B29" s="284" t="s">
        <v>306</v>
      </c>
      <c r="C29" s="315" t="s">
        <v>27</v>
      </c>
      <c r="D29" s="78">
        <v>1</v>
      </c>
      <c r="E29" s="79" t="s">
        <v>6</v>
      </c>
      <c r="F29" s="264" t="s">
        <v>7</v>
      </c>
      <c r="G29" s="275">
        <v>4.9800000000000004</v>
      </c>
      <c r="H29" s="278">
        <v>4.9800000000000004</v>
      </c>
      <c r="I29" s="282">
        <f>(H29-$G$29)*100</f>
        <v>0</v>
      </c>
      <c r="J29"/>
    </row>
    <row r="30" spans="1:10" ht="13.8" thickBot="1" x14ac:dyDescent="0.3">
      <c r="A30" s="286" t="s">
        <v>325</v>
      </c>
      <c r="B30" s="284" t="s">
        <v>305</v>
      </c>
      <c r="C30" s="316" t="s">
        <v>34</v>
      </c>
      <c r="D30" s="80">
        <v>3</v>
      </c>
      <c r="E30" s="83" t="s">
        <v>30</v>
      </c>
      <c r="F30" s="251" t="s">
        <v>46</v>
      </c>
      <c r="G30" s="276">
        <v>5.25</v>
      </c>
      <c r="H30" s="279">
        <v>5.64</v>
      </c>
      <c r="I30" s="283">
        <f>(H30-$G$29)*100</f>
        <v>65.999999999999929</v>
      </c>
      <c r="J30"/>
    </row>
    <row r="31" spans="1:10" ht="13.8" thickBot="1" x14ac:dyDescent="0.3">
      <c r="C31" s="57"/>
      <c r="D31" s="78"/>
      <c r="E31" s="79"/>
      <c r="G31" s="59"/>
      <c r="I31" s="59"/>
    </row>
    <row r="32" spans="1:10" ht="13.5" customHeight="1" thickBot="1" x14ac:dyDescent="0.3">
      <c r="C32" s="471" t="s">
        <v>224</v>
      </c>
      <c r="D32" s="472"/>
      <c r="E32" s="472"/>
      <c r="F32" s="472"/>
      <c r="G32" s="472"/>
      <c r="H32" s="472"/>
      <c r="I32" s="473"/>
      <c r="J32"/>
    </row>
    <row r="33" spans="3:10" x14ac:dyDescent="0.25">
      <c r="C33" s="89"/>
      <c r="D33" s="90"/>
      <c r="E33" s="235"/>
      <c r="F33" s="236"/>
      <c r="G33" s="233" t="str">
        <f>TEXT('Bond Prices - Emerging'!$H$5,"dd-mmm") &amp; " Yield"</f>
        <v>17-Aug Yield</v>
      </c>
      <c r="H33" s="481" t="s">
        <v>177</v>
      </c>
      <c r="I33" s="482"/>
      <c r="J33"/>
    </row>
    <row r="34" spans="3:10" hidden="1" x14ac:dyDescent="0.25">
      <c r="C34" s="329" t="s">
        <v>354</v>
      </c>
      <c r="D34" s="205"/>
      <c r="E34" s="206"/>
      <c r="F34" s="325"/>
      <c r="G34" s="327"/>
      <c r="H34" s="230">
        <v>3.4</v>
      </c>
      <c r="I34" s="324"/>
      <c r="J34"/>
    </row>
    <row r="35" spans="3:10" x14ac:dyDescent="0.25">
      <c r="C35" s="84" t="s">
        <v>83</v>
      </c>
      <c r="D35" s="63"/>
      <c r="E35" s="63"/>
      <c r="F35" s="326"/>
      <c r="G35" s="328">
        <v>3.33</v>
      </c>
      <c r="H35" s="129">
        <f>H34+(1/3)*($H$36-$H$34)</f>
        <v>3.51</v>
      </c>
      <c r="I35" s="209"/>
      <c r="J35"/>
    </row>
    <row r="36" spans="3:10" x14ac:dyDescent="0.25">
      <c r="C36" s="84" t="s">
        <v>84</v>
      </c>
      <c r="D36" s="63"/>
      <c r="E36" s="63"/>
      <c r="F36" s="238"/>
      <c r="G36" s="230">
        <v>3.72</v>
      </c>
      <c r="H36" s="230">
        <v>3.73</v>
      </c>
      <c r="I36" s="209"/>
      <c r="J36"/>
    </row>
    <row r="37" spans="3:10" x14ac:dyDescent="0.25">
      <c r="C37" s="84" t="s">
        <v>85</v>
      </c>
      <c r="D37" s="63"/>
      <c r="E37" s="63"/>
      <c r="F37" s="238"/>
      <c r="G37" s="129">
        <f>G36+(1/3)*(G$39-G$36)</f>
        <v>3.9933333333333336</v>
      </c>
      <c r="H37" s="129">
        <f>H36+(1/3)*(H$39-H$36)</f>
        <v>3.98</v>
      </c>
      <c r="I37" s="209"/>
      <c r="J37"/>
    </row>
    <row r="38" spans="3:10" x14ac:dyDescent="0.25">
      <c r="C38" s="84" t="s">
        <v>283</v>
      </c>
      <c r="D38" s="63"/>
      <c r="E38" s="63"/>
      <c r="F38" s="238"/>
      <c r="G38" s="129">
        <f>G37+(1/3)*(G$39-G$36)</f>
        <v>4.2666666666666666</v>
      </c>
      <c r="H38" s="129">
        <f>H37+(1/3)*(H$39-H$36)</f>
        <v>4.2300000000000004</v>
      </c>
      <c r="I38" s="209"/>
      <c r="J38"/>
    </row>
    <row r="39" spans="3:10" x14ac:dyDescent="0.25">
      <c r="C39" s="84" t="s">
        <v>86</v>
      </c>
      <c r="D39" s="63"/>
      <c r="E39" s="63"/>
      <c r="F39" s="238"/>
      <c r="G39" s="230">
        <v>4.54</v>
      </c>
      <c r="H39" s="230">
        <v>4.4800000000000004</v>
      </c>
      <c r="I39" s="209"/>
      <c r="J39"/>
    </row>
    <row r="40" spans="3:10" x14ac:dyDescent="0.25">
      <c r="C40" s="84" t="s">
        <v>217</v>
      </c>
      <c r="D40" s="63"/>
      <c r="E40" s="63"/>
      <c r="F40" s="238"/>
      <c r="G40" s="129">
        <f t="shared" ref="G40:H43" si="1">G39+0.2*(G$44-G$39)</f>
        <v>4.6340000000000003</v>
      </c>
      <c r="H40" s="129">
        <f t="shared" si="1"/>
        <v>4.5680000000000005</v>
      </c>
      <c r="I40" s="209"/>
      <c r="J40"/>
    </row>
    <row r="41" spans="3:10" x14ac:dyDescent="0.25">
      <c r="C41" s="84" t="s">
        <v>218</v>
      </c>
      <c r="D41" s="63"/>
      <c r="E41" s="63"/>
      <c r="F41" s="238"/>
      <c r="G41" s="129">
        <f t="shared" si="1"/>
        <v>4.7280000000000006</v>
      </c>
      <c r="H41" s="129">
        <f t="shared" si="1"/>
        <v>4.6560000000000006</v>
      </c>
      <c r="I41" s="209"/>
      <c r="J41"/>
    </row>
    <row r="42" spans="3:10" x14ac:dyDescent="0.25">
      <c r="C42" s="84" t="s">
        <v>219</v>
      </c>
      <c r="D42" s="63"/>
      <c r="E42" s="63"/>
      <c r="F42" s="238"/>
      <c r="G42" s="129">
        <f t="shared" si="1"/>
        <v>4.822000000000001</v>
      </c>
      <c r="H42" s="129">
        <f t="shared" si="1"/>
        <v>4.7440000000000007</v>
      </c>
      <c r="I42" s="209"/>
      <c r="J42"/>
    </row>
    <row r="43" spans="3:10" x14ac:dyDescent="0.25">
      <c r="C43" s="84" t="s">
        <v>220</v>
      </c>
      <c r="D43" s="63"/>
      <c r="E43" s="63"/>
      <c r="F43" s="238"/>
      <c r="G43" s="129">
        <f t="shared" si="1"/>
        <v>4.9160000000000013</v>
      </c>
      <c r="H43" s="129">
        <f t="shared" si="1"/>
        <v>4.8320000000000007</v>
      </c>
      <c r="I43" s="209"/>
      <c r="J43"/>
    </row>
    <row r="44" spans="3:10" x14ac:dyDescent="0.25">
      <c r="C44" s="84" t="s">
        <v>81</v>
      </c>
      <c r="D44" s="63"/>
      <c r="E44" s="63"/>
      <c r="F44" s="238"/>
      <c r="G44" s="230">
        <v>5.01</v>
      </c>
      <c r="H44" s="230">
        <v>4.92</v>
      </c>
      <c r="I44" s="209"/>
      <c r="J44"/>
    </row>
    <row r="45" spans="3:10" x14ac:dyDescent="0.25">
      <c r="C45" s="84" t="s">
        <v>221</v>
      </c>
      <c r="D45" s="63"/>
      <c r="E45" s="63"/>
      <c r="F45" s="238"/>
      <c r="G45" s="129">
        <f>G44+0.25*(G$46-G$44)</f>
        <v>5.14</v>
      </c>
      <c r="H45" s="129">
        <f>H44+0.25*(H$46-H$44)</f>
        <v>5.0549999999999997</v>
      </c>
      <c r="I45" s="209"/>
      <c r="J45"/>
    </row>
    <row r="46" spans="3:10" ht="13.8" thickBot="1" x14ac:dyDescent="0.3">
      <c r="C46" s="86" t="s">
        <v>82</v>
      </c>
      <c r="D46" s="87"/>
      <c r="E46" s="128"/>
      <c r="F46" s="239"/>
      <c r="G46" s="231">
        <v>5.53</v>
      </c>
      <c r="H46" s="231">
        <v>5.46</v>
      </c>
      <c r="I46" s="210"/>
      <c r="J46"/>
    </row>
    <row r="47" spans="3:10" ht="13.8" thickBot="1" x14ac:dyDescent="0.3">
      <c r="C47" s="63"/>
      <c r="D47" s="63"/>
      <c r="E47" s="136" t="s">
        <v>225</v>
      </c>
      <c r="F47" s="129"/>
      <c r="G47" s="129"/>
      <c r="H47" s="129"/>
      <c r="I47" s="59"/>
      <c r="J47"/>
    </row>
    <row r="48" spans="3:10" ht="28.2" x14ac:dyDescent="0.25">
      <c r="C48" s="89"/>
      <c r="D48" s="90"/>
      <c r="E48" s="241"/>
      <c r="F48" s="91" t="s">
        <v>223</v>
      </c>
      <c r="G48" s="237" t="str">
        <f>TEXT('Bond Prices - Emerging'!$H$5,"dd-mmm") &amp; " Yield"</f>
        <v>17-Aug Yield</v>
      </c>
      <c r="H48" s="481" t="s">
        <v>177</v>
      </c>
      <c r="I48" s="482"/>
      <c r="J48"/>
    </row>
    <row r="49" spans="3:10" x14ac:dyDescent="0.25">
      <c r="C49" s="84" t="s">
        <v>83</v>
      </c>
      <c r="D49" s="63"/>
      <c r="E49" s="59"/>
      <c r="F49" s="242">
        <f>(H49-H35)*100</f>
        <v>18.000000000000014</v>
      </c>
      <c r="G49" s="230">
        <v>3.68</v>
      </c>
      <c r="H49" s="230">
        <v>3.69</v>
      </c>
      <c r="I49" s="209"/>
      <c r="J49"/>
    </row>
    <row r="50" spans="3:10" x14ac:dyDescent="0.25">
      <c r="C50" s="84" t="s">
        <v>84</v>
      </c>
      <c r="D50" s="63"/>
      <c r="E50" s="59"/>
      <c r="F50" s="243">
        <f>(H50-H36)*100</f>
        <v>53.999999999999957</v>
      </c>
      <c r="G50" s="230">
        <v>4.26</v>
      </c>
      <c r="H50" s="230">
        <v>4.2699999999999996</v>
      </c>
      <c r="I50" s="209"/>
      <c r="J50"/>
    </row>
    <row r="51" spans="3:10" x14ac:dyDescent="0.25">
      <c r="C51" s="84" t="s">
        <v>85</v>
      </c>
      <c r="D51" s="63"/>
      <c r="E51" s="59"/>
      <c r="F51" s="243">
        <f>(H51-H37)*100</f>
        <v>75.000000000000043</v>
      </c>
      <c r="G51" s="230">
        <v>4.74</v>
      </c>
      <c r="H51" s="230">
        <v>4.7300000000000004</v>
      </c>
      <c r="I51" s="209"/>
      <c r="J51"/>
    </row>
    <row r="52" spans="3:10" x14ac:dyDescent="0.25">
      <c r="C52" s="84" t="s">
        <v>283</v>
      </c>
      <c r="D52" s="63"/>
      <c r="E52" s="59"/>
      <c r="F52" s="243">
        <f>(H52-H38)*100</f>
        <v>79.999999999999986</v>
      </c>
      <c r="G52" s="230">
        <v>5.07</v>
      </c>
      <c r="H52" s="230">
        <v>5.03</v>
      </c>
      <c r="I52" s="209"/>
      <c r="J52"/>
    </row>
    <row r="53" spans="3:10" x14ac:dyDescent="0.25">
      <c r="C53" s="84" t="s">
        <v>86</v>
      </c>
      <c r="D53" s="63"/>
      <c r="E53" s="59"/>
      <c r="F53" s="243">
        <f>(H53-H39)*100</f>
        <v>75.999999999999972</v>
      </c>
      <c r="G53" s="230">
        <v>5.3</v>
      </c>
      <c r="H53" s="230">
        <v>5.24</v>
      </c>
      <c r="I53" s="209"/>
      <c r="J53"/>
    </row>
    <row r="54" spans="3:10" x14ac:dyDescent="0.25">
      <c r="C54" s="84" t="s">
        <v>217</v>
      </c>
      <c r="D54" s="63"/>
      <c r="E54" s="59"/>
      <c r="F54" s="243">
        <f>(H53-H40)*100</f>
        <v>67.199999999999974</v>
      </c>
      <c r="G54" s="230">
        <v>5.47</v>
      </c>
      <c r="H54" s="230">
        <v>5.4</v>
      </c>
      <c r="I54" s="209"/>
      <c r="J54"/>
    </row>
    <row r="55" spans="3:10" x14ac:dyDescent="0.25">
      <c r="C55" s="84" t="s">
        <v>218</v>
      </c>
      <c r="D55" s="63"/>
      <c r="E55" s="59"/>
      <c r="F55" s="243">
        <f>(H54-H41)*100</f>
        <v>74.399999999999977</v>
      </c>
      <c r="G55" s="230">
        <v>5.6</v>
      </c>
      <c r="H55" s="230">
        <v>5.53</v>
      </c>
      <c r="I55" s="209"/>
      <c r="J55"/>
    </row>
    <row r="56" spans="3:10" x14ac:dyDescent="0.25">
      <c r="C56" s="84" t="s">
        <v>219</v>
      </c>
      <c r="D56" s="63"/>
      <c r="E56" s="59"/>
      <c r="F56" s="243">
        <f>(H55-H42)*100</f>
        <v>78.599999999999966</v>
      </c>
      <c r="G56" s="230">
        <v>5.69</v>
      </c>
      <c r="H56" s="230">
        <v>5.62</v>
      </c>
      <c r="I56" s="209"/>
      <c r="J56"/>
    </row>
    <row r="57" spans="3:10" x14ac:dyDescent="0.25">
      <c r="C57" s="84" t="s">
        <v>220</v>
      </c>
      <c r="D57" s="63"/>
      <c r="E57" s="59"/>
      <c r="F57" s="243">
        <f>(H56-H43)*100</f>
        <v>78.79999999999994</v>
      </c>
      <c r="G57" s="230">
        <v>5.76</v>
      </c>
      <c r="H57" s="230">
        <v>5.69</v>
      </c>
      <c r="I57" s="209"/>
      <c r="J57"/>
    </row>
    <row r="58" spans="3:10" x14ac:dyDescent="0.25">
      <c r="C58" s="84" t="s">
        <v>81</v>
      </c>
      <c r="D58" s="63"/>
      <c r="E58" s="59"/>
      <c r="F58" s="243">
        <f>(H57-H44)*100</f>
        <v>77.000000000000043</v>
      </c>
      <c r="G58" s="230">
        <v>5.83</v>
      </c>
      <c r="H58" s="230">
        <v>5.76</v>
      </c>
      <c r="I58" s="209"/>
      <c r="J58"/>
    </row>
    <row r="59" spans="3:10" x14ac:dyDescent="0.25">
      <c r="C59" s="84" t="s">
        <v>221</v>
      </c>
      <c r="D59" s="63"/>
      <c r="E59" s="59"/>
      <c r="F59" s="243">
        <f>(H59-H45)*100</f>
        <v>95.5</v>
      </c>
      <c r="G59" s="230">
        <v>6.06</v>
      </c>
      <c r="H59" s="230">
        <v>6.01</v>
      </c>
      <c r="I59" s="209"/>
      <c r="J59"/>
    </row>
    <row r="60" spans="3:10" ht="13.8" thickBot="1" x14ac:dyDescent="0.3">
      <c r="C60" s="86" t="s">
        <v>82</v>
      </c>
      <c r="D60" s="87"/>
      <c r="E60" s="240"/>
      <c r="F60" s="244">
        <f>(H60-H46)*100</f>
        <v>67.999999999999972</v>
      </c>
      <c r="G60" s="231">
        <v>6.21</v>
      </c>
      <c r="H60" s="231">
        <v>6.14</v>
      </c>
      <c r="I60" s="210"/>
      <c r="J60"/>
    </row>
    <row r="61" spans="3:10" x14ac:dyDescent="0.25">
      <c r="C61" s="198" t="s">
        <v>278</v>
      </c>
      <c r="D61" s="63"/>
      <c r="E61" s="63"/>
      <c r="G61" s="129"/>
      <c r="H61" s="129"/>
      <c r="I61" s="59"/>
      <c r="J61"/>
    </row>
    <row r="62" spans="3:10" ht="13.8" thickBot="1" x14ac:dyDescent="0.3">
      <c r="E62" s="70" t="s">
        <v>226</v>
      </c>
      <c r="J62"/>
    </row>
    <row r="63" spans="3:10" x14ac:dyDescent="0.25">
      <c r="C63" s="89"/>
      <c r="D63" s="90"/>
      <c r="E63" s="235"/>
      <c r="F63" s="236"/>
      <c r="G63" s="237" t="str">
        <f>TEXT('Bond Prices - Emerging'!$H$5,"dd-mmm") &amp; " Yield"</f>
        <v>17-Aug Yield</v>
      </c>
      <c r="H63" s="481" t="s">
        <v>177</v>
      </c>
      <c r="I63" s="482"/>
      <c r="J63"/>
    </row>
    <row r="64" spans="3:10" x14ac:dyDescent="0.25">
      <c r="C64" s="84" t="s">
        <v>83</v>
      </c>
      <c r="D64" s="63"/>
      <c r="E64" s="63"/>
      <c r="F64" s="238"/>
      <c r="G64" s="232">
        <v>4.01</v>
      </c>
      <c r="H64" s="232">
        <v>4.01</v>
      </c>
      <c r="I64" s="212"/>
      <c r="J64"/>
    </row>
    <row r="65" spans="3:247" x14ac:dyDescent="0.25">
      <c r="C65" s="84" t="s">
        <v>84</v>
      </c>
      <c r="D65" s="63"/>
      <c r="E65" s="63"/>
      <c r="F65" s="238"/>
      <c r="G65" s="232">
        <v>4.0599999999999996</v>
      </c>
      <c r="H65" s="232">
        <v>4.05</v>
      </c>
      <c r="I65" s="212"/>
      <c r="J65"/>
    </row>
    <row r="66" spans="3:247" x14ac:dyDescent="0.25">
      <c r="C66" s="84" t="s">
        <v>85</v>
      </c>
      <c r="D66" s="63"/>
      <c r="E66" s="63"/>
      <c r="F66" s="238"/>
      <c r="G66" s="232">
        <v>4.07</v>
      </c>
      <c r="H66" s="232">
        <v>4.13</v>
      </c>
      <c r="I66" s="212"/>
      <c r="J66"/>
    </row>
    <row r="67" spans="3:247" x14ac:dyDescent="0.25">
      <c r="C67" s="84" t="s">
        <v>283</v>
      </c>
      <c r="D67" s="63"/>
      <c r="E67" s="63"/>
      <c r="F67" s="238"/>
      <c r="G67" s="232">
        <v>4.2699999999999996</v>
      </c>
      <c r="H67" s="232">
        <v>4.29</v>
      </c>
      <c r="I67" s="212"/>
      <c r="J67"/>
    </row>
    <row r="68" spans="3:247" x14ac:dyDescent="0.25">
      <c r="C68" s="84" t="s">
        <v>86</v>
      </c>
      <c r="D68" s="63"/>
      <c r="E68" s="63"/>
      <c r="F68" s="238"/>
      <c r="G68" s="232">
        <v>4.3600000000000003</v>
      </c>
      <c r="H68" s="232">
        <v>4.33</v>
      </c>
      <c r="I68" s="212"/>
      <c r="J68"/>
    </row>
    <row r="69" spans="3:247" x14ac:dyDescent="0.25">
      <c r="C69" s="84" t="s">
        <v>81</v>
      </c>
      <c r="D69" s="63"/>
      <c r="E69" s="63"/>
      <c r="F69" s="238"/>
      <c r="G69" s="232">
        <v>4.84</v>
      </c>
      <c r="H69" s="232">
        <v>4.8499999999999996</v>
      </c>
      <c r="I69" s="212"/>
      <c r="J69"/>
    </row>
    <row r="70" spans="3:247" ht="13.8" thickBot="1" x14ac:dyDescent="0.3">
      <c r="C70" s="86" t="s">
        <v>82</v>
      </c>
      <c r="D70" s="87"/>
      <c r="E70" s="87"/>
      <c r="F70" s="239"/>
      <c r="G70" s="231">
        <v>5.44</v>
      </c>
      <c r="H70" s="231">
        <v>5.44</v>
      </c>
      <c r="I70" s="213"/>
      <c r="J70"/>
    </row>
    <row r="71" spans="3:247" x14ac:dyDescent="0.25">
      <c r="C71" s="198" t="s">
        <v>278</v>
      </c>
      <c r="J71"/>
    </row>
    <row r="72" spans="3:247" x14ac:dyDescent="0.25">
      <c r="J72"/>
    </row>
    <row r="73" spans="3:247" ht="13.8" thickBot="1" x14ac:dyDescent="0.3">
      <c r="E73" s="70" t="s">
        <v>215</v>
      </c>
      <c r="J73"/>
    </row>
    <row r="74" spans="3:247" ht="13.8" thickBot="1" x14ac:dyDescent="0.3">
      <c r="C74" s="177"/>
      <c r="D74" s="178"/>
      <c r="E74" s="249"/>
      <c r="F74" s="246"/>
      <c r="G74" s="245" t="str">
        <f>TEXT('Bond Prices - Emerging'!$H$5,"dd-mmm") &amp; " Yield"</f>
        <v>17-Aug Yield</v>
      </c>
      <c r="H74" s="479" t="s">
        <v>177</v>
      </c>
      <c r="I74" s="480"/>
      <c r="J74"/>
    </row>
    <row r="75" spans="3:247" x14ac:dyDescent="0.25">
      <c r="C75" s="84" t="s">
        <v>83</v>
      </c>
      <c r="D75" s="63"/>
      <c r="E75" s="247"/>
      <c r="F75" s="238"/>
      <c r="G75" s="230">
        <v>4.76</v>
      </c>
      <c r="H75" s="230">
        <v>4.83</v>
      </c>
      <c r="I75" s="209"/>
      <c r="J75"/>
    </row>
    <row r="76" spans="3:247" x14ac:dyDescent="0.25">
      <c r="C76" s="84" t="s">
        <v>84</v>
      </c>
      <c r="D76" s="63"/>
      <c r="E76" s="247"/>
      <c r="F76" s="238"/>
      <c r="G76" s="230">
        <v>4.93</v>
      </c>
      <c r="H76" s="230">
        <v>4.99</v>
      </c>
      <c r="I76" s="209"/>
      <c r="J76"/>
    </row>
    <row r="77" spans="3:247" x14ac:dyDescent="0.25">
      <c r="C77" s="84" t="s">
        <v>85</v>
      </c>
      <c r="D77" s="63"/>
      <c r="E77" s="247"/>
      <c r="F77" s="238"/>
      <c r="G77" s="230">
        <v>4.97</v>
      </c>
      <c r="H77" s="230">
        <v>4.99</v>
      </c>
      <c r="I77" s="209"/>
      <c r="J77"/>
    </row>
    <row r="78" spans="3:247" x14ac:dyDescent="0.25">
      <c r="C78" s="84" t="s">
        <v>283</v>
      </c>
      <c r="D78" s="63"/>
      <c r="E78" s="247"/>
      <c r="F78" s="238"/>
      <c r="G78" s="230">
        <v>5.05</v>
      </c>
      <c r="H78" s="230">
        <v>5.08</v>
      </c>
      <c r="I78" s="209"/>
      <c r="J78"/>
      <c r="IM78" s="129" t="e">
        <f>AVERAGE(IM77,IM79)</f>
        <v>#DIV/0!</v>
      </c>
    </row>
    <row r="79" spans="3:247" x14ac:dyDescent="0.25">
      <c r="C79" s="84" t="s">
        <v>86</v>
      </c>
      <c r="D79" s="63"/>
      <c r="E79" s="247"/>
      <c r="F79" s="238"/>
      <c r="G79" s="230">
        <v>5.05</v>
      </c>
      <c r="H79" s="230">
        <v>5.07</v>
      </c>
      <c r="I79" s="209"/>
      <c r="J79"/>
    </row>
    <row r="80" spans="3:247" x14ac:dyDescent="0.25">
      <c r="C80" s="84" t="s">
        <v>81</v>
      </c>
      <c r="D80" s="63"/>
      <c r="E80" s="247"/>
      <c r="F80" s="238"/>
      <c r="G80" s="230">
        <v>4.9000000000000004</v>
      </c>
      <c r="H80" s="230">
        <v>4.87</v>
      </c>
      <c r="I80" s="209"/>
      <c r="J80"/>
    </row>
    <row r="81" spans="3:10" ht="13.8" thickBot="1" x14ac:dyDescent="0.3">
      <c r="C81" s="86" t="s">
        <v>82</v>
      </c>
      <c r="D81" s="87"/>
      <c r="E81" s="248"/>
      <c r="F81" s="239"/>
      <c r="G81" s="231">
        <v>4.6100000000000003</v>
      </c>
      <c r="H81" s="231">
        <v>4.5</v>
      </c>
      <c r="I81" s="210"/>
      <c r="J81"/>
    </row>
    <row r="82" spans="3:10" x14ac:dyDescent="0.25">
      <c r="C82" s="198" t="s">
        <v>278</v>
      </c>
    </row>
    <row r="83" spans="3:10" x14ac:dyDescent="0.25">
      <c r="G83" s="211"/>
    </row>
    <row r="85" spans="3:10" ht="13.8" thickBot="1" x14ac:dyDescent="0.3">
      <c r="E85" s="70" t="s">
        <v>279</v>
      </c>
      <c r="G85" s="211"/>
      <c r="H85" s="211"/>
      <c r="I85" s="211"/>
    </row>
    <row r="86" spans="3:10" ht="13.8" thickBot="1" x14ac:dyDescent="0.3">
      <c r="C86" s="177"/>
      <c r="D86" s="178"/>
      <c r="E86" s="250"/>
      <c r="F86" s="246"/>
      <c r="G86" s="245" t="str">
        <f>TEXT('Bond Prices - Emerging'!$H$5,"dd-mmm") &amp; " Yield"</f>
        <v>17-Aug Yield</v>
      </c>
      <c r="H86" s="477" t="s">
        <v>177</v>
      </c>
      <c r="I86" s="478"/>
    </row>
    <row r="87" spans="3:10" x14ac:dyDescent="0.25">
      <c r="C87" s="84" t="s">
        <v>83</v>
      </c>
      <c r="D87" s="63"/>
      <c r="E87" s="63"/>
      <c r="F87" s="238"/>
      <c r="G87" s="232">
        <v>4.4480000000000004</v>
      </c>
      <c r="H87" s="232">
        <v>4.3259999999999996</v>
      </c>
      <c r="I87" s="209"/>
    </row>
    <row r="88" spans="3:10" x14ac:dyDescent="0.25">
      <c r="C88" s="84" t="s">
        <v>285</v>
      </c>
      <c r="D88" s="63"/>
      <c r="E88" s="63"/>
      <c r="F88" s="238"/>
      <c r="G88" s="232">
        <v>5.3559999999999999</v>
      </c>
      <c r="H88" s="232">
        <v>5.4180000000000001</v>
      </c>
      <c r="I88" s="85"/>
    </row>
    <row r="89" spans="3:10" x14ac:dyDescent="0.25">
      <c r="C89" s="84" t="s">
        <v>86</v>
      </c>
      <c r="D89" s="63"/>
      <c r="E89" s="63"/>
      <c r="F89" s="238"/>
      <c r="G89" s="232">
        <v>6.2720000000000002</v>
      </c>
      <c r="H89" s="232">
        <v>6.4260000000000002</v>
      </c>
      <c r="I89" s="85"/>
    </row>
    <row r="90" spans="3:10" x14ac:dyDescent="0.25">
      <c r="C90" s="84" t="s">
        <v>81</v>
      </c>
      <c r="D90" s="63"/>
      <c r="E90" s="63"/>
      <c r="F90" s="238"/>
      <c r="G90" s="232">
        <v>6.9379999999999997</v>
      </c>
      <c r="H90" s="232">
        <v>7.0709999999999997</v>
      </c>
      <c r="I90" s="85"/>
    </row>
    <row r="91" spans="3:10" ht="13.8" thickBot="1" x14ac:dyDescent="0.3">
      <c r="C91" s="86" t="s">
        <v>82</v>
      </c>
      <c r="D91" s="87"/>
      <c r="E91" s="87"/>
      <c r="F91" s="239"/>
      <c r="G91" s="231">
        <v>7.59</v>
      </c>
      <c r="H91" s="231">
        <v>7.8049999999999997</v>
      </c>
      <c r="I91" s="88"/>
    </row>
    <row r="92" spans="3:10" x14ac:dyDescent="0.25">
      <c r="C92" s="198"/>
    </row>
  </sheetData>
  <mergeCells count="12">
    <mergeCell ref="D1:I1"/>
    <mergeCell ref="C3:I3"/>
    <mergeCell ref="H5:I5"/>
    <mergeCell ref="C8:I8"/>
    <mergeCell ref="C32:I32"/>
    <mergeCell ref="C20:I20"/>
    <mergeCell ref="C25:I25"/>
    <mergeCell ref="H86:I86"/>
    <mergeCell ref="H74:I74"/>
    <mergeCell ref="H63:I63"/>
    <mergeCell ref="H33:I33"/>
    <mergeCell ref="H48:I48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topLeftCell="B1" zoomScaleNormal="100" workbookViewId="0">
      <selection activeCell="B4" sqref="B4"/>
    </sheetView>
  </sheetViews>
  <sheetFormatPr defaultColWidth="9.109375" defaultRowHeight="13.2" x14ac:dyDescent="0.25"/>
  <cols>
    <col min="1" max="1" width="7.6640625" style="96" hidden="1" customWidth="1"/>
    <col min="2" max="2" width="15.109375" style="66" customWidth="1"/>
    <col min="3" max="3" width="7.109375" style="96" customWidth="1"/>
    <col min="4" max="4" width="4.5546875" style="96" bestFit="1" customWidth="1"/>
    <col min="5" max="5" width="4.88671875" style="96" bestFit="1" customWidth="1"/>
    <col min="6" max="6" width="8.44140625" style="66" bestFit="1" customWidth="1"/>
    <col min="7" max="7" width="9" style="96" customWidth="1"/>
    <col min="8" max="10" width="8.109375" style="96" hidden="1" customWidth="1"/>
    <col min="11" max="11" width="11.5546875" style="96" hidden="1" customWidth="1"/>
    <col min="12" max="12" width="10.6640625" style="96" customWidth="1"/>
    <col min="13" max="13" width="12.33203125" style="96" customWidth="1"/>
    <col min="14" max="14" width="13.44140625" style="96" customWidth="1"/>
    <col min="15" max="15" width="10.6640625" style="96" customWidth="1"/>
    <col min="16" max="16" width="10.5546875" style="216" customWidth="1"/>
    <col min="17" max="17" width="9.5546875" style="297" customWidth="1"/>
    <col min="18" max="18" width="7.109375" style="96" customWidth="1"/>
    <col min="19" max="20" width="9.109375" style="96"/>
    <col min="21" max="21" width="2.44140625" style="96" customWidth="1"/>
    <col min="22" max="24" width="9.109375" style="96"/>
    <col min="25" max="25" width="11.109375" style="96" customWidth="1"/>
    <col min="26" max="16384" width="9.109375" style="96"/>
  </cols>
  <sheetData>
    <row r="1" spans="1:25" ht="18" thickBot="1" x14ac:dyDescent="0.35">
      <c r="B1" s="107" t="s">
        <v>181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222</v>
      </c>
      <c r="O1" s="145">
        <f>'Bond Prices - Developed'!C1</f>
        <v>37127</v>
      </c>
      <c r="P1" s="215" t="s">
        <v>227</v>
      </c>
    </row>
    <row r="2" spans="1:25" ht="13.8" thickBot="1" x14ac:dyDescent="0.3">
      <c r="B2" s="494" t="s">
        <v>216</v>
      </c>
      <c r="C2" s="494"/>
      <c r="D2" s="494"/>
      <c r="E2" s="494"/>
      <c r="F2" s="494"/>
      <c r="G2" s="494"/>
      <c r="H2" s="52"/>
      <c r="I2" s="52"/>
      <c r="J2" s="52"/>
    </row>
    <row r="3" spans="1:25" ht="61.5" customHeight="1" thickBot="1" x14ac:dyDescent="0.3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179</v>
      </c>
      <c r="H3" s="189"/>
      <c r="I3" s="189"/>
      <c r="J3" s="189"/>
      <c r="K3" s="189"/>
      <c r="L3" s="495" t="s">
        <v>185</v>
      </c>
      <c r="M3" s="496"/>
      <c r="N3" s="497" t="s">
        <v>230</v>
      </c>
      <c r="O3" s="498"/>
      <c r="P3" s="217" t="s">
        <v>231</v>
      </c>
    </row>
    <row r="4" spans="1:25" ht="35.25" customHeight="1" thickBot="1" x14ac:dyDescent="0.3">
      <c r="B4" s="108"/>
      <c r="C4" s="94"/>
      <c r="D4" s="95"/>
      <c r="E4" s="8"/>
      <c r="F4" s="94"/>
      <c r="G4" s="109"/>
      <c r="H4" s="130" t="s">
        <v>182</v>
      </c>
      <c r="I4" s="131" t="s">
        <v>183</v>
      </c>
      <c r="J4" s="130" t="s">
        <v>182</v>
      </c>
      <c r="K4" s="131" t="s">
        <v>183</v>
      </c>
      <c r="L4" s="138" t="s">
        <v>184</v>
      </c>
      <c r="M4" s="139" t="str">
        <f>"Change from    " &amp; TEXT($H$5,"dd-mmm")</f>
        <v>Change from    17-Aug</v>
      </c>
      <c r="N4" s="137" t="s">
        <v>184</v>
      </c>
      <c r="O4" s="214" t="str">
        <f>M4</f>
        <v>Change from    17-Aug</v>
      </c>
      <c r="P4" s="218" t="s">
        <v>184</v>
      </c>
    </row>
    <row r="5" spans="1:25" ht="14.25" customHeight="1" thickBot="1" x14ac:dyDescent="0.3">
      <c r="B5" s="185"/>
      <c r="C5" s="186"/>
      <c r="D5" s="295"/>
      <c r="E5" s="53"/>
      <c r="F5" s="187"/>
      <c r="G5" s="97"/>
      <c r="H5" s="184">
        <v>37120</v>
      </c>
      <c r="I5" s="184">
        <v>37120</v>
      </c>
      <c r="J5" s="184">
        <v>37127</v>
      </c>
      <c r="K5" s="184">
        <f>J5</f>
        <v>37127</v>
      </c>
      <c r="L5" s="184">
        <f>K5</f>
        <v>37127</v>
      </c>
      <c r="M5" s="188"/>
      <c r="N5" s="180">
        <f>L5</f>
        <v>37127</v>
      </c>
      <c r="O5" s="179"/>
      <c r="P5" s="288">
        <f>N5</f>
        <v>37127</v>
      </c>
    </row>
    <row r="6" spans="1:25" ht="14.4" thickBot="1" x14ac:dyDescent="0.35">
      <c r="A6" s="96" t="s">
        <v>64</v>
      </c>
      <c r="B6" s="289" t="s">
        <v>31</v>
      </c>
      <c r="C6" s="181">
        <f>VLOOKUP($B6,'Country Risk Rating May 2001'!$B$6:$E$54,4,FALSE)</f>
        <v>3</v>
      </c>
      <c r="D6" s="296" t="s">
        <v>30</v>
      </c>
      <c r="E6" s="182" t="s">
        <v>33</v>
      </c>
      <c r="F6" s="183">
        <v>38497</v>
      </c>
      <c r="G6" s="290" t="s">
        <v>183</v>
      </c>
      <c r="H6" s="291">
        <f>529-422</f>
        <v>107</v>
      </c>
      <c r="I6" s="292">
        <v>61</v>
      </c>
      <c r="J6" s="291">
        <f>528-423</f>
        <v>105</v>
      </c>
      <c r="K6" s="292">
        <v>59</v>
      </c>
      <c r="L6" s="293">
        <f>K6</f>
        <v>59</v>
      </c>
      <c r="M6" s="294">
        <f t="shared" ref="M6:M39" si="0">IF(G6=$H$4,J6-H6,K6-I6)</f>
        <v>-2</v>
      </c>
      <c r="N6" s="175">
        <f t="shared" ref="N6:N31" si="1">J6</f>
        <v>105</v>
      </c>
      <c r="O6" s="176">
        <f t="shared" ref="O6:O22" si="2">J6-H6</f>
        <v>-2</v>
      </c>
      <c r="P6" s="219">
        <f ca="1">VLOOKUP(ROUND(($F6-TODAY())/365,0) &amp; " Year",'Bond Prices - Developed'!$C$48:$I$60,4)</f>
        <v>79.999999999999986</v>
      </c>
      <c r="T6" s="492" t="s">
        <v>180</v>
      </c>
      <c r="U6" s="493"/>
      <c r="V6" s="167"/>
      <c r="W6" s="167"/>
      <c r="X6" s="167"/>
      <c r="Y6" s="168"/>
    </row>
    <row r="7" spans="1:25" ht="13.8" x14ac:dyDescent="0.3">
      <c r="B7" s="201" t="s">
        <v>31</v>
      </c>
      <c r="C7" s="159">
        <f>VLOOKUP($B7,'Country Risk Rating May 2001'!$B$6:$E$54,4,FALSE)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0" t="s">
        <v>183</v>
      </c>
      <c r="H7" s="322">
        <f>588-482</f>
        <v>106</v>
      </c>
      <c r="I7" s="118">
        <v>79</v>
      </c>
      <c r="J7" s="322">
        <f>585-483</f>
        <v>102</v>
      </c>
      <c r="K7" s="118">
        <v>76</v>
      </c>
      <c r="L7" s="164">
        <f>K7</f>
        <v>76</v>
      </c>
      <c r="M7" s="165">
        <f t="shared" si="0"/>
        <v>-3</v>
      </c>
      <c r="N7" s="124">
        <f t="shared" si="1"/>
        <v>102</v>
      </c>
      <c r="O7" s="120">
        <f t="shared" si="2"/>
        <v>-4</v>
      </c>
      <c r="P7" s="221">
        <f>$N$7-'Bond Prices - Developed'!$F$58</f>
        <v>24.999999999999957</v>
      </c>
      <c r="T7" s="169" t="s">
        <v>280</v>
      </c>
      <c r="U7" s="170"/>
      <c r="V7" s="170"/>
      <c r="W7" s="170"/>
      <c r="X7" s="170"/>
      <c r="Y7" s="171"/>
    </row>
    <row r="8" spans="1:25" ht="13.8" x14ac:dyDescent="0.3">
      <c r="B8" s="252" t="s">
        <v>29</v>
      </c>
      <c r="C8" s="140">
        <f>VLOOKUP($B8,'Country Risk Rating May 2001'!$B$6:$E$54,4,FALSE)</f>
        <v>3</v>
      </c>
      <c r="D8" s="147" t="s">
        <v>30</v>
      </c>
      <c r="E8" s="148" t="s">
        <v>33</v>
      </c>
      <c r="F8" s="55">
        <v>38891</v>
      </c>
      <c r="G8" s="110" t="s">
        <v>183</v>
      </c>
      <c r="H8" s="132">
        <f>569-448</f>
        <v>121</v>
      </c>
      <c r="I8" s="111">
        <v>68</v>
      </c>
      <c r="J8" s="132">
        <f>574-448</f>
        <v>126</v>
      </c>
      <c r="K8" s="111">
        <v>65</v>
      </c>
      <c r="L8" s="141">
        <f>K8</f>
        <v>65</v>
      </c>
      <c r="M8" s="142">
        <f t="shared" si="0"/>
        <v>-3</v>
      </c>
      <c r="N8" s="93">
        <f t="shared" si="1"/>
        <v>126</v>
      </c>
      <c r="O8" s="56">
        <f t="shared" si="2"/>
        <v>5</v>
      </c>
      <c r="P8" s="220">
        <f>$N$8-'Bond Prices - Developed'!$F$54</f>
        <v>58.800000000000026</v>
      </c>
      <c r="T8" s="169" t="s">
        <v>228</v>
      </c>
      <c r="U8" s="170"/>
      <c r="V8" s="170"/>
      <c r="W8" s="170"/>
      <c r="X8" s="170"/>
      <c r="Y8" s="171"/>
    </row>
    <row r="9" spans="1:25" s="199" customFormat="1" ht="14.4" thickBot="1" x14ac:dyDescent="0.35">
      <c r="A9" s="97" t="s">
        <v>346</v>
      </c>
      <c r="B9" s="253" t="s">
        <v>37</v>
      </c>
      <c r="C9" s="155">
        <f>VLOOKUP($B9,'Country Risk Rating May 2001'!$B$6:$E$54,4,FALSE)</f>
        <v>3</v>
      </c>
      <c r="D9" s="156" t="s">
        <v>32</v>
      </c>
      <c r="E9" s="157" t="s">
        <v>73</v>
      </c>
      <c r="F9" s="113">
        <v>38159</v>
      </c>
      <c r="G9" s="126" t="s">
        <v>183</v>
      </c>
      <c r="H9" s="134">
        <f>491-397</f>
        <v>94</v>
      </c>
      <c r="I9" s="127">
        <v>65</v>
      </c>
      <c r="J9" s="134">
        <f>488-398</f>
        <v>90</v>
      </c>
      <c r="K9" s="127">
        <v>63</v>
      </c>
      <c r="L9" s="166">
        <f>K9</f>
        <v>63</v>
      </c>
      <c r="M9" s="163">
        <f t="shared" si="0"/>
        <v>-2</v>
      </c>
      <c r="N9" s="112">
        <f>J9</f>
        <v>90</v>
      </c>
      <c r="O9" s="115">
        <f t="shared" si="2"/>
        <v>-4</v>
      </c>
      <c r="P9" s="222">
        <f>$N$9-'Bond Prices - Developed'!$F$51</f>
        <v>14.999999999999957</v>
      </c>
      <c r="Q9" s="297"/>
      <c r="R9" s="97"/>
      <c r="S9" s="204"/>
      <c r="T9" s="172" t="s">
        <v>229</v>
      </c>
      <c r="U9" s="173"/>
      <c r="V9" s="173"/>
      <c r="W9" s="173"/>
      <c r="X9" s="173"/>
      <c r="Y9" s="174"/>
    </row>
    <row r="10" spans="1:25" s="97" customFormat="1" x14ac:dyDescent="0.25">
      <c r="B10" s="254" t="s">
        <v>37</v>
      </c>
      <c r="C10" s="140">
        <f>VLOOKUP($B10,'Country Risk Rating May 2001'!$B$6:$E$54,4,FALSE)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182</v>
      </c>
      <c r="H10" s="93">
        <v>98</v>
      </c>
      <c r="I10" s="56"/>
      <c r="J10" s="93">
        <v>98</v>
      </c>
      <c r="K10" s="56"/>
      <c r="L10" s="93">
        <f>J10</f>
        <v>98</v>
      </c>
      <c r="M10" s="143">
        <f t="shared" si="0"/>
        <v>0</v>
      </c>
      <c r="N10" s="93">
        <f t="shared" si="1"/>
        <v>98</v>
      </c>
      <c r="O10" s="56">
        <f t="shared" si="2"/>
        <v>0</v>
      </c>
      <c r="P10" s="220">
        <f>$N$10-'Bond Prices - Developed'!$F$54</f>
        <v>30.800000000000026</v>
      </c>
      <c r="Q10" s="297"/>
      <c r="R10" s="96"/>
      <c r="T10" s="96"/>
      <c r="U10" s="228"/>
      <c r="V10" s="96"/>
      <c r="W10" s="96"/>
      <c r="X10" s="105"/>
      <c r="Y10" s="96"/>
    </row>
    <row r="11" spans="1:25" ht="13.8" x14ac:dyDescent="0.3">
      <c r="B11" s="201" t="s">
        <v>37</v>
      </c>
      <c r="C11" s="159">
        <f>VLOOKUP($B11,'Country Risk Rating May 2001'!$B$6:$E$54,4,FALSE)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183</v>
      </c>
      <c r="H11" s="133">
        <f>574-474</f>
        <v>100</v>
      </c>
      <c r="I11" s="118">
        <v>71</v>
      </c>
      <c r="J11" s="133">
        <f>571-474</f>
        <v>97</v>
      </c>
      <c r="K11" s="118">
        <v>66</v>
      </c>
      <c r="L11" s="164">
        <f>K11</f>
        <v>66</v>
      </c>
      <c r="M11" s="165">
        <f t="shared" si="0"/>
        <v>-5</v>
      </c>
      <c r="N11" s="124">
        <f t="shared" si="1"/>
        <v>97</v>
      </c>
      <c r="O11" s="120">
        <f t="shared" si="2"/>
        <v>-3</v>
      </c>
      <c r="P11" s="221">
        <f>$N$11-'Bond Prices - Developed'!$F$57</f>
        <v>18.20000000000006</v>
      </c>
      <c r="X11" s="105"/>
    </row>
    <row r="12" spans="1:25" x14ac:dyDescent="0.25">
      <c r="A12" s="96" t="s">
        <v>347</v>
      </c>
      <c r="B12" s="254" t="s">
        <v>42</v>
      </c>
      <c r="C12" s="140">
        <f>VLOOKUP($B12,'Country Risk Rating May 2001'!$B$6:$E$54,4,FALSE)</f>
        <v>4</v>
      </c>
      <c r="D12" s="147" t="s">
        <v>35</v>
      </c>
      <c r="E12" s="148" t="s">
        <v>41</v>
      </c>
      <c r="F12" s="55">
        <v>38169</v>
      </c>
      <c r="G12" s="54" t="s">
        <v>182</v>
      </c>
      <c r="H12" s="93">
        <v>129</v>
      </c>
      <c r="I12" s="56"/>
      <c r="J12" s="93">
        <v>124</v>
      </c>
      <c r="K12" s="56"/>
      <c r="L12" s="93">
        <f>J12</f>
        <v>124</v>
      </c>
      <c r="M12" s="142">
        <f t="shared" si="0"/>
        <v>-5</v>
      </c>
      <c r="N12" s="93">
        <f t="shared" si="1"/>
        <v>124</v>
      </c>
      <c r="O12" s="56">
        <f t="shared" si="2"/>
        <v>-5</v>
      </c>
      <c r="P12" s="220">
        <f>$N$12-'Bond Prices - Developed'!$F$53</f>
        <v>48.000000000000028</v>
      </c>
      <c r="T12" s="228"/>
      <c r="X12" s="105"/>
    </row>
    <row r="13" spans="1:25" ht="13.8" x14ac:dyDescent="0.3">
      <c r="B13" s="254" t="s">
        <v>42</v>
      </c>
      <c r="C13" s="140">
        <f>VLOOKUP($B13,'Country Risk Rating May 2001'!$B$6:$E$54,4,FALSE)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183</v>
      </c>
      <c r="H13" s="132">
        <f>581-482</f>
        <v>99</v>
      </c>
      <c r="I13" s="111">
        <v>76</v>
      </c>
      <c r="J13" s="132">
        <f>582-483</f>
        <v>99</v>
      </c>
      <c r="K13" s="111">
        <v>71</v>
      </c>
      <c r="L13" s="141">
        <f>K13</f>
        <v>71</v>
      </c>
      <c r="M13" s="142">
        <f t="shared" si="0"/>
        <v>-5</v>
      </c>
      <c r="N13" s="93">
        <f t="shared" si="1"/>
        <v>99</v>
      </c>
      <c r="O13" s="56">
        <f t="shared" si="2"/>
        <v>0</v>
      </c>
      <c r="P13" s="220">
        <f>$N$13-'Bond Prices - Developed'!$F$58</f>
        <v>21.999999999999957</v>
      </c>
      <c r="X13" s="105"/>
      <c r="Y13" s="228"/>
    </row>
    <row r="14" spans="1:25" x14ac:dyDescent="0.25">
      <c r="B14" s="255" t="s">
        <v>42</v>
      </c>
      <c r="C14" s="159">
        <f>VLOOKUP($B14,'Country Risk Rating May 2001'!$B$6:$E$54,4,FALSE)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182</v>
      </c>
      <c r="H14" s="124">
        <v>167</v>
      </c>
      <c r="I14" s="120"/>
      <c r="J14" s="124">
        <v>165</v>
      </c>
      <c r="K14" s="120"/>
      <c r="L14" s="124">
        <f>J14</f>
        <v>165</v>
      </c>
      <c r="M14" s="165">
        <f t="shared" si="0"/>
        <v>-2</v>
      </c>
      <c r="N14" s="124">
        <f t="shared" si="1"/>
        <v>165</v>
      </c>
      <c r="O14" s="120">
        <f t="shared" si="2"/>
        <v>-2</v>
      </c>
      <c r="P14" s="221">
        <f>$N$14-'Bond Prices - Developed'!$F$59</f>
        <v>69.5</v>
      </c>
      <c r="X14" s="105"/>
    </row>
    <row r="15" spans="1:25" x14ac:dyDescent="0.25">
      <c r="B15" s="252" t="s">
        <v>39</v>
      </c>
      <c r="C15" s="140">
        <f>VLOOKUP($B15,'Country Risk Rating May 2001'!$B$6:$E$54,4,FALSE)</f>
        <v>4</v>
      </c>
      <c r="D15" s="147" t="s">
        <v>35</v>
      </c>
      <c r="E15" s="148" t="s">
        <v>73</v>
      </c>
      <c r="F15" s="55">
        <v>37404</v>
      </c>
      <c r="G15" s="202" t="s">
        <v>182</v>
      </c>
      <c r="H15" s="93">
        <v>139</v>
      </c>
      <c r="I15" s="111"/>
      <c r="J15" s="93">
        <v>120</v>
      </c>
      <c r="K15" s="111"/>
      <c r="L15" s="124">
        <f>J15</f>
        <v>120</v>
      </c>
      <c r="M15" s="203">
        <f t="shared" si="0"/>
        <v>-19</v>
      </c>
      <c r="N15" s="124">
        <f>J15</f>
        <v>120</v>
      </c>
      <c r="O15" s="120">
        <f t="shared" si="2"/>
        <v>-19</v>
      </c>
      <c r="P15" s="221">
        <f>N15-'Bond Prices - Developed'!F50</f>
        <v>66.000000000000043</v>
      </c>
      <c r="X15" s="105"/>
    </row>
    <row r="16" spans="1:25" ht="14.4" thickBot="1" x14ac:dyDescent="0.35">
      <c r="A16" s="96" t="s">
        <v>348</v>
      </c>
      <c r="B16" s="256" t="s">
        <v>45</v>
      </c>
      <c r="C16" s="149">
        <f>VLOOKUP($B16,'Country Risk Rating May 2001'!$B$6:$E$54,4,FALSE)</f>
        <v>4</v>
      </c>
      <c r="D16" s="150" t="s">
        <v>38</v>
      </c>
      <c r="E16" s="151" t="s">
        <v>46</v>
      </c>
      <c r="F16" s="121">
        <v>38121</v>
      </c>
      <c r="G16" s="122" t="s">
        <v>183</v>
      </c>
      <c r="H16" s="135">
        <f>539-397</f>
        <v>142</v>
      </c>
      <c r="I16" s="154">
        <v>132</v>
      </c>
      <c r="J16" s="135">
        <f>522-398</f>
        <v>124</v>
      </c>
      <c r="K16" s="154">
        <v>102</v>
      </c>
      <c r="L16" s="152">
        <f>K16</f>
        <v>102</v>
      </c>
      <c r="M16" s="153">
        <f t="shared" si="0"/>
        <v>-30</v>
      </c>
      <c r="N16" s="125">
        <f t="shared" si="1"/>
        <v>124</v>
      </c>
      <c r="O16" s="123">
        <f t="shared" si="2"/>
        <v>-18</v>
      </c>
      <c r="P16" s="223">
        <f>$N$16-'Bond Prices - Developed'!$F$51</f>
        <v>48.999999999999957</v>
      </c>
      <c r="T16" s="205"/>
      <c r="U16" s="206"/>
      <c r="V16" s="491"/>
      <c r="W16" s="491"/>
    </row>
    <row r="17" spans="1:25" ht="13.8" thickBot="1" x14ac:dyDescent="0.3">
      <c r="A17" s="96" t="s">
        <v>349</v>
      </c>
      <c r="B17" s="257" t="s">
        <v>44</v>
      </c>
      <c r="C17" s="155">
        <f>VLOOKUP($B17,'Country Risk Rating May 2001'!$B$6:$E$54,4,FALSE)</f>
        <v>5</v>
      </c>
      <c r="D17" s="156" t="s">
        <v>43</v>
      </c>
      <c r="E17" s="157" t="s">
        <v>36</v>
      </c>
      <c r="F17" s="113">
        <v>37314</v>
      </c>
      <c r="G17" s="114" t="s">
        <v>182</v>
      </c>
      <c r="H17" s="112">
        <v>203</v>
      </c>
      <c r="I17" s="115"/>
      <c r="J17" s="112" t="s">
        <v>464</v>
      </c>
      <c r="K17" s="115"/>
      <c r="L17" s="112" t="str">
        <f>J17</f>
        <v>not priced</v>
      </c>
      <c r="M17" s="468" t="e">
        <f t="shared" si="0"/>
        <v>#VALUE!</v>
      </c>
      <c r="N17" s="112" t="str">
        <f t="shared" si="1"/>
        <v>not priced</v>
      </c>
      <c r="O17" s="469" t="e">
        <f t="shared" si="2"/>
        <v>#VALUE!</v>
      </c>
      <c r="P17" s="470" t="e">
        <f>$N$17-'Bond Prices - Developed'!$F$50</f>
        <v>#VALUE!</v>
      </c>
      <c r="T17" s="207" t="s">
        <v>224</v>
      </c>
      <c r="U17" s="189"/>
      <c r="V17" s="208"/>
    </row>
    <row r="18" spans="1:25" ht="13.8" x14ac:dyDescent="0.3">
      <c r="B18" s="201" t="s">
        <v>44</v>
      </c>
      <c r="C18" s="159">
        <f>VLOOKUP($B18,'Country Risk Rating May 2001'!$B$6:$E$54,4,FALSE)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183</v>
      </c>
      <c r="H18" s="133">
        <f>669-448</f>
        <v>221</v>
      </c>
      <c r="I18" s="118">
        <v>193</v>
      </c>
      <c r="J18" s="133">
        <f>654-448</f>
        <v>206</v>
      </c>
      <c r="K18" s="118">
        <v>191</v>
      </c>
      <c r="L18" s="164">
        <f>K18</f>
        <v>191</v>
      </c>
      <c r="M18" s="165">
        <f t="shared" si="0"/>
        <v>-2</v>
      </c>
      <c r="N18" s="124">
        <f t="shared" si="1"/>
        <v>206</v>
      </c>
      <c r="O18" s="120">
        <f t="shared" si="2"/>
        <v>-15</v>
      </c>
      <c r="P18" s="221">
        <f>$N$18-'Bond Prices - Developed'!$F$54</f>
        <v>138.80000000000001</v>
      </c>
      <c r="T18" s="84" t="s">
        <v>83</v>
      </c>
      <c r="U18" s="63"/>
      <c r="V18" s="225">
        <f>VLOOKUP($T18,'Bond Prices - Developed'!$C$35:$H$46,6,FALSE)</f>
        <v>3.51</v>
      </c>
      <c r="Y18" s="228"/>
    </row>
    <row r="19" spans="1:25" x14ac:dyDescent="0.25">
      <c r="A19" s="96" t="s">
        <v>68</v>
      </c>
      <c r="B19" s="257" t="s">
        <v>47</v>
      </c>
      <c r="C19" s="155">
        <f>VLOOKUP($B19,'Country Risk Rating May 2001'!$B$6:$E$54,4,FALSE)</f>
        <v>5</v>
      </c>
      <c r="D19" s="156" t="s">
        <v>48</v>
      </c>
      <c r="E19" s="157" t="s">
        <v>36</v>
      </c>
      <c r="F19" s="113">
        <v>37459</v>
      </c>
      <c r="G19" s="114" t="s">
        <v>182</v>
      </c>
      <c r="H19" s="112">
        <v>193</v>
      </c>
      <c r="I19" s="115"/>
      <c r="J19" s="112">
        <v>178</v>
      </c>
      <c r="K19" s="115"/>
      <c r="L19" s="112">
        <f>J19</f>
        <v>178</v>
      </c>
      <c r="M19" s="158">
        <f t="shared" si="0"/>
        <v>-15</v>
      </c>
      <c r="N19" s="112">
        <f t="shared" si="1"/>
        <v>178</v>
      </c>
      <c r="O19" s="158">
        <f t="shared" si="2"/>
        <v>-15</v>
      </c>
      <c r="P19" s="222">
        <f>$N$19-'Bond Prices - Developed'!$F$50</f>
        <v>124.00000000000004</v>
      </c>
      <c r="T19" s="84" t="s">
        <v>84</v>
      </c>
      <c r="U19" s="63"/>
      <c r="V19" s="226">
        <f>VLOOKUP($T19,'Bond Prices - Developed'!$C$35:$H$46,6,FALSE)</f>
        <v>3.73</v>
      </c>
    </row>
    <row r="20" spans="1:25" ht="12.75" customHeight="1" x14ac:dyDescent="0.3">
      <c r="B20" s="252" t="s">
        <v>47</v>
      </c>
      <c r="C20" s="140">
        <f>VLOOKUP($B20,'Country Risk Rating May 2001'!$B$6:$E$54,4,FALSE)</f>
        <v>5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183</v>
      </c>
      <c r="H20" s="132">
        <f>563-397</f>
        <v>166</v>
      </c>
      <c r="I20" s="111">
        <v>153</v>
      </c>
      <c r="J20" s="132">
        <f>546-398</f>
        <v>148</v>
      </c>
      <c r="K20" s="111">
        <v>142</v>
      </c>
      <c r="L20" s="141">
        <f>K20</f>
        <v>142</v>
      </c>
      <c r="M20" s="142">
        <f t="shared" si="0"/>
        <v>-11</v>
      </c>
      <c r="N20" s="93">
        <f t="shared" si="1"/>
        <v>148</v>
      </c>
      <c r="O20" s="56">
        <f t="shared" si="2"/>
        <v>-18</v>
      </c>
      <c r="P20" s="220">
        <f>$N$20-'Bond Prices - Developed'!$F$53</f>
        <v>72.000000000000028</v>
      </c>
      <c r="T20" s="84" t="s">
        <v>85</v>
      </c>
      <c r="U20" s="63"/>
      <c r="V20" s="226">
        <f>VLOOKUP($T20,'Bond Prices - Developed'!$C$35:$H$46,6,FALSE)</f>
        <v>3.98</v>
      </c>
      <c r="W20" s="228"/>
    </row>
    <row r="21" spans="1:25" ht="12" customHeight="1" x14ac:dyDescent="0.25">
      <c r="A21" s="96" t="s">
        <v>69</v>
      </c>
      <c r="B21" s="253" t="s">
        <v>75</v>
      </c>
      <c r="C21" s="155">
        <f>VLOOKUP($B21,'Country Risk Rating May 2001'!$B$6:$E$54,4,FALSE)</f>
        <v>6</v>
      </c>
      <c r="D21" s="156" t="s">
        <v>48</v>
      </c>
      <c r="E21" s="157" t="s">
        <v>50</v>
      </c>
      <c r="F21" s="113">
        <v>37769</v>
      </c>
      <c r="G21" s="114" t="s">
        <v>182</v>
      </c>
      <c r="H21" s="112">
        <v>156</v>
      </c>
      <c r="I21" s="115"/>
      <c r="J21" s="112">
        <v>148</v>
      </c>
      <c r="K21" s="115"/>
      <c r="L21" s="112">
        <f>J21</f>
        <v>148</v>
      </c>
      <c r="M21" s="229">
        <f t="shared" si="0"/>
        <v>-8</v>
      </c>
      <c r="N21" s="112">
        <f t="shared" si="1"/>
        <v>148</v>
      </c>
      <c r="O21" s="115">
        <f t="shared" si="2"/>
        <v>-8</v>
      </c>
      <c r="P21" s="222">
        <f>$N$21-'Bond Prices - Developed'!$F$51</f>
        <v>72.999999999999957</v>
      </c>
      <c r="T21" s="84" t="s">
        <v>284</v>
      </c>
      <c r="U21" s="63"/>
      <c r="V21" s="226">
        <f>VLOOKUP($T21,'Bond Prices - Developed'!$C$35:$H$46,6,FALSE)</f>
        <v>4.2300000000000004</v>
      </c>
      <c r="W21" s="228"/>
    </row>
    <row r="22" spans="1:25" ht="13.8" x14ac:dyDescent="0.3">
      <c r="B22" s="201" t="s">
        <v>75</v>
      </c>
      <c r="C22" s="159">
        <f>VLOOKUP($B22,'Country Risk Rating May 2001'!$B$6:$E$54,4,FALSE)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183</v>
      </c>
      <c r="H22" s="133">
        <f>573-397</f>
        <v>176</v>
      </c>
      <c r="I22" s="118">
        <v>160</v>
      </c>
      <c r="J22" s="133">
        <f>559-398</f>
        <v>161</v>
      </c>
      <c r="K22" s="118">
        <v>129</v>
      </c>
      <c r="L22" s="164">
        <f>K22</f>
        <v>129</v>
      </c>
      <c r="M22" s="165">
        <f t="shared" si="0"/>
        <v>-31</v>
      </c>
      <c r="N22" s="124">
        <f t="shared" si="1"/>
        <v>161</v>
      </c>
      <c r="O22" s="120">
        <f t="shared" si="2"/>
        <v>-15</v>
      </c>
      <c r="P22" s="221">
        <f>$N$22-'Bond Prices - Developed'!$F$51</f>
        <v>85.999999999999957</v>
      </c>
      <c r="T22" s="84" t="s">
        <v>86</v>
      </c>
      <c r="U22" s="63"/>
      <c r="V22" s="226">
        <f>VLOOKUP($T22,'Bond Prices - Developed'!$C$35:$H$46,6,FALSE)</f>
        <v>4.4800000000000004</v>
      </c>
    </row>
    <row r="23" spans="1:25" x14ac:dyDescent="0.25">
      <c r="B23" s="257" t="s">
        <v>51</v>
      </c>
      <c r="C23" s="155">
        <f>VLOOKUP($B23,'Country Risk Rating May 2001'!$B$6:$E$54,4,FALSE)</f>
        <v>10</v>
      </c>
      <c r="D23" s="156" t="s">
        <v>52</v>
      </c>
      <c r="E23" s="157" t="s">
        <v>58</v>
      </c>
      <c r="F23" s="113">
        <v>37399</v>
      </c>
      <c r="G23" s="114" t="s">
        <v>182</v>
      </c>
      <c r="H23" s="112">
        <v>803</v>
      </c>
      <c r="I23" s="115"/>
      <c r="J23" s="112">
        <v>762</v>
      </c>
      <c r="K23" s="115"/>
      <c r="L23" s="112">
        <f>J23</f>
        <v>762</v>
      </c>
      <c r="M23" s="158">
        <f t="shared" si="0"/>
        <v>-41</v>
      </c>
      <c r="N23" s="112">
        <f t="shared" si="1"/>
        <v>762</v>
      </c>
      <c r="O23" s="115">
        <f t="shared" ref="O23:O39" si="3">J23-H23</f>
        <v>-41</v>
      </c>
      <c r="P23" s="222">
        <f>$N$23-'Bond Prices - Developed'!$F$50</f>
        <v>708</v>
      </c>
      <c r="T23" s="84" t="s">
        <v>217</v>
      </c>
      <c r="U23" s="63"/>
      <c r="V23" s="226">
        <f>VLOOKUP($T23,'Bond Prices - Developed'!$C$35:$H$46,6,FALSE)</f>
        <v>4.5680000000000005</v>
      </c>
    </row>
    <row r="24" spans="1:25" x14ac:dyDescent="0.25">
      <c r="B24" s="254" t="s">
        <v>51</v>
      </c>
      <c r="C24" s="140">
        <f>VLOOKUP($B24,'Country Risk Rating May 2001'!$B$6:$E$54,4,FALSE)</f>
        <v>10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182</v>
      </c>
      <c r="H24" s="93">
        <v>1066</v>
      </c>
      <c r="I24" s="56"/>
      <c r="J24" s="93">
        <v>991</v>
      </c>
      <c r="K24" s="56"/>
      <c r="L24" s="93">
        <f t="shared" ref="L24:L31" si="5">J24</f>
        <v>991</v>
      </c>
      <c r="M24" s="143">
        <f t="shared" si="0"/>
        <v>-75</v>
      </c>
      <c r="N24" s="93">
        <f t="shared" si="1"/>
        <v>991</v>
      </c>
      <c r="O24" s="56">
        <f t="shared" si="3"/>
        <v>-75</v>
      </c>
      <c r="P24" s="220">
        <f>$N$24-'Bond Prices - Developed'!$F$53</f>
        <v>915</v>
      </c>
      <c r="T24" s="84" t="s">
        <v>218</v>
      </c>
      <c r="U24" s="63"/>
      <c r="V24" s="226">
        <f>VLOOKUP($T24,'Bond Prices - Developed'!$C$35:$H$46,6,FALSE)</f>
        <v>4.6560000000000006</v>
      </c>
    </row>
    <row r="25" spans="1:25" x14ac:dyDescent="0.25">
      <c r="B25" s="254" t="s">
        <v>51</v>
      </c>
      <c r="C25" s="140">
        <f>VLOOKUP($B25,'Country Risk Rating May 2001'!$B$6:$E$54,4,FALSE)</f>
        <v>10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182</v>
      </c>
      <c r="H25" s="93">
        <v>969</v>
      </c>
      <c r="I25" s="56"/>
      <c r="J25" s="93">
        <v>978</v>
      </c>
      <c r="K25" s="56"/>
      <c r="L25" s="93">
        <f t="shared" si="5"/>
        <v>978</v>
      </c>
      <c r="M25" s="143">
        <f t="shared" si="0"/>
        <v>9</v>
      </c>
      <c r="N25" s="93">
        <f t="shared" si="1"/>
        <v>978</v>
      </c>
      <c r="O25" s="56">
        <f t="shared" si="3"/>
        <v>9</v>
      </c>
      <c r="P25" s="220">
        <f>$N$25-'Bond Prices - Developed'!$F$55</f>
        <v>903.6</v>
      </c>
      <c r="T25" s="84" t="s">
        <v>219</v>
      </c>
      <c r="U25" s="63"/>
      <c r="V25" s="226">
        <f>VLOOKUP($T25,'Bond Prices - Developed'!$C$35:$H$46,6,FALSE)</f>
        <v>4.7440000000000007</v>
      </c>
    </row>
    <row r="26" spans="1:25" x14ac:dyDescent="0.25">
      <c r="B26" s="254" t="s">
        <v>51</v>
      </c>
      <c r="C26" s="140">
        <f>VLOOKUP($B26,'Country Risk Rating May 2001'!$B$6:$E$54,4,FALSE)</f>
        <v>10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182</v>
      </c>
      <c r="H26" s="93">
        <v>1129</v>
      </c>
      <c r="I26" s="56"/>
      <c r="J26" s="93">
        <v>1055</v>
      </c>
      <c r="K26" s="56"/>
      <c r="L26" s="93">
        <f t="shared" si="5"/>
        <v>1055</v>
      </c>
      <c r="M26" s="143">
        <f t="shared" si="0"/>
        <v>-74</v>
      </c>
      <c r="N26" s="93">
        <f t="shared" si="1"/>
        <v>1055</v>
      </c>
      <c r="O26" s="56">
        <f t="shared" si="3"/>
        <v>-74</v>
      </c>
      <c r="P26" s="220">
        <f>$N$26-'Bond Prices - Developed'!$F$57</f>
        <v>976.2</v>
      </c>
      <c r="T26" s="84" t="s">
        <v>220</v>
      </c>
      <c r="U26" s="63"/>
      <c r="V26" s="226">
        <f>VLOOKUP($T26,'Bond Prices - Developed'!$C$35:$H$46,6,FALSE)</f>
        <v>4.8320000000000007</v>
      </c>
    </row>
    <row r="27" spans="1:25" x14ac:dyDescent="0.25">
      <c r="B27" s="255" t="s">
        <v>51</v>
      </c>
      <c r="C27" s="159">
        <f>VLOOKUP($B27,'Country Risk Rating May 2001'!$B$6:$E$54,4,FALSE)</f>
        <v>10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182</v>
      </c>
      <c r="H27" s="124">
        <v>1015</v>
      </c>
      <c r="I27" s="120"/>
      <c r="J27" s="124">
        <v>972</v>
      </c>
      <c r="K27" s="120"/>
      <c r="L27" s="124">
        <f t="shared" si="5"/>
        <v>972</v>
      </c>
      <c r="M27" s="162">
        <f t="shared" si="0"/>
        <v>-43</v>
      </c>
      <c r="N27" s="124">
        <f t="shared" si="1"/>
        <v>972</v>
      </c>
      <c r="O27" s="120">
        <f t="shared" si="3"/>
        <v>-43</v>
      </c>
      <c r="P27" s="221">
        <f>$N$27-'Bond Prices - Developed'!$F$60</f>
        <v>904</v>
      </c>
      <c r="T27" s="84" t="s">
        <v>81</v>
      </c>
      <c r="U27" s="63"/>
      <c r="V27" s="226">
        <f>VLOOKUP($T27,'Bond Prices - Developed'!$C$35:$H$46,6,FALSE)</f>
        <v>4.92</v>
      </c>
    </row>
    <row r="28" spans="1:25" x14ac:dyDescent="0.25">
      <c r="A28" s="96" t="s">
        <v>350</v>
      </c>
      <c r="B28" s="252" t="s">
        <v>55</v>
      </c>
      <c r="C28" s="140">
        <f>VLOOKUP($B28,'Country Risk Rating May 2001'!$B$6:$E$54,4,FALSE)</f>
        <v>9</v>
      </c>
      <c r="D28" s="147" t="s">
        <v>56</v>
      </c>
      <c r="E28" s="148" t="s">
        <v>54</v>
      </c>
      <c r="F28" s="55">
        <v>40752</v>
      </c>
      <c r="G28" s="54" t="s">
        <v>182</v>
      </c>
      <c r="H28" s="93">
        <v>626</v>
      </c>
      <c r="I28" s="56"/>
      <c r="J28" s="93">
        <v>593</v>
      </c>
      <c r="K28" s="56"/>
      <c r="L28" s="93">
        <f t="shared" si="5"/>
        <v>593</v>
      </c>
      <c r="M28" s="143">
        <f t="shared" si="0"/>
        <v>-33</v>
      </c>
      <c r="N28" s="93">
        <f t="shared" si="1"/>
        <v>593</v>
      </c>
      <c r="O28" s="56">
        <f t="shared" si="3"/>
        <v>-33</v>
      </c>
      <c r="P28" s="220">
        <f>$N$28-'Bond Prices - Developed'!$F$58</f>
        <v>516</v>
      </c>
      <c r="T28" s="84" t="s">
        <v>221</v>
      </c>
      <c r="U28" s="63"/>
      <c r="V28" s="226">
        <f>VLOOKUP($T28,'Bond Prices - Developed'!$C$35:$H$46,6,FALSE)</f>
        <v>5.0549999999999997</v>
      </c>
      <c r="W28" s="97"/>
      <c r="X28" s="97"/>
    </row>
    <row r="29" spans="1:25" ht="13.8" thickBot="1" x14ac:dyDescent="0.3">
      <c r="B29" s="252" t="s">
        <v>55</v>
      </c>
      <c r="C29" s="140">
        <f>VLOOKUP($B29,'Country Risk Rating May 2001'!$B$6:$E$54,4,FALSE)</f>
        <v>9</v>
      </c>
      <c r="D29" s="147" t="s">
        <v>56</v>
      </c>
      <c r="E29" s="148" t="s">
        <v>54</v>
      </c>
      <c r="F29" s="55">
        <v>45501</v>
      </c>
      <c r="G29" s="54" t="s">
        <v>182</v>
      </c>
      <c r="H29" s="93">
        <v>375</v>
      </c>
      <c r="I29" s="56"/>
      <c r="J29" s="93">
        <v>365</v>
      </c>
      <c r="K29" s="56"/>
      <c r="L29" s="93">
        <f t="shared" si="5"/>
        <v>365</v>
      </c>
      <c r="M29" s="143">
        <f t="shared" si="0"/>
        <v>-10</v>
      </c>
      <c r="N29" s="93">
        <f t="shared" si="1"/>
        <v>365</v>
      </c>
      <c r="O29" s="56">
        <f t="shared" si="3"/>
        <v>-10</v>
      </c>
      <c r="P29" s="221">
        <f>$N$29-'Bond Prices - Developed'!$F$60</f>
        <v>297</v>
      </c>
      <c r="T29" s="86" t="s">
        <v>82</v>
      </c>
      <c r="U29" s="87"/>
      <c r="V29" s="227">
        <f>VLOOKUP($T29,'Bond Prices - Developed'!$C$35:$H$46,6,FALSE)</f>
        <v>5.46</v>
      </c>
      <c r="W29" s="97"/>
      <c r="X29" s="97"/>
    </row>
    <row r="30" spans="1:25" x14ac:dyDescent="0.25">
      <c r="B30" s="257" t="s">
        <v>87</v>
      </c>
      <c r="C30" s="155">
        <f>VLOOKUP($B30,'Country Risk Rating May 2001'!$B$6:$E$54,4,FALSE)</f>
        <v>9</v>
      </c>
      <c r="D30" s="156" t="s">
        <v>352</v>
      </c>
      <c r="E30" s="157" t="s">
        <v>187</v>
      </c>
      <c r="F30" s="113">
        <v>37531</v>
      </c>
      <c r="G30" s="114" t="s">
        <v>182</v>
      </c>
      <c r="H30" s="112">
        <v>252</v>
      </c>
      <c r="I30" s="115"/>
      <c r="J30" s="112">
        <v>229</v>
      </c>
      <c r="K30" s="115"/>
      <c r="L30" s="112">
        <f t="shared" si="5"/>
        <v>229</v>
      </c>
      <c r="M30" s="158">
        <f t="shared" si="0"/>
        <v>-23</v>
      </c>
      <c r="N30" s="112">
        <f t="shared" si="1"/>
        <v>229</v>
      </c>
      <c r="O30" s="115">
        <f t="shared" si="3"/>
        <v>-23</v>
      </c>
      <c r="P30" s="220">
        <f>$N$30-'Bond Prices - Developed'!$F$50</f>
        <v>175.00000000000006</v>
      </c>
      <c r="T30" s="97"/>
      <c r="U30" s="97"/>
      <c r="V30" s="97"/>
      <c r="W30" s="97"/>
      <c r="X30" s="97"/>
    </row>
    <row r="31" spans="1:25" x14ac:dyDescent="0.25">
      <c r="B31" s="255" t="s">
        <v>87</v>
      </c>
      <c r="C31" s="159">
        <f>VLOOKUP($B31,'Country Risk Rating May 2001'!$B$6:$E$54,4,FALSE)</f>
        <v>9</v>
      </c>
      <c r="D31" s="161" t="s">
        <v>352</v>
      </c>
      <c r="E31" s="161" t="str">
        <f>E$30</f>
        <v>BB</v>
      </c>
      <c r="F31" s="116">
        <v>39213</v>
      </c>
      <c r="G31" s="119" t="s">
        <v>182</v>
      </c>
      <c r="H31" s="124">
        <v>285</v>
      </c>
      <c r="I31" s="120"/>
      <c r="J31" s="124">
        <v>277</v>
      </c>
      <c r="K31" s="120"/>
      <c r="L31" s="124">
        <f t="shared" si="5"/>
        <v>277</v>
      </c>
      <c r="M31" s="162">
        <f t="shared" si="0"/>
        <v>-8</v>
      </c>
      <c r="N31" s="124">
        <f t="shared" si="1"/>
        <v>277</v>
      </c>
      <c r="O31" s="120">
        <f t="shared" si="3"/>
        <v>-8</v>
      </c>
      <c r="P31" s="221">
        <f>N31-'Bond Prices - Developed'!F55</f>
        <v>202.60000000000002</v>
      </c>
      <c r="T31" s="97"/>
      <c r="U31" s="97"/>
      <c r="V31" s="97"/>
      <c r="W31" s="97"/>
      <c r="X31" s="97"/>
    </row>
    <row r="32" spans="1:25" x14ac:dyDescent="0.25">
      <c r="B32" s="201" t="s">
        <v>59</v>
      </c>
      <c r="C32" s="149">
        <f>VLOOKUP($B32,'Country Risk Rating May 2001'!$B$6:$E$54,4,FALSE)</f>
        <v>11</v>
      </c>
      <c r="D32" s="160" t="s">
        <v>355</v>
      </c>
      <c r="E32" s="161" t="s">
        <v>178</v>
      </c>
      <c r="F32" s="116">
        <v>39156</v>
      </c>
      <c r="G32" s="119" t="s">
        <v>182</v>
      </c>
      <c r="H32" s="124">
        <v>1200</v>
      </c>
      <c r="I32" s="120"/>
      <c r="J32" s="124">
        <v>1206</v>
      </c>
      <c r="K32" s="120"/>
      <c r="L32" s="124">
        <f>J32</f>
        <v>1206</v>
      </c>
      <c r="M32" s="162">
        <f>IF(G32=$H$4,J32-H32,K32-I32)</f>
        <v>6</v>
      </c>
      <c r="N32" s="124">
        <f>J32</f>
        <v>1206</v>
      </c>
      <c r="O32" s="123">
        <f t="shared" si="3"/>
        <v>6</v>
      </c>
      <c r="P32" s="221">
        <f>$N$32-'Bond Prices - Developed'!$F$49</f>
        <v>1188</v>
      </c>
      <c r="T32" s="97"/>
      <c r="U32" s="97"/>
      <c r="V32" s="97"/>
      <c r="W32" s="97"/>
      <c r="X32" s="97"/>
    </row>
    <row r="33" spans="1:22" ht="13.8" x14ac:dyDescent="0.3">
      <c r="A33" s="96" t="s">
        <v>351</v>
      </c>
      <c r="B33" s="258" t="s">
        <v>57</v>
      </c>
      <c r="C33" s="149">
        <f>VLOOKUP($B33,'Country Risk Rating May 2001'!$B$6:$E$54,4,FALSE)</f>
        <v>10</v>
      </c>
      <c r="D33" s="150" t="s">
        <v>61</v>
      </c>
      <c r="E33" s="151" t="s">
        <v>53</v>
      </c>
      <c r="F33" s="121">
        <v>38666</v>
      </c>
      <c r="G33" s="117" t="s">
        <v>183</v>
      </c>
      <c r="H33" s="135">
        <f>1030-422</f>
        <v>608</v>
      </c>
      <c r="I33" s="154">
        <v>569</v>
      </c>
      <c r="J33" s="135">
        <f>1002-423</f>
        <v>579</v>
      </c>
      <c r="K33" s="154">
        <v>535</v>
      </c>
      <c r="L33" s="152">
        <f>K33</f>
        <v>535</v>
      </c>
      <c r="M33" s="153">
        <f t="shared" si="0"/>
        <v>-34</v>
      </c>
      <c r="N33" s="125">
        <f t="shared" ref="N33:N39" si="6">J33</f>
        <v>579</v>
      </c>
      <c r="O33" s="123">
        <f t="shared" si="3"/>
        <v>-29</v>
      </c>
      <c r="P33" s="223">
        <f>$N$33-'Bond Prices - Developed'!$F$50</f>
        <v>525</v>
      </c>
      <c r="T33" s="97"/>
      <c r="U33" s="97"/>
      <c r="V33" s="97"/>
    </row>
    <row r="34" spans="1:22" x14ac:dyDescent="0.25">
      <c r="B34" s="254" t="s">
        <v>60</v>
      </c>
      <c r="C34" s="140">
        <f>VLOOKUP($B34,'Country Risk Rating May 2001'!$B$6:$E$54,4,FALSE)</f>
        <v>11</v>
      </c>
      <c r="D34" s="147" t="s">
        <v>61</v>
      </c>
      <c r="E34" s="148" t="s">
        <v>53</v>
      </c>
      <c r="F34" s="55">
        <v>37222</v>
      </c>
      <c r="G34" s="54" t="s">
        <v>182</v>
      </c>
      <c r="H34" s="93">
        <v>240</v>
      </c>
      <c r="I34" s="56"/>
      <c r="J34" s="93">
        <v>184</v>
      </c>
      <c r="K34" s="56"/>
      <c r="L34" s="93">
        <f t="shared" ref="L34:L39" si="7">J34</f>
        <v>184</v>
      </c>
      <c r="M34" s="143">
        <f t="shared" si="0"/>
        <v>-56</v>
      </c>
      <c r="N34" s="93">
        <f t="shared" si="6"/>
        <v>184</v>
      </c>
      <c r="O34" s="56">
        <f t="shared" si="3"/>
        <v>-56</v>
      </c>
      <c r="P34" s="220">
        <f>$N$34-'Bond Prices - Developed'!$F$49</f>
        <v>166</v>
      </c>
    </row>
    <row r="35" spans="1:22" x14ac:dyDescent="0.25">
      <c r="B35" s="254" t="s">
        <v>60</v>
      </c>
      <c r="C35" s="140">
        <f>VLOOKUP($B35,'Country Risk Rating May 2001'!$B$6:$E$54,4,FALSE)</f>
        <v>11</v>
      </c>
      <c r="D35" s="147" t="str">
        <f t="shared" ref="D35:E39" si="8">D$34</f>
        <v>B3</v>
      </c>
      <c r="E35" s="148" t="str">
        <f>E$34</f>
        <v>B</v>
      </c>
      <c r="F35" s="55">
        <v>37782</v>
      </c>
      <c r="G35" s="54" t="s">
        <v>182</v>
      </c>
      <c r="H35" s="93">
        <v>579</v>
      </c>
      <c r="I35" s="56"/>
      <c r="J35" s="93">
        <v>527</v>
      </c>
      <c r="K35" s="56"/>
      <c r="L35" s="93">
        <f t="shared" si="7"/>
        <v>527</v>
      </c>
      <c r="M35" s="143">
        <f t="shared" si="0"/>
        <v>-52</v>
      </c>
      <c r="N35" s="93">
        <f t="shared" si="6"/>
        <v>527</v>
      </c>
      <c r="O35" s="56">
        <f t="shared" si="3"/>
        <v>-52</v>
      </c>
      <c r="P35" s="220">
        <f>$N$35-'Bond Prices - Developed'!$F$51</f>
        <v>451.99999999999994</v>
      </c>
    </row>
    <row r="36" spans="1:22" x14ac:dyDescent="0.25">
      <c r="B36" s="254" t="s">
        <v>60</v>
      </c>
      <c r="C36" s="140">
        <f>VLOOKUP($B36,'Country Risk Rating May 2001'!$B$6:$E$54,4,FALSE)</f>
        <v>11</v>
      </c>
      <c r="D36" s="147" t="str">
        <f t="shared" si="8"/>
        <v>B3</v>
      </c>
      <c r="E36" s="148" t="str">
        <f t="shared" si="8"/>
        <v>B</v>
      </c>
      <c r="F36" s="55">
        <v>38557</v>
      </c>
      <c r="G36" s="54" t="s">
        <v>182</v>
      </c>
      <c r="H36" s="93">
        <v>702</v>
      </c>
      <c r="I36" s="56"/>
      <c r="J36" s="93">
        <v>667</v>
      </c>
      <c r="K36" s="56"/>
      <c r="L36" s="93">
        <f t="shared" si="7"/>
        <v>667</v>
      </c>
      <c r="M36" s="143">
        <f t="shared" si="0"/>
        <v>-35</v>
      </c>
      <c r="N36" s="93">
        <f t="shared" si="6"/>
        <v>667</v>
      </c>
      <c r="O36" s="56">
        <f t="shared" si="3"/>
        <v>-35</v>
      </c>
      <c r="P36" s="220">
        <f>$N$36-'Bond Prices - Developed'!$F$53</f>
        <v>591</v>
      </c>
    </row>
    <row r="37" spans="1:22" x14ac:dyDescent="0.25">
      <c r="B37" s="254" t="s">
        <v>60</v>
      </c>
      <c r="C37" s="140">
        <f>VLOOKUP($B37,'Country Risk Rating May 2001'!$B$6:$E$54,4,FALSE)</f>
        <v>11</v>
      </c>
      <c r="D37" s="147" t="str">
        <f t="shared" si="8"/>
        <v>B3</v>
      </c>
      <c r="E37" s="148" t="str">
        <f t="shared" si="8"/>
        <v>B</v>
      </c>
      <c r="F37" s="55">
        <v>39259</v>
      </c>
      <c r="G37" s="54" t="s">
        <v>182</v>
      </c>
      <c r="H37" s="93">
        <v>828</v>
      </c>
      <c r="I37" s="56"/>
      <c r="J37" s="93">
        <v>803</v>
      </c>
      <c r="K37" s="56"/>
      <c r="L37" s="93">
        <f t="shared" si="7"/>
        <v>803</v>
      </c>
      <c r="M37" s="143">
        <f t="shared" si="0"/>
        <v>-25</v>
      </c>
      <c r="N37" s="93">
        <f t="shared" si="6"/>
        <v>803</v>
      </c>
      <c r="O37" s="56">
        <f t="shared" si="3"/>
        <v>-25</v>
      </c>
      <c r="P37" s="220">
        <f>$N$37-'Bond Prices - Developed'!$F$55</f>
        <v>728.6</v>
      </c>
    </row>
    <row r="38" spans="1:22" x14ac:dyDescent="0.25">
      <c r="B38" s="254" t="s">
        <v>60</v>
      </c>
      <c r="C38" s="140">
        <f>VLOOKUP($B38,'Country Risk Rating May 2001'!$B$6:$E$54,4,FALSE)</f>
        <v>11</v>
      </c>
      <c r="D38" s="147" t="str">
        <f t="shared" si="8"/>
        <v>B3</v>
      </c>
      <c r="E38" s="148" t="str">
        <f t="shared" si="8"/>
        <v>B</v>
      </c>
      <c r="F38" s="55">
        <v>43305</v>
      </c>
      <c r="G38" s="54" t="s">
        <v>182</v>
      </c>
      <c r="H38" s="93">
        <v>782</v>
      </c>
      <c r="I38" s="56"/>
      <c r="J38" s="93">
        <v>754</v>
      </c>
      <c r="K38" s="56"/>
      <c r="L38" s="93">
        <f t="shared" si="7"/>
        <v>754</v>
      </c>
      <c r="M38" s="143">
        <f t="shared" si="0"/>
        <v>-28</v>
      </c>
      <c r="N38" s="93">
        <f t="shared" si="6"/>
        <v>754</v>
      </c>
      <c r="O38" s="56">
        <f t="shared" si="3"/>
        <v>-28</v>
      </c>
      <c r="P38" s="220">
        <f>$N$38-'Bond Prices - Developed'!$F$59</f>
        <v>658.5</v>
      </c>
    </row>
    <row r="39" spans="1:22" ht="13.8" thickBot="1" x14ac:dyDescent="0.3">
      <c r="B39" s="259" t="s">
        <v>60</v>
      </c>
      <c r="C39" s="191">
        <f>VLOOKUP($B39,'Country Risk Rating May 2001'!$B$6:$E$54,4,FALSE)</f>
        <v>11</v>
      </c>
      <c r="D39" s="192" t="str">
        <f t="shared" si="8"/>
        <v>B3</v>
      </c>
      <c r="E39" s="193" t="str">
        <f t="shared" si="8"/>
        <v>B</v>
      </c>
      <c r="F39" s="194">
        <v>46928</v>
      </c>
      <c r="G39" s="195" t="s">
        <v>182</v>
      </c>
      <c r="H39" s="190">
        <v>846</v>
      </c>
      <c r="I39" s="196"/>
      <c r="J39" s="190">
        <v>824</v>
      </c>
      <c r="K39" s="196"/>
      <c r="L39" s="190">
        <f t="shared" si="7"/>
        <v>824</v>
      </c>
      <c r="M39" s="197">
        <f t="shared" si="0"/>
        <v>-22</v>
      </c>
      <c r="N39" s="190">
        <f t="shared" si="6"/>
        <v>824</v>
      </c>
      <c r="O39" s="196">
        <f t="shared" si="3"/>
        <v>-22</v>
      </c>
      <c r="P39" s="224">
        <f>$N$39-'Bond Prices - Developed'!$F$60</f>
        <v>756</v>
      </c>
    </row>
    <row r="40" spans="1:22" x14ac:dyDescent="0.25">
      <c r="B40" s="96"/>
      <c r="F40" s="96"/>
    </row>
    <row r="41" spans="1:22" x14ac:dyDescent="0.25">
      <c r="B41" s="106"/>
      <c r="C41" s="99"/>
      <c r="E41" s="57"/>
      <c r="F41" s="58"/>
      <c r="G41" s="65"/>
    </row>
    <row r="42" spans="1:22" x14ac:dyDescent="0.25">
      <c r="B42" s="96"/>
      <c r="F42" s="96"/>
    </row>
    <row r="43" spans="1:22" x14ac:dyDescent="0.25">
      <c r="B43" s="96"/>
      <c r="F43" s="96"/>
    </row>
    <row r="44" spans="1:22" x14ac:dyDescent="0.25">
      <c r="B44" s="96"/>
      <c r="F44" s="96"/>
    </row>
    <row r="45" spans="1:22" x14ac:dyDescent="0.25">
      <c r="B45" s="96"/>
      <c r="F45" s="96"/>
    </row>
    <row r="46" spans="1:22" x14ac:dyDescent="0.25">
      <c r="B46" s="96"/>
      <c r="F46" s="96"/>
    </row>
    <row r="47" spans="1:22" x14ac:dyDescent="0.25">
      <c r="B47" s="96"/>
      <c r="F47" s="96"/>
    </row>
    <row r="48" spans="1:22" x14ac:dyDescent="0.25">
      <c r="B48" s="96"/>
      <c r="F48" s="96"/>
    </row>
    <row r="49" spans="2:6" x14ac:dyDescent="0.25">
      <c r="B49" s="96"/>
      <c r="F49" s="96"/>
    </row>
    <row r="50" spans="2:6" hidden="1" x14ac:dyDescent="0.25">
      <c r="B50" s="96"/>
      <c r="F50" s="96"/>
    </row>
    <row r="51" spans="2:6" hidden="1" x14ac:dyDescent="0.25">
      <c r="B51" s="96"/>
      <c r="F51" s="96"/>
    </row>
    <row r="52" spans="2:6" hidden="1" x14ac:dyDescent="0.25">
      <c r="B52" s="96"/>
      <c r="F52" s="96"/>
    </row>
    <row r="53" spans="2:6" hidden="1" x14ac:dyDescent="0.25">
      <c r="B53" s="96"/>
      <c r="F53" s="96"/>
    </row>
    <row r="54" spans="2:6" hidden="1" x14ac:dyDescent="0.25">
      <c r="B54" s="96"/>
      <c r="F54" s="96"/>
    </row>
    <row r="55" spans="2:6" hidden="1" x14ac:dyDescent="0.25">
      <c r="B55" s="96"/>
      <c r="F55" s="96"/>
    </row>
    <row r="56" spans="2:6" hidden="1" x14ac:dyDescent="0.25">
      <c r="B56" s="96"/>
      <c r="F56" s="96"/>
    </row>
    <row r="57" spans="2:6" hidden="1" x14ac:dyDescent="0.25">
      <c r="B57" s="96"/>
      <c r="F57" s="96"/>
    </row>
    <row r="58" spans="2:6" hidden="1" x14ac:dyDescent="0.25">
      <c r="B58" s="96"/>
      <c r="F58" s="96"/>
    </row>
    <row r="59" spans="2:6" hidden="1" x14ac:dyDescent="0.25">
      <c r="B59" s="96"/>
      <c r="F59" s="96"/>
    </row>
    <row r="60" spans="2:6" hidden="1" x14ac:dyDescent="0.25">
      <c r="B60" s="53"/>
      <c r="C60" s="60"/>
      <c r="D60" s="61"/>
      <c r="E60" s="62"/>
      <c r="F60" s="98"/>
    </row>
    <row r="61" spans="2:6" hidden="1" x14ac:dyDescent="0.25"/>
    <row r="62" spans="2:6" hidden="1" x14ac:dyDescent="0.25"/>
    <row r="63" spans="2:6" hidden="1" x14ac:dyDescent="0.25"/>
    <row r="64" spans="2:6" hidden="1" x14ac:dyDescent="0.25"/>
    <row r="65" spans="2:6" hidden="1" x14ac:dyDescent="0.25"/>
    <row r="66" spans="2:6" hidden="1" x14ac:dyDescent="0.25"/>
    <row r="67" spans="2:6" hidden="1" x14ac:dyDescent="0.25"/>
    <row r="73" spans="2:6" x14ac:dyDescent="0.25">
      <c r="B73" s="57"/>
      <c r="C73" s="64"/>
      <c r="D73" s="61"/>
      <c r="E73" s="62"/>
      <c r="F73" s="65"/>
    </row>
    <row r="74" spans="2:6" x14ac:dyDescent="0.25">
      <c r="C74" s="57"/>
      <c r="D74" s="64"/>
      <c r="E74" s="61"/>
      <c r="F74" s="62"/>
    </row>
    <row r="77" spans="2:6" x14ac:dyDescent="0.25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7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ColWidth="9.109375" defaultRowHeight="13.2" x14ac:dyDescent="0.25"/>
  <cols>
    <col min="1" max="16384" width="9.10937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996"/>
  <sheetViews>
    <sheetView zoomScale="75" workbookViewId="0">
      <selection activeCell="B5" sqref="B5"/>
    </sheetView>
  </sheetViews>
  <sheetFormatPr defaultRowHeight="13.2" outlineLevelCol="1" x14ac:dyDescent="0.25"/>
  <cols>
    <col min="1" max="1" width="14" customWidth="1"/>
    <col min="2" max="2" width="20.44140625" style="432" customWidth="1"/>
    <col min="3" max="3" width="16.109375" style="14" customWidth="1"/>
    <col min="4" max="4" width="6.5546875" style="14" customWidth="1"/>
    <col min="5" max="5" width="8.6640625" style="443" customWidth="1"/>
    <col min="6" max="6" width="7.6640625" style="443" hidden="1" customWidth="1" outlineLevel="1"/>
    <col min="7" max="7" width="7" style="434" hidden="1" customWidth="1" outlineLevel="1"/>
    <col min="8" max="8" width="0.109375" style="434" hidden="1" customWidth="1"/>
    <col min="9" max="9" width="6.33203125" customWidth="1"/>
    <col min="10" max="10" width="10.44140625" customWidth="1"/>
    <col min="11" max="11" width="9.33203125" hidden="1" customWidth="1" outlineLevel="1"/>
    <col min="12" max="12" width="9" customWidth="1" collapsed="1"/>
    <col min="13" max="13" width="9" hidden="1" customWidth="1" outlineLevel="1"/>
    <col min="14" max="14" width="8.33203125" customWidth="1" collapsed="1"/>
    <col min="15" max="15" width="7.6640625" customWidth="1"/>
    <col min="16" max="16" width="7" customWidth="1"/>
    <col min="17" max="17" width="7.44140625" customWidth="1"/>
    <col min="18" max="18" width="9.33203125" hidden="1" customWidth="1" outlineLevel="1"/>
    <col min="19" max="19" width="8.6640625" hidden="1" customWidth="1" outlineLevel="1"/>
    <col min="20" max="20" width="9.109375" customWidth="1" collapsed="1"/>
    <col min="21" max="21" width="7.5546875" customWidth="1"/>
    <col min="22" max="22" width="8" customWidth="1"/>
    <col min="23" max="23" width="10.88671875" hidden="1" customWidth="1" outlineLevel="1"/>
    <col min="24" max="24" width="8.5546875" customWidth="1" collapsed="1"/>
    <col min="25" max="25" width="5.44140625" customWidth="1"/>
    <col min="26" max="26" width="6.6640625" customWidth="1"/>
    <col min="27" max="27" width="6" customWidth="1"/>
    <col min="28" max="41" width="6" hidden="1" customWidth="1" outlineLevel="1"/>
    <col min="42" max="42" width="17.5546875" customWidth="1" collapsed="1"/>
    <col min="43" max="51" width="5.109375" customWidth="1"/>
    <col min="52" max="52" width="9.33203125" customWidth="1"/>
    <col min="53" max="53" width="8.6640625" customWidth="1"/>
    <col min="54" max="54" width="15.5546875" customWidth="1"/>
    <col min="55" max="55" width="15.109375" customWidth="1"/>
    <col min="56" max="56" width="15.33203125" customWidth="1"/>
  </cols>
  <sheetData>
    <row r="1" spans="1:53" ht="17.399999999999999" x14ac:dyDescent="0.3">
      <c r="B1" s="499" t="s">
        <v>454</v>
      </c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  <c r="AA1" s="500"/>
      <c r="AB1" s="500"/>
      <c r="AC1" s="500"/>
      <c r="AD1" s="500"/>
      <c r="AE1" s="500"/>
      <c r="AF1" s="500"/>
      <c r="AG1" s="500"/>
      <c r="AH1" s="500"/>
      <c r="AI1" s="500"/>
      <c r="AJ1" s="500"/>
      <c r="AK1" s="500"/>
      <c r="AL1" s="500"/>
      <c r="AM1" s="500"/>
      <c r="AN1" s="500"/>
      <c r="AO1" s="500"/>
      <c r="AQ1" s="444"/>
      <c r="AR1" s="444"/>
      <c r="AS1" s="444"/>
      <c r="AT1" s="444"/>
      <c r="AU1" s="444"/>
      <c r="AV1" s="444"/>
      <c r="AW1" s="444"/>
      <c r="AX1" s="444"/>
      <c r="AY1" s="444"/>
      <c r="AZ1" s="444"/>
      <c r="BA1" s="444"/>
    </row>
    <row r="2" spans="1:53" s="330" customFormat="1" ht="27" customHeight="1" x14ac:dyDescent="0.25">
      <c r="B2" s="331" t="s">
        <v>358</v>
      </c>
      <c r="C2" s="332" t="s">
        <v>92</v>
      </c>
      <c r="D2" s="333" t="s">
        <v>359</v>
      </c>
      <c r="E2" s="445" t="s">
        <v>455</v>
      </c>
      <c r="F2" s="515" t="s">
        <v>360</v>
      </c>
      <c r="G2" s="517" t="s">
        <v>361</v>
      </c>
      <c r="H2" s="334"/>
      <c r="I2" s="501" t="s">
        <v>362</v>
      </c>
      <c r="J2" s="332" t="s">
        <v>363</v>
      </c>
      <c r="K2" s="335" t="s">
        <v>364</v>
      </c>
      <c r="L2" s="336" t="s">
        <v>365</v>
      </c>
      <c r="M2" s="508" t="s">
        <v>127</v>
      </c>
      <c r="N2" s="509"/>
      <c r="O2" s="519" t="s">
        <v>366</v>
      </c>
      <c r="P2" s="524"/>
      <c r="Q2" s="519" t="s">
        <v>89</v>
      </c>
      <c r="R2" s="520"/>
      <c r="S2" s="520"/>
      <c r="T2" s="521"/>
      <c r="U2" s="522" t="s">
        <v>367</v>
      </c>
      <c r="V2" s="523"/>
      <c r="W2" s="523"/>
      <c r="X2" s="524"/>
      <c r="Y2" s="512" t="s">
        <v>368</v>
      </c>
      <c r="Z2" s="513"/>
      <c r="AA2" s="514"/>
      <c r="AB2" s="510"/>
      <c r="AC2" s="510"/>
      <c r="AD2" s="510"/>
      <c r="AE2" s="510"/>
      <c r="AF2" s="510"/>
      <c r="AG2" s="510"/>
      <c r="AH2" s="510"/>
      <c r="AI2" s="510"/>
      <c r="AJ2" s="510"/>
      <c r="AK2" s="510"/>
      <c r="AL2" s="510"/>
      <c r="AM2" s="511"/>
      <c r="AN2" s="508" t="s">
        <v>369</v>
      </c>
      <c r="AO2" s="509"/>
      <c r="AP2" s="337" t="s">
        <v>91</v>
      </c>
      <c r="AQ2" s="446"/>
      <c r="AR2" s="446"/>
      <c r="AS2" s="446"/>
      <c r="AT2" s="446"/>
      <c r="AU2" s="446"/>
      <c r="AV2" s="446"/>
      <c r="AW2" s="446"/>
      <c r="AX2" s="446"/>
      <c r="AY2" s="446"/>
      <c r="AZ2" s="446"/>
      <c r="BA2" s="446"/>
    </row>
    <row r="3" spans="1:53" s="338" customFormat="1" ht="28.5" customHeight="1" x14ac:dyDescent="0.25">
      <c r="B3" s="339"/>
      <c r="C3" s="340"/>
      <c r="D3" s="341"/>
      <c r="E3" s="342"/>
      <c r="F3" s="516"/>
      <c r="G3" s="518"/>
      <c r="H3" s="343"/>
      <c r="I3" s="502"/>
      <c r="J3" s="344"/>
      <c r="K3" s="345"/>
      <c r="L3" s="346"/>
      <c r="M3" s="347"/>
      <c r="N3" s="348"/>
      <c r="O3" s="349" t="s">
        <v>370</v>
      </c>
      <c r="P3" s="349" t="s">
        <v>371</v>
      </c>
      <c r="Q3" s="350" t="s">
        <v>372</v>
      </c>
      <c r="R3" s="349" t="s">
        <v>373</v>
      </c>
      <c r="S3" s="349" t="s">
        <v>95</v>
      </c>
      <c r="T3" s="351" t="s">
        <v>361</v>
      </c>
      <c r="U3" s="352" t="s">
        <v>374</v>
      </c>
      <c r="V3" s="350" t="s">
        <v>95</v>
      </c>
      <c r="W3" s="350" t="s">
        <v>456</v>
      </c>
      <c r="X3" s="447" t="s">
        <v>375</v>
      </c>
      <c r="Y3" s="353" t="s">
        <v>376</v>
      </c>
      <c r="Z3" s="353" t="s">
        <v>99</v>
      </c>
      <c r="AA3" s="353" t="s">
        <v>377</v>
      </c>
      <c r="AB3" s="503" t="s">
        <v>378</v>
      </c>
      <c r="AC3" s="504"/>
      <c r="AD3" s="504"/>
      <c r="AE3" s="504" t="s">
        <v>379</v>
      </c>
      <c r="AF3" s="504"/>
      <c r="AG3" s="505"/>
      <c r="AH3" s="503" t="s">
        <v>378</v>
      </c>
      <c r="AI3" s="504"/>
      <c r="AJ3" s="504"/>
      <c r="AK3" s="504" t="s">
        <v>379</v>
      </c>
      <c r="AL3" s="504"/>
      <c r="AM3" s="505"/>
      <c r="AN3" s="506" t="s">
        <v>380</v>
      </c>
      <c r="AO3" s="507"/>
      <c r="AP3" s="354" t="s">
        <v>381</v>
      </c>
      <c r="AQ3" s="448"/>
      <c r="AR3" s="448"/>
      <c r="AS3" s="448"/>
      <c r="AT3" s="448"/>
      <c r="AU3" s="448"/>
      <c r="AV3" s="448"/>
      <c r="AW3" s="448"/>
      <c r="AX3" s="448"/>
      <c r="AY3" s="448"/>
      <c r="AZ3" s="448"/>
      <c r="BA3" s="448"/>
    </row>
    <row r="4" spans="1:53" s="373" customFormat="1" ht="13.5" customHeight="1" x14ac:dyDescent="0.25">
      <c r="A4"/>
      <c r="B4" s="355"/>
      <c r="C4" s="356"/>
      <c r="D4" s="357"/>
      <c r="E4" s="449">
        <v>37012</v>
      </c>
      <c r="F4" s="359">
        <v>36891</v>
      </c>
      <c r="G4" s="360"/>
      <c r="H4" s="360"/>
      <c r="I4" s="361"/>
      <c r="J4" s="362">
        <v>37028</v>
      </c>
      <c r="K4" s="363">
        <v>36861</v>
      </c>
      <c r="L4" s="364">
        <v>37005</v>
      </c>
      <c r="M4" s="359">
        <v>36882</v>
      </c>
      <c r="N4" s="358">
        <v>37028</v>
      </c>
      <c r="O4" s="525">
        <v>36951</v>
      </c>
      <c r="P4" s="526"/>
      <c r="Q4" s="530" t="s">
        <v>457</v>
      </c>
      <c r="R4" s="528"/>
      <c r="S4" s="450" t="s">
        <v>458</v>
      </c>
      <c r="T4" s="360"/>
      <c r="U4" s="525">
        <v>36951</v>
      </c>
      <c r="V4" s="526"/>
      <c r="W4" s="365"/>
      <c r="X4" s="366"/>
      <c r="Y4" s="527" t="s">
        <v>459</v>
      </c>
      <c r="Z4" s="528"/>
      <c r="AA4" s="529"/>
      <c r="AB4" s="367" t="s">
        <v>382</v>
      </c>
      <c r="AC4" s="368" t="s">
        <v>383</v>
      </c>
      <c r="AD4" s="368" t="s">
        <v>384</v>
      </c>
      <c r="AE4" s="368" t="s">
        <v>382</v>
      </c>
      <c r="AF4" s="368" t="s">
        <v>383</v>
      </c>
      <c r="AG4" s="369" t="s">
        <v>384</v>
      </c>
      <c r="AH4" s="367" t="s">
        <v>382</v>
      </c>
      <c r="AI4" s="368" t="s">
        <v>383</v>
      </c>
      <c r="AJ4" s="369" t="s">
        <v>384</v>
      </c>
      <c r="AK4" s="368" t="s">
        <v>382</v>
      </c>
      <c r="AL4" s="368" t="s">
        <v>383</v>
      </c>
      <c r="AM4" s="369" t="s">
        <v>384</v>
      </c>
      <c r="AN4" s="367" t="s">
        <v>378</v>
      </c>
      <c r="AO4" s="370" t="s">
        <v>379</v>
      </c>
      <c r="AP4" s="372">
        <v>37012</v>
      </c>
      <c r="AQ4" s="451"/>
      <c r="AR4" s="451"/>
      <c r="AS4" s="451"/>
      <c r="AT4" s="451"/>
      <c r="AU4" s="451"/>
      <c r="AV4" s="451"/>
      <c r="AW4" s="451"/>
      <c r="AX4" s="451"/>
      <c r="AY4" s="451"/>
      <c r="AZ4" s="451"/>
      <c r="BA4" s="451"/>
    </row>
    <row r="5" spans="1:53" s="391" customFormat="1" ht="13.5" customHeight="1" x14ac:dyDescent="0.25">
      <c r="A5"/>
      <c r="B5" s="374"/>
      <c r="C5" s="375"/>
      <c r="D5" s="376"/>
      <c r="E5" s="452"/>
      <c r="F5" s="377"/>
      <c r="G5" s="378"/>
      <c r="H5" s="378"/>
      <c r="I5" s="379"/>
      <c r="J5" s="380"/>
      <c r="K5" s="381"/>
      <c r="L5" s="382"/>
      <c r="M5" s="383"/>
      <c r="N5" s="384"/>
      <c r="O5" s="385"/>
      <c r="P5" s="386"/>
      <c r="Q5" s="375"/>
      <c r="R5" s="387"/>
      <c r="S5" s="387"/>
      <c r="T5" s="378"/>
      <c r="U5" s="385"/>
      <c r="V5" s="386"/>
      <c r="W5" s="388"/>
      <c r="X5" s="378"/>
      <c r="Y5" s="387"/>
      <c r="Z5" s="387"/>
      <c r="AA5" s="389"/>
      <c r="AB5" s="389"/>
      <c r="AC5" s="389"/>
      <c r="AD5" s="389"/>
      <c r="AE5" s="389"/>
      <c r="AF5" s="389"/>
      <c r="AG5" s="389"/>
      <c r="AH5" s="387"/>
      <c r="AI5" s="387"/>
      <c r="AJ5" s="389"/>
      <c r="AK5" s="387"/>
      <c r="AL5" s="387"/>
      <c r="AM5" s="389"/>
      <c r="AN5" s="389"/>
      <c r="AO5" s="389"/>
      <c r="AP5" s="390"/>
      <c r="AQ5" s="453"/>
      <c r="AR5" s="453"/>
      <c r="AS5" s="453"/>
      <c r="AT5" s="453"/>
      <c r="AU5" s="453"/>
      <c r="AV5" s="453"/>
      <c r="AW5" s="453"/>
      <c r="AX5" s="453"/>
      <c r="AY5" s="453"/>
      <c r="AZ5" s="453"/>
      <c r="BA5" s="453"/>
    </row>
    <row r="6" spans="1:53" x14ac:dyDescent="0.25">
      <c r="B6" s="374" t="s">
        <v>101</v>
      </c>
      <c r="C6" s="407" t="s">
        <v>236</v>
      </c>
      <c r="D6" s="408" t="s">
        <v>387</v>
      </c>
      <c r="E6" s="392">
        <v>9</v>
      </c>
      <c r="F6" s="392">
        <v>9</v>
      </c>
      <c r="G6" s="393">
        <f t="shared" ref="G6:G36" si="0">+E6-F6</f>
        <v>0</v>
      </c>
      <c r="H6" s="394">
        <f>(VLOOKUP(B6,'[4]New Ratings'!$A$3:$I$195,5,FALSE))</f>
        <v>9</v>
      </c>
      <c r="I6" s="395" t="s">
        <v>240</v>
      </c>
      <c r="J6" s="454" t="s">
        <v>194</v>
      </c>
      <c r="K6" s="396" t="s">
        <v>192</v>
      </c>
      <c r="L6" s="398" t="s">
        <v>234</v>
      </c>
      <c r="M6" s="396" t="s">
        <v>187</v>
      </c>
      <c r="N6" s="409" t="s">
        <v>54</v>
      </c>
      <c r="O6" s="399">
        <v>53.18</v>
      </c>
      <c r="P6" s="400">
        <v>66</v>
      </c>
      <c r="Q6" s="401" t="str">
        <f t="shared" ref="Q6:Q11" si="1">IF(AND(R6&lt;=20,R6&lt;&gt;0),"A",IF(R6&lt;=40,"B",IF(R6&lt;=60,"C",IF(R6&lt;=80,"D",IF(R6&lt;=100,"E","*")))))</f>
        <v>C</v>
      </c>
      <c r="R6" s="402">
        <v>50</v>
      </c>
      <c r="S6" s="397">
        <v>53</v>
      </c>
      <c r="T6" s="403">
        <f t="shared" ref="T6:T33" si="2">IF(R6="*","*",R6-S6)</f>
        <v>-3</v>
      </c>
      <c r="U6" s="396">
        <v>68</v>
      </c>
      <c r="V6" s="402">
        <v>39.799999999999997</v>
      </c>
      <c r="W6" s="397">
        <v>45.8</v>
      </c>
      <c r="X6" s="403">
        <f t="shared" ref="X6:X36" si="3">IF(V6="*","*",V6-W6)</f>
        <v>-6</v>
      </c>
      <c r="Y6" s="396">
        <v>72</v>
      </c>
      <c r="Z6" s="402">
        <v>28.5</v>
      </c>
      <c r="AA6" s="398">
        <v>38</v>
      </c>
      <c r="AB6" s="398" t="s">
        <v>54</v>
      </c>
      <c r="AC6" s="398" t="s">
        <v>54</v>
      </c>
      <c r="AD6" s="398" t="s">
        <v>58</v>
      </c>
      <c r="AE6" s="398" t="s">
        <v>54</v>
      </c>
      <c r="AF6" s="398" t="s">
        <v>53</v>
      </c>
      <c r="AG6" s="398" t="s">
        <v>54</v>
      </c>
      <c r="AH6" s="402">
        <f>IF(ISERROR(VLOOKUP(AB6,[3]Methodology!$H$32:$I$43,2,FALSE)),"",VLOOKUP(AB6,[3]Methodology!$H$32:$I$43,2,FALSE))</f>
        <v>7</v>
      </c>
      <c r="AI6" s="402">
        <f>IF(ISERROR(VLOOKUP(AC6,[3]Methodology!$H$32:$I$43,2,FALSE)),"",VLOOKUP(AC6,[3]Methodology!$H$32:$I$43,2,FALSE))</f>
        <v>7</v>
      </c>
      <c r="AJ6" s="398">
        <f>IF(ISERROR(VLOOKUP(AD6,[3]Methodology!$H$32:$I$43,2,FALSE)),"",VLOOKUP(AD6,[3]Methodology!$H$32:$I$43,2,FALSE))</f>
        <v>5</v>
      </c>
      <c r="AK6" s="402">
        <f>IF(ISERROR(VLOOKUP(AE6,[3]Methodology!$H$32:$I$43,2,FALSE)),"",VLOOKUP(AE6,[3]Methodology!$H$32:$I$43,2,FALSE))</f>
        <v>7</v>
      </c>
      <c r="AL6" s="402">
        <f>IF(ISERROR(VLOOKUP(AF6,[3]Methodology!$H$32:$I$43,2,FALSE)),"",VLOOKUP(AF6,[3]Methodology!$H$32:$I$43,2,FALSE))</f>
        <v>6</v>
      </c>
      <c r="AM6" s="398">
        <f>IF(ISERROR(VLOOKUP(AG6,[3]Methodology!$H$32:$I$43,2,FALSE)),"",VLOOKUP(AG6,[3]Methodology!$H$32:$I$43,2,FALSE))</f>
        <v>7</v>
      </c>
      <c r="AN6" s="404">
        <f t="shared" ref="AN6:AN36" si="4">SUM(AH6:AJ6)/3</f>
        <v>6.333333333333333</v>
      </c>
      <c r="AO6" s="404">
        <f t="shared" ref="AO6:AO36" si="5">SUM(AK6:AM6)/3</f>
        <v>6.666666666666667</v>
      </c>
      <c r="AP6" s="405" t="s">
        <v>258</v>
      </c>
      <c r="AQ6" s="444"/>
      <c r="AR6" s="444"/>
      <c r="AS6" s="444"/>
      <c r="AT6" s="444"/>
      <c r="AU6" s="444"/>
      <c r="AV6" s="444"/>
      <c r="AW6" s="444"/>
      <c r="AX6" s="444"/>
      <c r="AY6" s="444"/>
      <c r="AZ6" s="444"/>
      <c r="BA6" s="444"/>
    </row>
    <row r="7" spans="1:53" x14ac:dyDescent="0.25">
      <c r="B7" s="374" t="s">
        <v>102</v>
      </c>
      <c r="C7" s="407" t="s">
        <v>239</v>
      </c>
      <c r="D7" s="408" t="s">
        <v>388</v>
      </c>
      <c r="E7" s="392">
        <v>1</v>
      </c>
      <c r="F7" s="392">
        <v>1</v>
      </c>
      <c r="G7" s="393">
        <f t="shared" si="0"/>
        <v>0</v>
      </c>
      <c r="H7" s="394">
        <f>(VLOOKUP(B7,'[4]New Ratings'!$A$3:$I$195,5,FALSE))</f>
        <v>1</v>
      </c>
      <c r="I7" s="395" t="s">
        <v>233</v>
      </c>
      <c r="J7" s="396" t="s">
        <v>188</v>
      </c>
      <c r="K7" s="396" t="s">
        <v>188</v>
      </c>
      <c r="L7" s="398" t="s">
        <v>234</v>
      </c>
      <c r="M7" s="396" t="s">
        <v>12</v>
      </c>
      <c r="N7" s="397" t="s">
        <v>12</v>
      </c>
      <c r="O7" s="399">
        <v>87.77</v>
      </c>
      <c r="P7" s="400">
        <v>19</v>
      </c>
      <c r="Q7" s="401" t="str">
        <f t="shared" si="1"/>
        <v>B</v>
      </c>
      <c r="R7" s="402">
        <v>26</v>
      </c>
      <c r="S7" s="397">
        <v>27</v>
      </c>
      <c r="T7" s="403">
        <f t="shared" si="2"/>
        <v>-1</v>
      </c>
      <c r="U7" s="396">
        <v>21</v>
      </c>
      <c r="V7" s="402">
        <v>79</v>
      </c>
      <c r="W7" s="397">
        <v>82.1</v>
      </c>
      <c r="X7" s="403">
        <f t="shared" si="3"/>
        <v>-3.0999999999999943</v>
      </c>
      <c r="Y7" s="396">
        <v>87.5</v>
      </c>
      <c r="Z7" s="402">
        <v>33</v>
      </c>
      <c r="AA7" s="398">
        <v>39.5</v>
      </c>
      <c r="AB7" s="398" t="s">
        <v>53</v>
      </c>
      <c r="AC7" s="398" t="s">
        <v>54</v>
      </c>
      <c r="AD7" s="398" t="s">
        <v>54</v>
      </c>
      <c r="AE7" s="398" t="s">
        <v>33</v>
      </c>
      <c r="AF7" s="398" t="s">
        <v>33</v>
      </c>
      <c r="AG7" s="398" t="s">
        <v>33</v>
      </c>
      <c r="AH7" s="402">
        <f>IF(ISERROR(VLOOKUP(AB7,[3]Methodology!$H$32:$I$43,2,FALSE)),"",VLOOKUP(AB7,[3]Methodology!$H$32:$I$43,2,FALSE))</f>
        <v>6</v>
      </c>
      <c r="AI7" s="402">
        <f>IF(ISERROR(VLOOKUP(AC7,[3]Methodology!$H$32:$I$43,2,FALSE)),"",VLOOKUP(AC7,[3]Methodology!$H$32:$I$43,2,FALSE))</f>
        <v>7</v>
      </c>
      <c r="AJ7" s="398">
        <f>IF(ISERROR(VLOOKUP(AD7,[3]Methodology!$H$32:$I$43,2,FALSE)),"",VLOOKUP(AD7,[3]Methodology!$H$32:$I$43,2,FALSE))</f>
        <v>7</v>
      </c>
      <c r="AK7" s="402">
        <f>IF(ISERROR(VLOOKUP(AE7,[3]Methodology!$H$32:$I$43,2,FALSE)),"",VLOOKUP(AE7,[3]Methodology!$H$32:$I$43,2,FALSE))</f>
        <v>9</v>
      </c>
      <c r="AL7" s="402">
        <f>IF(ISERROR(VLOOKUP(AF7,[3]Methodology!$H$32:$I$43,2,FALSE)),"",VLOOKUP(AF7,[3]Methodology!$H$32:$I$43,2,FALSE))</f>
        <v>9</v>
      </c>
      <c r="AM7" s="398">
        <f>IF(ISERROR(VLOOKUP(AG7,[3]Methodology!$H$32:$I$43,2,FALSE)),"",VLOOKUP(AG7,[3]Methodology!$H$32:$I$43,2,FALSE))</f>
        <v>9</v>
      </c>
      <c r="AN7" s="404">
        <f t="shared" si="4"/>
        <v>6.666666666666667</v>
      </c>
      <c r="AO7" s="404">
        <f t="shared" si="5"/>
        <v>9</v>
      </c>
      <c r="AP7" s="405" t="s">
        <v>235</v>
      </c>
      <c r="AQ7" s="444"/>
      <c r="AR7" s="444"/>
      <c r="AS7" s="444"/>
      <c r="AT7" s="444"/>
      <c r="AU7" s="444"/>
      <c r="AV7" s="444"/>
      <c r="AW7" s="444"/>
      <c r="AX7" s="444"/>
      <c r="AY7" s="444"/>
      <c r="AZ7" s="444"/>
      <c r="BA7" s="444"/>
    </row>
    <row r="8" spans="1:53" x14ac:dyDescent="0.25">
      <c r="B8" s="374" t="s">
        <v>5</v>
      </c>
      <c r="C8" s="407" t="s">
        <v>389</v>
      </c>
      <c r="D8" s="408" t="s">
        <v>390</v>
      </c>
      <c r="E8" s="392">
        <v>1</v>
      </c>
      <c r="F8" s="392">
        <v>1</v>
      </c>
      <c r="G8" s="393">
        <f t="shared" si="0"/>
        <v>0</v>
      </c>
      <c r="H8" s="394">
        <f>(VLOOKUP(B8,'[4]New Ratings'!$A$3:$I$195,5,FALSE))</f>
        <v>1</v>
      </c>
      <c r="I8" s="395" t="s">
        <v>233</v>
      </c>
      <c r="J8" s="396" t="s">
        <v>189</v>
      </c>
      <c r="K8" s="396" t="s">
        <v>189</v>
      </c>
      <c r="L8" s="398" t="s">
        <v>234</v>
      </c>
      <c r="M8" s="396" t="s">
        <v>7</v>
      </c>
      <c r="N8" s="397" t="s">
        <v>7</v>
      </c>
      <c r="O8" s="399">
        <v>93.81</v>
      </c>
      <c r="P8" s="400">
        <v>10</v>
      </c>
      <c r="Q8" s="401" t="str">
        <f t="shared" si="1"/>
        <v>*</v>
      </c>
      <c r="R8" s="402" t="s">
        <v>186</v>
      </c>
      <c r="S8" s="397" t="s">
        <v>186</v>
      </c>
      <c r="T8" s="403" t="str">
        <f t="shared" si="2"/>
        <v>*</v>
      </c>
      <c r="U8" s="396">
        <v>9</v>
      </c>
      <c r="V8" s="402">
        <v>89.5</v>
      </c>
      <c r="W8" s="397">
        <v>87.1</v>
      </c>
      <c r="X8" s="403">
        <f t="shared" si="3"/>
        <v>2.4000000000000057</v>
      </c>
      <c r="Y8" s="396">
        <v>85.5</v>
      </c>
      <c r="Z8" s="402">
        <v>42</v>
      </c>
      <c r="AA8" s="398">
        <v>40.5</v>
      </c>
      <c r="AB8" s="398" t="s">
        <v>74</v>
      </c>
      <c r="AC8" s="398" t="s">
        <v>33</v>
      </c>
      <c r="AD8" s="398" t="s">
        <v>33</v>
      </c>
      <c r="AE8" s="398" t="s">
        <v>33</v>
      </c>
      <c r="AF8" s="398" t="s">
        <v>33</v>
      </c>
      <c r="AG8" s="398" t="s">
        <v>73</v>
      </c>
      <c r="AH8" s="402">
        <f>IF(ISERROR(VLOOKUP(AB8,[3]Methodology!$H$32:$I$43,2,FALSE)),"",VLOOKUP(AB8,[3]Methodology!$H$32:$I$43,2,FALSE))</f>
        <v>10</v>
      </c>
      <c r="AI8" s="402">
        <f>IF(ISERROR(VLOOKUP(AC8,[3]Methodology!$H$32:$I$43,2,FALSE)),"",VLOOKUP(AC8,[3]Methodology!$H$32:$I$43,2,FALSE))</f>
        <v>9</v>
      </c>
      <c r="AJ8" s="398">
        <f>IF(ISERROR(VLOOKUP(AD8,[3]Methodology!$H$32:$I$43,2,FALSE)),"",VLOOKUP(AD8,[3]Methodology!$H$32:$I$43,2,FALSE))</f>
        <v>9</v>
      </c>
      <c r="AK8" s="402">
        <f>IF(ISERROR(VLOOKUP(AE8,[3]Methodology!$H$32:$I$43,2,FALSE)),"",VLOOKUP(AE8,[3]Methodology!$H$32:$I$43,2,FALSE))</f>
        <v>9</v>
      </c>
      <c r="AL8" s="402">
        <f>IF(ISERROR(VLOOKUP(AF8,[3]Methodology!$H$32:$I$43,2,FALSE)),"",VLOOKUP(AF8,[3]Methodology!$H$32:$I$43,2,FALSE))</f>
        <v>9</v>
      </c>
      <c r="AM8" s="398">
        <f>IF(ISERROR(VLOOKUP(AG8,[3]Methodology!$H$32:$I$43,2,FALSE)),"",VLOOKUP(AG8,[3]Methodology!$H$32:$I$43,2,FALSE))</f>
        <v>8</v>
      </c>
      <c r="AN8" s="404">
        <f t="shared" si="4"/>
        <v>9.3333333333333339</v>
      </c>
      <c r="AO8" s="404">
        <f t="shared" si="5"/>
        <v>8.6666666666666661</v>
      </c>
      <c r="AP8" s="405" t="s">
        <v>386</v>
      </c>
      <c r="AQ8" s="444"/>
      <c r="AR8" s="444"/>
      <c r="AS8" s="444"/>
      <c r="AT8" s="444"/>
      <c r="AU8" s="444"/>
      <c r="AV8" s="444"/>
      <c r="AW8" s="444"/>
      <c r="AX8" s="444"/>
      <c r="AY8" s="444"/>
      <c r="AZ8" s="444"/>
      <c r="BA8" s="444"/>
    </row>
    <row r="9" spans="1:53" x14ac:dyDescent="0.25">
      <c r="B9" s="374" t="s">
        <v>103</v>
      </c>
      <c r="C9" s="407" t="s">
        <v>271</v>
      </c>
      <c r="D9" s="408" t="s">
        <v>391</v>
      </c>
      <c r="E9" s="392">
        <v>9</v>
      </c>
      <c r="F9" s="392">
        <v>9</v>
      </c>
      <c r="G9" s="393">
        <f t="shared" si="0"/>
        <v>0</v>
      </c>
      <c r="H9" s="394">
        <f>(VLOOKUP(B9,'[4]New Ratings'!$A$3:$I$195,5,FALSE))</f>
        <v>8</v>
      </c>
      <c r="I9" s="395" t="s">
        <v>240</v>
      </c>
      <c r="J9" s="396" t="s">
        <v>199</v>
      </c>
      <c r="K9" s="396" t="s">
        <v>199</v>
      </c>
      <c r="L9" s="398" t="s">
        <v>234</v>
      </c>
      <c r="M9" s="396" t="s">
        <v>186</v>
      </c>
      <c r="N9" s="397" t="s">
        <v>186</v>
      </c>
      <c r="O9" s="399">
        <v>42.3</v>
      </c>
      <c r="P9" s="400">
        <v>81</v>
      </c>
      <c r="Q9" s="401" t="str">
        <f t="shared" si="1"/>
        <v>C</v>
      </c>
      <c r="R9" s="402">
        <v>52</v>
      </c>
      <c r="S9" s="397">
        <v>51</v>
      </c>
      <c r="T9" s="403">
        <f t="shared" si="2"/>
        <v>1</v>
      </c>
      <c r="U9" s="396">
        <v>84</v>
      </c>
      <c r="V9" s="402">
        <v>29</v>
      </c>
      <c r="W9" s="397">
        <v>28.6</v>
      </c>
      <c r="X9" s="403">
        <f t="shared" si="3"/>
        <v>0.39999999999999858</v>
      </c>
      <c r="Y9" s="396">
        <v>70</v>
      </c>
      <c r="Z9" s="402">
        <v>35</v>
      </c>
      <c r="AA9" s="398">
        <v>33</v>
      </c>
      <c r="AB9" s="398" t="s">
        <v>54</v>
      </c>
      <c r="AC9" s="398" t="s">
        <v>33</v>
      </c>
      <c r="AD9" s="398" t="s">
        <v>58</v>
      </c>
      <c r="AE9" s="398" t="s">
        <v>396</v>
      </c>
      <c r="AF9" s="398" t="s">
        <v>53</v>
      </c>
      <c r="AG9" s="398" t="s">
        <v>238</v>
      </c>
      <c r="AH9" s="402">
        <f>IF(ISERROR(VLOOKUP(AB9,[3]Methodology!$H$32:$I$43,2,FALSE)),"",VLOOKUP(AB9,[3]Methodology!$H$32:$I$43,2,FALSE))</f>
        <v>7</v>
      </c>
      <c r="AI9" s="402">
        <f>IF(ISERROR(VLOOKUP(AC9,[3]Methodology!$H$32:$I$43,2,FALSE)),"",VLOOKUP(AC9,[3]Methodology!$H$32:$I$43,2,FALSE))</f>
        <v>9</v>
      </c>
      <c r="AJ9" s="398">
        <f>IF(ISERROR(VLOOKUP(AD9,[3]Methodology!$H$32:$I$43,2,FALSE)),"",VLOOKUP(AD9,[3]Methodology!$H$32:$I$43,2,FALSE))</f>
        <v>5</v>
      </c>
      <c r="AK9" s="402">
        <f>IF(ISERROR(VLOOKUP(AE9,[3]Methodology!$H$32:$I$43,2,FALSE)),"",VLOOKUP(AE9,[3]Methodology!$H$32:$I$43,2,FALSE))</f>
        <v>2</v>
      </c>
      <c r="AL9" s="402">
        <f>IF(ISERROR(VLOOKUP(AF9,[3]Methodology!$H$32:$I$43,2,FALSE)),"",VLOOKUP(AF9,[3]Methodology!$H$32:$I$43,2,FALSE))</f>
        <v>6</v>
      </c>
      <c r="AM9" s="398">
        <f>IF(ISERROR(VLOOKUP(AG9,[3]Methodology!$H$32:$I$43,2,FALSE)),"",VLOOKUP(AG9,[3]Methodology!$H$32:$I$43,2,FALSE))</f>
        <v>3</v>
      </c>
      <c r="AN9" s="404">
        <f t="shared" si="4"/>
        <v>7</v>
      </c>
      <c r="AO9" s="404">
        <f t="shared" si="5"/>
        <v>3.6666666666666665</v>
      </c>
      <c r="AP9" s="405" t="s">
        <v>392</v>
      </c>
      <c r="AQ9" s="444"/>
      <c r="AR9" s="444"/>
      <c r="AS9" s="444"/>
      <c r="AT9" s="444"/>
      <c r="AU9" s="444"/>
      <c r="AV9" s="444"/>
      <c r="AW9" s="444"/>
      <c r="AX9" s="444"/>
      <c r="AY9" s="444"/>
      <c r="AZ9" s="444"/>
      <c r="BA9" s="444"/>
    </row>
    <row r="10" spans="1:53" x14ac:dyDescent="0.25">
      <c r="B10" s="374" t="s">
        <v>104</v>
      </c>
      <c r="C10" s="407" t="s">
        <v>272</v>
      </c>
      <c r="D10" s="408" t="s">
        <v>394</v>
      </c>
      <c r="E10" s="392">
        <v>9</v>
      </c>
      <c r="F10" s="392">
        <v>8</v>
      </c>
      <c r="G10" s="393">
        <f t="shared" si="0"/>
        <v>1</v>
      </c>
      <c r="H10" s="394">
        <f>(VLOOKUP(B10,'[4]New Ratings'!$A$3:$I$195,5,FALSE))</f>
        <v>9</v>
      </c>
      <c r="I10" s="395" t="s">
        <v>240</v>
      </c>
      <c r="J10" s="454" t="s">
        <v>192</v>
      </c>
      <c r="K10" s="396" t="s">
        <v>199</v>
      </c>
      <c r="L10" s="398" t="s">
        <v>234</v>
      </c>
      <c r="M10" s="396" t="s">
        <v>209</v>
      </c>
      <c r="N10" s="397" t="s">
        <v>209</v>
      </c>
      <c r="O10" s="399">
        <v>53.37</v>
      </c>
      <c r="P10" s="400">
        <v>64</v>
      </c>
      <c r="Q10" s="401" t="str">
        <f t="shared" si="1"/>
        <v>C</v>
      </c>
      <c r="R10" s="402">
        <v>52</v>
      </c>
      <c r="S10" s="397">
        <v>56</v>
      </c>
      <c r="T10" s="403">
        <f t="shared" si="2"/>
        <v>-4</v>
      </c>
      <c r="U10" s="396">
        <v>63</v>
      </c>
      <c r="V10" s="402">
        <v>43.7</v>
      </c>
      <c r="W10" s="397">
        <v>45</v>
      </c>
      <c r="X10" s="403">
        <f t="shared" si="3"/>
        <v>-1.2999999999999972</v>
      </c>
      <c r="Y10" s="396">
        <v>62</v>
      </c>
      <c r="Z10" s="402">
        <v>29.5</v>
      </c>
      <c r="AA10" s="398">
        <v>35.5</v>
      </c>
      <c r="AB10" s="398" t="s">
        <v>385</v>
      </c>
      <c r="AC10" s="398" t="s">
        <v>54</v>
      </c>
      <c r="AD10" s="398" t="s">
        <v>53</v>
      </c>
      <c r="AE10" s="398" t="s">
        <v>53</v>
      </c>
      <c r="AF10" s="398" t="s">
        <v>54</v>
      </c>
      <c r="AG10" s="398" t="s">
        <v>53</v>
      </c>
      <c r="AH10" s="402">
        <f>IF(ISERROR(VLOOKUP(AB10,[3]Methodology!$H$32:$I$43,2,FALSE)),"",VLOOKUP(AB10,[3]Methodology!$H$32:$I$43,2,FALSE))</f>
        <v>4</v>
      </c>
      <c r="AI10" s="402">
        <f>IF(ISERROR(VLOOKUP(AC10,[3]Methodology!$H$32:$I$43,2,FALSE)),"",VLOOKUP(AC10,[3]Methodology!$H$32:$I$43,2,FALSE))</f>
        <v>7</v>
      </c>
      <c r="AJ10" s="398">
        <f>IF(ISERROR(VLOOKUP(AD10,[3]Methodology!$H$32:$I$43,2,FALSE)),"",VLOOKUP(AD10,[3]Methodology!$H$32:$I$43,2,FALSE))</f>
        <v>6</v>
      </c>
      <c r="AK10" s="402">
        <f>IF(ISERROR(VLOOKUP(AE10,[3]Methodology!$H$32:$I$43,2,FALSE)),"",VLOOKUP(AE10,[3]Methodology!$H$32:$I$43,2,FALSE))</f>
        <v>6</v>
      </c>
      <c r="AL10" s="402">
        <f>IF(ISERROR(VLOOKUP(AF10,[3]Methodology!$H$32:$I$43,2,FALSE)),"",VLOOKUP(AF10,[3]Methodology!$H$32:$I$43,2,FALSE))</f>
        <v>7</v>
      </c>
      <c r="AM10" s="398">
        <f>IF(ISERROR(VLOOKUP(AG10,[3]Methodology!$H$32:$I$43,2,FALSE)),"",VLOOKUP(AG10,[3]Methodology!$H$32:$I$43,2,FALSE))</f>
        <v>6</v>
      </c>
      <c r="AN10" s="404">
        <f t="shared" si="4"/>
        <v>5.666666666666667</v>
      </c>
      <c r="AO10" s="404">
        <f t="shared" si="5"/>
        <v>6.333333333333333</v>
      </c>
      <c r="AP10" s="405" t="s">
        <v>235</v>
      </c>
      <c r="AQ10" s="444"/>
      <c r="AR10" s="444"/>
      <c r="AS10" s="444"/>
      <c r="AT10" s="444"/>
      <c r="AU10" s="444"/>
      <c r="AV10" s="444"/>
      <c r="AW10" s="444"/>
      <c r="AX10" s="444"/>
      <c r="AY10" s="444"/>
      <c r="AZ10" s="444"/>
      <c r="BA10" s="444"/>
    </row>
    <row r="11" spans="1:53" x14ac:dyDescent="0.25">
      <c r="B11" s="374" t="s">
        <v>55</v>
      </c>
      <c r="C11" s="407" t="s">
        <v>245</v>
      </c>
      <c r="D11" s="408" t="s">
        <v>395</v>
      </c>
      <c r="E11" s="392">
        <v>9</v>
      </c>
      <c r="F11" s="392">
        <v>9</v>
      </c>
      <c r="G11" s="393">
        <f t="shared" si="0"/>
        <v>0</v>
      </c>
      <c r="H11" s="394">
        <f>(VLOOKUP(B11,'[4]New Ratings'!$A$3:$I$195,5,FALSE))</f>
        <v>9</v>
      </c>
      <c r="I11" s="395" t="s">
        <v>240</v>
      </c>
      <c r="J11" s="396" t="s">
        <v>193</v>
      </c>
      <c r="K11" s="396" t="s">
        <v>193</v>
      </c>
      <c r="L11" s="398" t="s">
        <v>237</v>
      </c>
      <c r="M11" s="396" t="s">
        <v>54</v>
      </c>
      <c r="N11" s="397" t="s">
        <v>54</v>
      </c>
      <c r="O11" s="399">
        <v>46.32</v>
      </c>
      <c r="P11" s="400">
        <v>76</v>
      </c>
      <c r="Q11" s="401" t="str">
        <f t="shared" si="1"/>
        <v>C</v>
      </c>
      <c r="R11" s="402">
        <v>43</v>
      </c>
      <c r="S11" s="397">
        <v>45</v>
      </c>
      <c r="T11" s="403">
        <f t="shared" si="2"/>
        <v>-2</v>
      </c>
      <c r="U11" s="396">
        <v>74</v>
      </c>
      <c r="V11" s="402">
        <v>35</v>
      </c>
      <c r="W11" s="397">
        <v>37.1</v>
      </c>
      <c r="X11" s="403">
        <f t="shared" si="3"/>
        <v>-2.1000000000000014</v>
      </c>
      <c r="Y11" s="396">
        <v>65.5</v>
      </c>
      <c r="Z11" s="402">
        <v>35.5</v>
      </c>
      <c r="AA11" s="398">
        <v>35</v>
      </c>
      <c r="AB11" s="398" t="s">
        <v>33</v>
      </c>
      <c r="AC11" s="398" t="s">
        <v>74</v>
      </c>
      <c r="AD11" s="398" t="s">
        <v>74</v>
      </c>
      <c r="AE11" s="398" t="s">
        <v>54</v>
      </c>
      <c r="AF11" s="398" t="s">
        <v>33</v>
      </c>
      <c r="AG11" s="398" t="s">
        <v>54</v>
      </c>
      <c r="AH11" s="402">
        <f>IF(ISERROR(VLOOKUP(AB11,[3]Methodology!$H$32:$I$43,2,FALSE)),"",VLOOKUP(AB11,[3]Methodology!$H$32:$I$43,2,FALSE))</f>
        <v>9</v>
      </c>
      <c r="AI11" s="402">
        <f>IF(ISERROR(VLOOKUP(AC11,[3]Methodology!$H$32:$I$43,2,FALSE)),"",VLOOKUP(AC11,[3]Methodology!$H$32:$I$43,2,FALSE))</f>
        <v>10</v>
      </c>
      <c r="AJ11" s="398">
        <f>IF(ISERROR(VLOOKUP(AD11,[3]Methodology!$H$32:$I$43,2,FALSE)),"",VLOOKUP(AD11,[3]Methodology!$H$32:$I$43,2,FALSE))</f>
        <v>10</v>
      </c>
      <c r="AK11" s="402">
        <f>IF(ISERROR(VLOOKUP(AE11,[3]Methodology!$H$32:$I$43,2,FALSE)),"",VLOOKUP(AE11,[3]Methodology!$H$32:$I$43,2,FALSE))</f>
        <v>7</v>
      </c>
      <c r="AL11" s="402">
        <f>IF(ISERROR(VLOOKUP(AF11,[3]Methodology!$H$32:$I$43,2,FALSE)),"",VLOOKUP(AF11,[3]Methodology!$H$32:$I$43,2,FALSE))</f>
        <v>9</v>
      </c>
      <c r="AM11" s="398">
        <f>IF(ISERROR(VLOOKUP(AG11,[3]Methodology!$H$32:$I$43,2,FALSE)),"",VLOOKUP(AG11,[3]Methodology!$H$32:$I$43,2,FALSE))</f>
        <v>7</v>
      </c>
      <c r="AN11" s="404">
        <f t="shared" si="4"/>
        <v>9.6666666666666661</v>
      </c>
      <c r="AO11" s="404">
        <f t="shared" si="5"/>
        <v>7.666666666666667</v>
      </c>
      <c r="AP11" s="405" t="s">
        <v>244</v>
      </c>
      <c r="AQ11" s="444"/>
      <c r="AR11" s="444"/>
      <c r="AS11" s="444"/>
      <c r="AT11" s="444"/>
      <c r="AU11" s="444"/>
      <c r="AV11" s="444"/>
      <c r="AW11" s="444"/>
      <c r="AX11" s="444"/>
      <c r="AY11" s="444"/>
      <c r="AZ11" s="444"/>
      <c r="BA11" s="444"/>
    </row>
    <row r="12" spans="1:53" x14ac:dyDescent="0.25">
      <c r="B12" s="374" t="s">
        <v>105</v>
      </c>
      <c r="C12" s="407" t="s">
        <v>232</v>
      </c>
      <c r="D12" s="408" t="s">
        <v>397</v>
      </c>
      <c r="E12" s="392">
        <v>1</v>
      </c>
      <c r="F12" s="392">
        <v>1</v>
      </c>
      <c r="G12" s="393">
        <f t="shared" si="0"/>
        <v>0</v>
      </c>
      <c r="H12" s="394">
        <f>(VLOOKUP(B12,'[4]New Ratings'!$A$3:$I$195,5,FALSE))</f>
        <v>1</v>
      </c>
      <c r="I12" s="395" t="s">
        <v>233</v>
      </c>
      <c r="J12" s="396" t="s">
        <v>190</v>
      </c>
      <c r="K12" s="396" t="s">
        <v>190</v>
      </c>
      <c r="L12" s="398" t="s">
        <v>234</v>
      </c>
      <c r="M12" s="396" t="s">
        <v>12</v>
      </c>
      <c r="N12" s="413" t="s">
        <v>10</v>
      </c>
      <c r="O12" s="399">
        <v>90.95</v>
      </c>
      <c r="P12" s="400">
        <v>15</v>
      </c>
      <c r="Q12" s="401" t="str">
        <f t="shared" ref="Q12:Q36" si="6">IF(R12&lt;=20,"A",IF(R12&lt;=40,"B",IF(R12&lt;=60,"C",IF(R12&lt;=80,"D",IF(R12&lt;=100,"E","*")))))</f>
        <v>A</v>
      </c>
      <c r="R12" s="402">
        <v>20</v>
      </c>
      <c r="S12" s="397">
        <v>20</v>
      </c>
      <c r="T12" s="403">
        <f t="shared" si="2"/>
        <v>0</v>
      </c>
      <c r="U12" s="396">
        <v>10</v>
      </c>
      <c r="V12" s="402">
        <v>88.2</v>
      </c>
      <c r="W12" s="397">
        <v>89.6</v>
      </c>
      <c r="X12" s="403">
        <f t="shared" si="3"/>
        <v>-1.3999999999999915</v>
      </c>
      <c r="Y12" s="396">
        <v>88</v>
      </c>
      <c r="Z12" s="402">
        <v>39</v>
      </c>
      <c r="AA12" s="398">
        <v>40.5</v>
      </c>
      <c r="AB12" s="398" t="s">
        <v>33</v>
      </c>
      <c r="AC12" s="398" t="s">
        <v>74</v>
      </c>
      <c r="AD12" s="398" t="s">
        <v>33</v>
      </c>
      <c r="AE12" s="398" t="s">
        <v>73</v>
      </c>
      <c r="AF12" s="398" t="s">
        <v>74</v>
      </c>
      <c r="AG12" s="398" t="s">
        <v>33</v>
      </c>
      <c r="AH12" s="402">
        <f>IF(ISERROR(VLOOKUP(AB12,[3]Methodology!$H$32:$I$43,2,FALSE)),"",VLOOKUP(AB12,[3]Methodology!$H$32:$I$43,2,FALSE))</f>
        <v>9</v>
      </c>
      <c r="AI12" s="402">
        <f>IF(ISERROR(VLOOKUP(AC12,[3]Methodology!$H$32:$I$43,2,FALSE)),"",VLOOKUP(AC12,[3]Methodology!$H$32:$I$43,2,FALSE))</f>
        <v>10</v>
      </c>
      <c r="AJ12" s="398">
        <f>IF(ISERROR(VLOOKUP(AD12,[3]Methodology!$H$32:$I$43,2,FALSE)),"",VLOOKUP(AD12,[3]Methodology!$H$32:$I$43,2,FALSE))</f>
        <v>9</v>
      </c>
      <c r="AK12" s="402">
        <f>IF(ISERROR(VLOOKUP(AE12,[3]Methodology!$H$32:$I$43,2,FALSE)),"",VLOOKUP(AE12,[3]Methodology!$H$32:$I$43,2,FALSE))</f>
        <v>8</v>
      </c>
      <c r="AL12" s="402">
        <f>IF(ISERROR(VLOOKUP(AF12,[3]Methodology!$H$32:$I$43,2,FALSE)),"",VLOOKUP(AF12,[3]Methodology!$H$32:$I$43,2,FALSE))</f>
        <v>10</v>
      </c>
      <c r="AM12" s="398">
        <f>IF(ISERROR(VLOOKUP(AG12,[3]Methodology!$H$32:$I$43,2,FALSE)),"",VLOOKUP(AG12,[3]Methodology!$H$32:$I$43,2,FALSE))</f>
        <v>9</v>
      </c>
      <c r="AN12" s="404">
        <f t="shared" si="4"/>
        <v>9.3333333333333339</v>
      </c>
      <c r="AO12" s="404">
        <f t="shared" si="5"/>
        <v>9</v>
      </c>
      <c r="AP12" s="406" t="s">
        <v>235</v>
      </c>
      <c r="AQ12" s="444"/>
      <c r="AR12" s="444"/>
      <c r="AS12" s="444"/>
      <c r="AT12" s="444"/>
      <c r="AU12" s="444"/>
      <c r="AV12" s="444"/>
      <c r="AW12" s="444"/>
      <c r="AX12" s="444"/>
      <c r="AY12" s="444"/>
      <c r="AZ12" s="444"/>
      <c r="BA12" s="444"/>
    </row>
    <row r="13" spans="1:53" x14ac:dyDescent="0.25">
      <c r="B13" s="374" t="s">
        <v>106</v>
      </c>
      <c r="C13" s="407" t="s">
        <v>273</v>
      </c>
      <c r="D13" s="408" t="s">
        <v>398</v>
      </c>
      <c r="E13" s="392">
        <v>6</v>
      </c>
      <c r="F13" s="392">
        <v>7</v>
      </c>
      <c r="G13" s="393">
        <f t="shared" si="0"/>
        <v>-1</v>
      </c>
      <c r="H13" s="394">
        <f>(VLOOKUP(B13,'[4]New Ratings'!$A$3:$I$195,5,FALSE))</f>
        <v>7</v>
      </c>
      <c r="I13" s="395" t="s">
        <v>233</v>
      </c>
      <c r="J13" s="396" t="s">
        <v>196</v>
      </c>
      <c r="K13" s="396" t="s">
        <v>196</v>
      </c>
      <c r="L13" s="398" t="s">
        <v>234</v>
      </c>
      <c r="M13" s="396" t="s">
        <v>73</v>
      </c>
      <c r="N13" s="397" t="s">
        <v>73</v>
      </c>
      <c r="O13" s="399">
        <v>62.99</v>
      </c>
      <c r="P13" s="400">
        <v>46</v>
      </c>
      <c r="Q13" s="401" t="str">
        <f t="shared" si="6"/>
        <v>B</v>
      </c>
      <c r="R13" s="402">
        <v>40</v>
      </c>
      <c r="S13" s="397">
        <v>39</v>
      </c>
      <c r="T13" s="403">
        <f t="shared" si="2"/>
        <v>1</v>
      </c>
      <c r="U13" s="396">
        <v>40</v>
      </c>
      <c r="V13" s="402">
        <v>58.6</v>
      </c>
      <c r="W13" s="397">
        <v>60.6</v>
      </c>
      <c r="X13" s="403">
        <f t="shared" si="3"/>
        <v>-2</v>
      </c>
      <c r="Y13" s="396">
        <v>63</v>
      </c>
      <c r="Z13" s="402">
        <v>45.5</v>
      </c>
      <c r="AA13" s="398">
        <v>39</v>
      </c>
      <c r="AB13" s="398" t="s">
        <v>385</v>
      </c>
      <c r="AC13" s="398" t="s">
        <v>53</v>
      </c>
      <c r="AD13" s="398" t="s">
        <v>58</v>
      </c>
      <c r="AE13" s="398" t="s">
        <v>53</v>
      </c>
      <c r="AF13" s="398" t="s">
        <v>58</v>
      </c>
      <c r="AG13" s="398" t="s">
        <v>58</v>
      </c>
      <c r="AH13" s="402">
        <f>IF(ISERROR(VLOOKUP(AB13,[3]Methodology!$H$32:$I$43,2,FALSE)),"",VLOOKUP(AB13,[3]Methodology!$H$32:$I$43,2,FALSE))</f>
        <v>4</v>
      </c>
      <c r="AI13" s="402">
        <f>IF(ISERROR(VLOOKUP(AC13,[3]Methodology!$H$32:$I$43,2,FALSE)),"",VLOOKUP(AC13,[3]Methodology!$H$32:$I$43,2,FALSE))</f>
        <v>6</v>
      </c>
      <c r="AJ13" s="398">
        <f>IF(ISERROR(VLOOKUP(AD13,[3]Methodology!$H$32:$I$43,2,FALSE)),"",VLOOKUP(AD13,[3]Methodology!$H$32:$I$43,2,FALSE))</f>
        <v>5</v>
      </c>
      <c r="AK13" s="402">
        <f>IF(ISERROR(VLOOKUP(AE13,[3]Methodology!$H$32:$I$43,2,FALSE)),"",VLOOKUP(AE13,[3]Methodology!$H$32:$I$43,2,FALSE))</f>
        <v>6</v>
      </c>
      <c r="AL13" s="402">
        <f>IF(ISERROR(VLOOKUP(AF13,[3]Methodology!$H$32:$I$43,2,FALSE)),"",VLOOKUP(AF13,[3]Methodology!$H$32:$I$43,2,FALSE))</f>
        <v>5</v>
      </c>
      <c r="AM13" s="398">
        <f>IF(ISERROR(VLOOKUP(AG13,[3]Methodology!$H$32:$I$43,2,FALSE)),"",VLOOKUP(AG13,[3]Methodology!$H$32:$I$43,2,FALSE))</f>
        <v>5</v>
      </c>
      <c r="AN13" s="404">
        <f t="shared" si="4"/>
        <v>5</v>
      </c>
      <c r="AO13" s="404">
        <f t="shared" si="5"/>
        <v>5.333333333333333</v>
      </c>
      <c r="AP13" s="414" t="s">
        <v>393</v>
      </c>
      <c r="AQ13" s="444"/>
      <c r="AR13" s="444"/>
      <c r="AS13" s="444"/>
      <c r="AT13" s="444"/>
      <c r="AU13" s="444"/>
      <c r="AV13" s="444"/>
      <c r="AW13" s="444"/>
      <c r="AX13" s="444"/>
      <c r="AY13" s="444"/>
      <c r="AZ13" s="444"/>
      <c r="BA13" s="444"/>
    </row>
    <row r="14" spans="1:53" x14ac:dyDescent="0.25">
      <c r="B14" s="374" t="s">
        <v>107</v>
      </c>
      <c r="C14" s="407" t="s">
        <v>236</v>
      </c>
      <c r="D14" s="408" t="s">
        <v>399</v>
      </c>
      <c r="E14" s="392">
        <v>8</v>
      </c>
      <c r="F14" s="392">
        <v>8</v>
      </c>
      <c r="G14" s="393">
        <f t="shared" si="0"/>
        <v>0</v>
      </c>
      <c r="H14" s="394">
        <f>(VLOOKUP(B14,'[4]New Ratings'!$A$3:$I$195,5,FALSE))</f>
        <v>7</v>
      </c>
      <c r="I14" s="395" t="s">
        <v>240</v>
      </c>
      <c r="J14" s="396" t="s">
        <v>204</v>
      </c>
      <c r="K14" s="396" t="s">
        <v>204</v>
      </c>
      <c r="L14" s="398" t="s">
        <v>247</v>
      </c>
      <c r="M14" s="396" t="s">
        <v>50</v>
      </c>
      <c r="N14" s="397" t="s">
        <v>50</v>
      </c>
      <c r="O14" s="399">
        <v>50.84</v>
      </c>
      <c r="P14" s="400">
        <v>70</v>
      </c>
      <c r="Q14" s="401" t="str">
        <f t="shared" si="6"/>
        <v>C</v>
      </c>
      <c r="R14" s="402">
        <v>55</v>
      </c>
      <c r="S14" s="397">
        <v>54</v>
      </c>
      <c r="T14" s="403">
        <f t="shared" si="2"/>
        <v>1</v>
      </c>
      <c r="U14" s="396">
        <v>67</v>
      </c>
      <c r="V14" s="402">
        <v>40.5</v>
      </c>
      <c r="W14" s="397">
        <v>44</v>
      </c>
      <c r="X14" s="403">
        <f t="shared" si="3"/>
        <v>-3.5</v>
      </c>
      <c r="Y14" s="396">
        <v>46</v>
      </c>
      <c r="Z14" s="402">
        <v>37</v>
      </c>
      <c r="AA14" s="398">
        <v>34.5</v>
      </c>
      <c r="AB14" s="398" t="s">
        <v>73</v>
      </c>
      <c r="AC14" s="398" t="s">
        <v>53</v>
      </c>
      <c r="AD14" s="398" t="s">
        <v>58</v>
      </c>
      <c r="AE14" s="398" t="s">
        <v>238</v>
      </c>
      <c r="AF14" s="398" t="s">
        <v>58</v>
      </c>
      <c r="AG14" s="398" t="s">
        <v>385</v>
      </c>
      <c r="AH14" s="402">
        <f>IF(ISERROR(VLOOKUP(AB14,[3]Methodology!$H$32:$I$43,2,FALSE)),"",VLOOKUP(AB14,[3]Methodology!$H$32:$I$43,2,FALSE))</f>
        <v>8</v>
      </c>
      <c r="AI14" s="402">
        <f>IF(ISERROR(VLOOKUP(AC14,[3]Methodology!$H$32:$I$43,2,FALSE)),"",VLOOKUP(AC14,[3]Methodology!$H$32:$I$43,2,FALSE))</f>
        <v>6</v>
      </c>
      <c r="AJ14" s="398">
        <f>IF(ISERROR(VLOOKUP(AD14,[3]Methodology!$H$32:$I$43,2,FALSE)),"",VLOOKUP(AD14,[3]Methodology!$H$32:$I$43,2,FALSE))</f>
        <v>5</v>
      </c>
      <c r="AK14" s="402">
        <f>IF(ISERROR(VLOOKUP(AE14,[3]Methodology!$H$32:$I$43,2,FALSE)),"",VLOOKUP(AE14,[3]Methodology!$H$32:$I$43,2,FALSE))</f>
        <v>3</v>
      </c>
      <c r="AL14" s="402">
        <f>IF(ISERROR(VLOOKUP(AF14,[3]Methodology!$H$32:$I$43,2,FALSE)),"",VLOOKUP(AF14,[3]Methodology!$H$32:$I$43,2,FALSE))</f>
        <v>5</v>
      </c>
      <c r="AM14" s="398">
        <f>IF(ISERROR(VLOOKUP(AG14,[3]Methodology!$H$32:$I$43,2,FALSE)),"",VLOOKUP(AG14,[3]Methodology!$H$32:$I$43,2,FALSE))</f>
        <v>4</v>
      </c>
      <c r="AN14" s="404">
        <f t="shared" si="4"/>
        <v>6.333333333333333</v>
      </c>
      <c r="AO14" s="404">
        <f t="shared" si="5"/>
        <v>4</v>
      </c>
      <c r="AP14" s="406" t="s">
        <v>235</v>
      </c>
      <c r="AQ14" s="444"/>
      <c r="AR14" s="444"/>
      <c r="AS14" s="444"/>
      <c r="AT14" s="444"/>
      <c r="AU14" s="444"/>
      <c r="AV14" s="444"/>
      <c r="AW14" s="444"/>
      <c r="AX14" s="444"/>
      <c r="AY14" s="444"/>
      <c r="AZ14" s="444"/>
      <c r="BA14" s="444"/>
    </row>
    <row r="15" spans="1:53" x14ac:dyDescent="0.25">
      <c r="B15" s="374" t="s">
        <v>44</v>
      </c>
      <c r="C15" s="407" t="s">
        <v>246</v>
      </c>
      <c r="D15" s="408" t="s">
        <v>400</v>
      </c>
      <c r="E15" s="392">
        <v>5</v>
      </c>
      <c r="F15" s="392">
        <v>5</v>
      </c>
      <c r="G15" s="393">
        <f t="shared" si="0"/>
        <v>0</v>
      </c>
      <c r="H15" s="394">
        <f>(VLOOKUP(B15,'[4]New Ratings'!$A$3:$I$195,5,FALSE))</f>
        <v>5</v>
      </c>
      <c r="I15" s="395" t="s">
        <v>240</v>
      </c>
      <c r="J15" s="396" t="s">
        <v>197</v>
      </c>
      <c r="K15" s="396" t="s">
        <v>197</v>
      </c>
      <c r="L15" s="398" t="s">
        <v>234</v>
      </c>
      <c r="M15" s="396" t="s">
        <v>50</v>
      </c>
      <c r="N15" s="397" t="s">
        <v>50</v>
      </c>
      <c r="O15" s="399">
        <v>55.52</v>
      </c>
      <c r="P15" s="400">
        <v>55</v>
      </c>
      <c r="Q15" s="401" t="str">
        <f t="shared" si="6"/>
        <v>C</v>
      </c>
      <c r="R15" s="402">
        <v>47</v>
      </c>
      <c r="S15" s="397">
        <v>54</v>
      </c>
      <c r="T15" s="403">
        <f t="shared" si="2"/>
        <v>-7</v>
      </c>
      <c r="U15" s="396">
        <v>65</v>
      </c>
      <c r="V15" s="402">
        <v>43.2</v>
      </c>
      <c r="W15" s="397">
        <v>45.8</v>
      </c>
      <c r="X15" s="403">
        <f t="shared" si="3"/>
        <v>-2.5999999999999943</v>
      </c>
      <c r="Y15" s="396">
        <v>71</v>
      </c>
      <c r="Z15" s="402">
        <v>37.5</v>
      </c>
      <c r="AA15" s="398">
        <v>36.5</v>
      </c>
      <c r="AB15" s="398"/>
      <c r="AC15" s="398"/>
      <c r="AD15" s="398"/>
      <c r="AE15" s="398"/>
      <c r="AF15" s="398"/>
      <c r="AG15" s="398"/>
      <c r="AH15" s="402" t="str">
        <f>IF(ISERROR(VLOOKUP(AB15,[3]Methodology!$H$32:$I$43,2,FALSE)),"",VLOOKUP(AB15,[3]Methodology!$H$32:$I$43,2,FALSE))</f>
        <v/>
      </c>
      <c r="AI15" s="402" t="str">
        <f>IF(ISERROR(VLOOKUP(AC15,[3]Methodology!$H$32:$I$43,2,FALSE)),"",VLOOKUP(AC15,[3]Methodology!$H$32:$I$43,2,FALSE))</f>
        <v/>
      </c>
      <c r="AJ15" s="398" t="str">
        <f>IF(ISERROR(VLOOKUP(AD15,[3]Methodology!$H$32:$I$43,2,FALSE)),"",VLOOKUP(AD15,[3]Methodology!$H$32:$I$43,2,FALSE))</f>
        <v/>
      </c>
      <c r="AK15" s="402" t="str">
        <f>IF(ISERROR(VLOOKUP(AE15,[3]Methodology!$H$32:$I$43,2,FALSE)),"",VLOOKUP(AE15,[3]Methodology!$H$32:$I$43,2,FALSE))</f>
        <v/>
      </c>
      <c r="AL15" s="402" t="str">
        <f>IF(ISERROR(VLOOKUP(AF15,[3]Methodology!$H$32:$I$43,2,FALSE)),"",VLOOKUP(AF15,[3]Methodology!$H$32:$I$43,2,FALSE))</f>
        <v/>
      </c>
      <c r="AM15" s="398" t="str">
        <f>IF(ISERROR(VLOOKUP(AG15,[3]Methodology!$H$32:$I$43,2,FALSE)),"",VLOOKUP(AG15,[3]Methodology!$H$32:$I$43,2,FALSE))</f>
        <v/>
      </c>
      <c r="AN15" s="404">
        <f t="shared" si="4"/>
        <v>0</v>
      </c>
      <c r="AO15" s="404">
        <f t="shared" si="5"/>
        <v>0</v>
      </c>
      <c r="AP15" s="406" t="s">
        <v>242</v>
      </c>
      <c r="AQ15" s="444"/>
      <c r="AR15" s="444"/>
      <c r="AS15" s="444"/>
      <c r="AT15" s="444"/>
      <c r="AU15" s="444"/>
      <c r="AV15" s="444"/>
      <c r="AW15" s="444"/>
      <c r="AX15" s="444"/>
      <c r="AY15" s="444"/>
      <c r="AZ15" s="444"/>
      <c r="BA15" s="444"/>
    </row>
    <row r="16" spans="1:53" x14ac:dyDescent="0.25">
      <c r="B16" s="374" t="s">
        <v>29</v>
      </c>
      <c r="C16" s="407" t="s">
        <v>401</v>
      </c>
      <c r="D16" s="408" t="s">
        <v>402</v>
      </c>
      <c r="E16" s="392">
        <v>3</v>
      </c>
      <c r="F16" s="392">
        <v>3</v>
      </c>
      <c r="G16" s="393">
        <f t="shared" si="0"/>
        <v>0</v>
      </c>
      <c r="H16" s="394">
        <f>(VLOOKUP(B16,'[4]New Ratings'!$A$3:$I$195,5,FALSE))</f>
        <v>3</v>
      </c>
      <c r="I16" s="395" t="s">
        <v>240</v>
      </c>
      <c r="J16" s="396" t="s">
        <v>281</v>
      </c>
      <c r="K16" s="396" t="s">
        <v>281</v>
      </c>
      <c r="L16" s="398" t="s">
        <v>234</v>
      </c>
      <c r="M16" s="396" t="s">
        <v>186</v>
      </c>
      <c r="N16" s="397" t="s">
        <v>186</v>
      </c>
      <c r="O16" s="399">
        <v>75.92</v>
      </c>
      <c r="P16" s="400">
        <v>30</v>
      </c>
      <c r="Q16" s="401" t="str">
        <f t="shared" si="6"/>
        <v>C</v>
      </c>
      <c r="R16" s="402">
        <v>43</v>
      </c>
      <c r="S16" s="397">
        <v>46</v>
      </c>
      <c r="T16" s="403">
        <f t="shared" si="2"/>
        <v>-3</v>
      </c>
      <c r="U16" s="396">
        <v>42</v>
      </c>
      <c r="V16" s="402">
        <v>57</v>
      </c>
      <c r="W16" s="397">
        <v>61.1</v>
      </c>
      <c r="X16" s="403">
        <f t="shared" si="3"/>
        <v>-4.1000000000000014</v>
      </c>
      <c r="Y16" s="396">
        <v>74</v>
      </c>
      <c r="Z16" s="402">
        <v>43</v>
      </c>
      <c r="AA16" s="398">
        <v>39.5</v>
      </c>
      <c r="AB16" s="398"/>
      <c r="AC16" s="398"/>
      <c r="AD16" s="398"/>
      <c r="AE16" s="398"/>
      <c r="AF16" s="398"/>
      <c r="AG16" s="398"/>
      <c r="AH16" s="402" t="str">
        <f>IF(ISERROR(VLOOKUP(AB16,[3]Methodology!$H$32:$I$43,2,FALSE)),"",VLOOKUP(AB16,[3]Methodology!$H$32:$I$43,2,FALSE))</f>
        <v/>
      </c>
      <c r="AI16" s="402" t="str">
        <f>IF(ISERROR(VLOOKUP(AC16,[3]Methodology!$H$32:$I$43,2,FALSE)),"",VLOOKUP(AC16,[3]Methodology!$H$32:$I$43,2,FALSE))</f>
        <v/>
      </c>
      <c r="AJ16" s="398" t="str">
        <f>IF(ISERROR(VLOOKUP(AD16,[3]Methodology!$H$32:$I$43,2,FALSE)),"",VLOOKUP(AD16,[3]Methodology!$H$32:$I$43,2,FALSE))</f>
        <v/>
      </c>
      <c r="AK16" s="402" t="str">
        <f>IF(ISERROR(VLOOKUP(AE16,[3]Methodology!$H$32:$I$43,2,FALSE)),"",VLOOKUP(AE16,[3]Methodology!$H$32:$I$43,2,FALSE))</f>
        <v/>
      </c>
      <c r="AL16" s="402" t="str">
        <f>IF(ISERROR(VLOOKUP(AF16,[3]Methodology!$H$32:$I$43,2,FALSE)),"",VLOOKUP(AF16,[3]Methodology!$H$32:$I$43,2,FALSE))</f>
        <v/>
      </c>
      <c r="AM16" s="398" t="str">
        <f>IF(ISERROR(VLOOKUP(AG16,[3]Methodology!$H$32:$I$43,2,FALSE)),"",VLOOKUP(AG16,[3]Methodology!$H$32:$I$43,2,FALSE))</f>
        <v/>
      </c>
      <c r="AN16" s="404">
        <f t="shared" si="4"/>
        <v>0</v>
      </c>
      <c r="AO16" s="404">
        <f t="shared" si="5"/>
        <v>0</v>
      </c>
      <c r="AP16" s="406" t="s">
        <v>386</v>
      </c>
      <c r="AQ16" s="444"/>
      <c r="AR16" s="444"/>
      <c r="AS16" s="444"/>
      <c r="AT16" s="444"/>
      <c r="AU16" s="444"/>
      <c r="AV16" s="444"/>
      <c r="AW16" s="444"/>
      <c r="AX16" s="444"/>
      <c r="AY16" s="444"/>
      <c r="AZ16" s="444"/>
      <c r="BA16" s="444"/>
    </row>
    <row r="17" spans="2:53" x14ac:dyDescent="0.25">
      <c r="B17" s="374" t="s">
        <v>39</v>
      </c>
      <c r="C17" s="407" t="s">
        <v>249</v>
      </c>
      <c r="D17" s="408" t="s">
        <v>403</v>
      </c>
      <c r="E17" s="392">
        <v>4</v>
      </c>
      <c r="F17" s="392">
        <v>4</v>
      </c>
      <c r="G17" s="393">
        <f t="shared" si="0"/>
        <v>0</v>
      </c>
      <c r="H17" s="394">
        <f>(VLOOKUP(B17,'[4]New Ratings'!$A$3:$I$195,5,FALSE))</f>
        <v>4</v>
      </c>
      <c r="I17" s="395" t="s">
        <v>240</v>
      </c>
      <c r="J17" s="396" t="s">
        <v>195</v>
      </c>
      <c r="K17" s="396" t="s">
        <v>195</v>
      </c>
      <c r="L17" s="398" t="s">
        <v>234</v>
      </c>
      <c r="M17" s="396" t="s">
        <v>41</v>
      </c>
      <c r="N17" s="397" t="s">
        <v>41</v>
      </c>
      <c r="O17" s="399">
        <v>64.2</v>
      </c>
      <c r="P17" s="400">
        <v>41</v>
      </c>
      <c r="Q17" s="401" t="str">
        <f t="shared" si="6"/>
        <v>B</v>
      </c>
      <c r="R17" s="402">
        <v>33</v>
      </c>
      <c r="S17" s="397">
        <v>32</v>
      </c>
      <c r="T17" s="403">
        <f t="shared" si="2"/>
        <v>1</v>
      </c>
      <c r="U17" s="396">
        <v>35</v>
      </c>
      <c r="V17" s="402">
        <v>60.7</v>
      </c>
      <c r="W17" s="397">
        <v>60.9</v>
      </c>
      <c r="X17" s="403">
        <f t="shared" si="3"/>
        <v>-0.19999999999999574</v>
      </c>
      <c r="Y17" s="396">
        <v>74</v>
      </c>
      <c r="Z17" s="402">
        <v>39</v>
      </c>
      <c r="AA17" s="398">
        <v>34.5</v>
      </c>
      <c r="AB17" s="398" t="s">
        <v>54</v>
      </c>
      <c r="AC17" s="398" t="s">
        <v>73</v>
      </c>
      <c r="AD17" s="398" t="s">
        <v>73</v>
      </c>
      <c r="AE17" s="398" t="s">
        <v>54</v>
      </c>
      <c r="AF17" s="398" t="s">
        <v>33</v>
      </c>
      <c r="AG17" s="398" t="s">
        <v>54</v>
      </c>
      <c r="AH17" s="402">
        <f>IF(ISERROR(VLOOKUP(AB17,[3]Methodology!$H$32:$I$43,2,FALSE)),"",VLOOKUP(AB17,[3]Methodology!$H$32:$I$43,2,FALSE))</f>
        <v>7</v>
      </c>
      <c r="AI17" s="402">
        <f>IF(ISERROR(VLOOKUP(AC17,[3]Methodology!$H$32:$I$43,2,FALSE)),"",VLOOKUP(AC17,[3]Methodology!$H$32:$I$43,2,FALSE))</f>
        <v>8</v>
      </c>
      <c r="AJ17" s="398">
        <f>IF(ISERROR(VLOOKUP(AD17,[3]Methodology!$H$32:$I$43,2,FALSE)),"",VLOOKUP(AD17,[3]Methodology!$H$32:$I$43,2,FALSE))</f>
        <v>8</v>
      </c>
      <c r="AK17" s="402">
        <f>IF(ISERROR(VLOOKUP(AE17,[3]Methodology!$H$32:$I$43,2,FALSE)),"",VLOOKUP(AE17,[3]Methodology!$H$32:$I$43,2,FALSE))</f>
        <v>7</v>
      </c>
      <c r="AL17" s="402">
        <f>IF(ISERROR(VLOOKUP(AF17,[3]Methodology!$H$32:$I$43,2,FALSE)),"",VLOOKUP(AF17,[3]Methodology!$H$32:$I$43,2,FALSE))</f>
        <v>9</v>
      </c>
      <c r="AM17" s="398">
        <f>IF(ISERROR(VLOOKUP(AG17,[3]Methodology!$H$32:$I$43,2,FALSE)),"",VLOOKUP(AG17,[3]Methodology!$H$32:$I$43,2,FALSE))</f>
        <v>7</v>
      </c>
      <c r="AN17" s="404">
        <f t="shared" si="4"/>
        <v>7.666666666666667</v>
      </c>
      <c r="AO17" s="404">
        <f t="shared" si="5"/>
        <v>7.666666666666667</v>
      </c>
      <c r="AP17" s="406" t="s">
        <v>242</v>
      </c>
      <c r="AQ17" s="444"/>
      <c r="AR17" s="444"/>
      <c r="AS17" s="444"/>
      <c r="AT17" s="444"/>
      <c r="AU17" s="444"/>
      <c r="AV17" s="444"/>
      <c r="AW17" s="444"/>
      <c r="AX17" s="444"/>
      <c r="AY17" s="444"/>
      <c r="AZ17" s="444"/>
      <c r="BA17" s="444"/>
    </row>
    <row r="18" spans="2:53" x14ac:dyDescent="0.25">
      <c r="B18" s="374" t="s">
        <v>108</v>
      </c>
      <c r="C18" s="407" t="s">
        <v>236</v>
      </c>
      <c r="D18" s="408" t="s">
        <v>404</v>
      </c>
      <c r="E18" s="392">
        <v>12</v>
      </c>
      <c r="F18" s="392">
        <v>12</v>
      </c>
      <c r="G18" s="393">
        <f t="shared" si="0"/>
        <v>0</v>
      </c>
      <c r="H18" s="394">
        <f>(VLOOKUP(B18,'[4]New Ratings'!$A$3:$I$195,5,FALSE))</f>
        <v>12</v>
      </c>
      <c r="I18" s="395" t="s">
        <v>240</v>
      </c>
      <c r="J18" s="396" t="s">
        <v>199</v>
      </c>
      <c r="K18" s="396" t="s">
        <v>199</v>
      </c>
      <c r="L18" s="398" t="s">
        <v>234</v>
      </c>
      <c r="M18" s="396" t="s">
        <v>186</v>
      </c>
      <c r="N18" s="397" t="s">
        <v>186</v>
      </c>
      <c r="O18" s="399">
        <v>43.87</v>
      </c>
      <c r="P18" s="400">
        <v>80</v>
      </c>
      <c r="Q18" s="401" t="str">
        <f t="shared" si="6"/>
        <v>C</v>
      </c>
      <c r="R18" s="402">
        <v>46</v>
      </c>
      <c r="S18" s="397">
        <v>48</v>
      </c>
      <c r="T18" s="403">
        <f t="shared" si="2"/>
        <v>-2</v>
      </c>
      <c r="U18" s="396">
        <v>76</v>
      </c>
      <c r="V18" s="402">
        <v>34.299999999999997</v>
      </c>
      <c r="W18" s="397">
        <v>37</v>
      </c>
      <c r="X18" s="403">
        <f t="shared" si="3"/>
        <v>-2.7000000000000028</v>
      </c>
      <c r="Y18" s="396">
        <v>72</v>
      </c>
      <c r="Z18" s="402">
        <v>37</v>
      </c>
      <c r="AA18" s="398">
        <v>36</v>
      </c>
      <c r="AB18" s="398" t="s">
        <v>53</v>
      </c>
      <c r="AC18" s="398" t="s">
        <v>53</v>
      </c>
      <c r="AD18" s="398" t="s">
        <v>58</v>
      </c>
      <c r="AE18" s="398" t="s">
        <v>385</v>
      </c>
      <c r="AF18" s="398" t="s">
        <v>53</v>
      </c>
      <c r="AG18" s="398" t="s">
        <v>58</v>
      </c>
      <c r="AH18" s="402">
        <f>IF(ISERROR(VLOOKUP(AB18,[3]Methodology!$H$32:$I$43,2,FALSE)),"",VLOOKUP(AB18,[3]Methodology!$H$32:$I$43,2,FALSE))</f>
        <v>6</v>
      </c>
      <c r="AI18" s="402">
        <f>IF(ISERROR(VLOOKUP(AC18,[3]Methodology!$H$32:$I$43,2,FALSE)),"",VLOOKUP(AC18,[3]Methodology!$H$32:$I$43,2,FALSE))</f>
        <v>6</v>
      </c>
      <c r="AJ18" s="398">
        <f>IF(ISERROR(VLOOKUP(AD18,[3]Methodology!$H$32:$I$43,2,FALSE)),"",VLOOKUP(AD18,[3]Methodology!$H$32:$I$43,2,FALSE))</f>
        <v>5</v>
      </c>
      <c r="AK18" s="402">
        <f>IF(ISERROR(VLOOKUP(AE18,[3]Methodology!$H$32:$I$43,2,FALSE)),"",VLOOKUP(AE18,[3]Methodology!$H$32:$I$43,2,FALSE))</f>
        <v>4</v>
      </c>
      <c r="AL18" s="402">
        <f>IF(ISERROR(VLOOKUP(AF18,[3]Methodology!$H$32:$I$43,2,FALSE)),"",VLOOKUP(AF18,[3]Methodology!$H$32:$I$43,2,FALSE))</f>
        <v>6</v>
      </c>
      <c r="AM18" s="398">
        <f>IF(ISERROR(VLOOKUP(AG18,[3]Methodology!$H$32:$I$43,2,FALSE)),"",VLOOKUP(AG18,[3]Methodology!$H$32:$I$43,2,FALSE))</f>
        <v>5</v>
      </c>
      <c r="AN18" s="404">
        <f t="shared" si="4"/>
        <v>5.666666666666667</v>
      </c>
      <c r="AO18" s="404">
        <f t="shared" si="5"/>
        <v>5</v>
      </c>
      <c r="AP18" s="406" t="s">
        <v>242</v>
      </c>
      <c r="AQ18" s="444"/>
      <c r="AR18" s="444"/>
      <c r="AS18" s="444"/>
      <c r="AT18" s="444"/>
      <c r="AU18" s="444"/>
      <c r="AV18" s="444"/>
      <c r="AW18" s="444"/>
      <c r="AX18" s="444"/>
      <c r="AY18" s="444"/>
      <c r="AZ18" s="444"/>
      <c r="BA18" s="444"/>
    </row>
    <row r="19" spans="2:53" x14ac:dyDescent="0.25">
      <c r="B19" s="374" t="s">
        <v>40</v>
      </c>
      <c r="C19" s="407" t="s">
        <v>250</v>
      </c>
      <c r="D19" s="408" t="s">
        <v>406</v>
      </c>
      <c r="E19" s="392">
        <v>4</v>
      </c>
      <c r="F19" s="392">
        <v>4</v>
      </c>
      <c r="G19" s="393">
        <f t="shared" si="0"/>
        <v>0</v>
      </c>
      <c r="H19" s="394">
        <f>(VLOOKUP(B19,'[4]New Ratings'!$A$3:$I$195,5,FALSE))</f>
        <v>4</v>
      </c>
      <c r="I19" s="395" t="s">
        <v>240</v>
      </c>
      <c r="J19" s="396" t="s">
        <v>202</v>
      </c>
      <c r="K19" s="396" t="s">
        <v>202</v>
      </c>
      <c r="L19" s="398" t="s">
        <v>237</v>
      </c>
      <c r="M19" s="396" t="s">
        <v>46</v>
      </c>
      <c r="N19" s="397" t="s">
        <v>41</v>
      </c>
      <c r="O19" s="399">
        <v>63.75</v>
      </c>
      <c r="P19" s="400">
        <v>44</v>
      </c>
      <c r="Q19" s="401" t="str">
        <f t="shared" si="6"/>
        <v>B</v>
      </c>
      <c r="R19" s="402">
        <v>30</v>
      </c>
      <c r="S19" s="402">
        <v>35</v>
      </c>
      <c r="T19" s="403">
        <f t="shared" si="2"/>
        <v>-5</v>
      </c>
      <c r="U19" s="396">
        <v>47</v>
      </c>
      <c r="V19" s="402">
        <v>53.2</v>
      </c>
      <c r="W19" s="397">
        <v>55.1</v>
      </c>
      <c r="X19" s="403">
        <f t="shared" si="3"/>
        <v>-1.8999999999999986</v>
      </c>
      <c r="Y19" s="396">
        <v>77</v>
      </c>
      <c r="Z19" s="402">
        <v>37</v>
      </c>
      <c r="AA19" s="398">
        <v>38.5</v>
      </c>
      <c r="AB19" s="398"/>
      <c r="AC19" s="398"/>
      <c r="AD19" s="398"/>
      <c r="AE19" s="398"/>
      <c r="AF19" s="398"/>
      <c r="AG19" s="398"/>
      <c r="AH19" s="402" t="str">
        <f>IF(ISERROR(VLOOKUP(AB19,[3]Methodology!$H$32:$I$43,2,FALSE)),"",VLOOKUP(AB19,[3]Methodology!$H$32:$I$43,2,FALSE))</f>
        <v/>
      </c>
      <c r="AI19" s="402" t="str">
        <f>IF(ISERROR(VLOOKUP(AC19,[3]Methodology!$H$32:$I$43,2,FALSE)),"",VLOOKUP(AC19,[3]Methodology!$H$32:$I$43,2,FALSE))</f>
        <v/>
      </c>
      <c r="AJ19" s="398" t="str">
        <f>IF(ISERROR(VLOOKUP(AD19,[3]Methodology!$H$32:$I$43,2,FALSE)),"",VLOOKUP(AD19,[3]Methodology!$H$32:$I$43,2,FALSE))</f>
        <v/>
      </c>
      <c r="AK19" s="402" t="str">
        <f>IF(ISERROR(VLOOKUP(AE19,[3]Methodology!$H$32:$I$43,2,FALSE)),"",VLOOKUP(AE19,[3]Methodology!$H$32:$I$43,2,FALSE))</f>
        <v/>
      </c>
      <c r="AL19" s="402" t="str">
        <f>IF(ISERROR(VLOOKUP(AF19,[3]Methodology!$H$32:$I$43,2,FALSE)),"",VLOOKUP(AF19,[3]Methodology!$H$32:$I$43,2,FALSE))</f>
        <v/>
      </c>
      <c r="AM19" s="398" t="str">
        <f>IF(ISERROR(VLOOKUP(AG19,[3]Methodology!$H$32:$I$43,2,FALSE)),"",VLOOKUP(AG19,[3]Methodology!$H$32:$I$43,2,FALSE))</f>
        <v/>
      </c>
      <c r="AN19" s="404">
        <f t="shared" si="4"/>
        <v>0</v>
      </c>
      <c r="AO19" s="404">
        <f t="shared" si="5"/>
        <v>0</v>
      </c>
      <c r="AP19" s="406" t="s">
        <v>244</v>
      </c>
      <c r="AQ19" s="444"/>
      <c r="AR19" s="444"/>
      <c r="AS19" s="444"/>
      <c r="AT19" s="444"/>
      <c r="AU19" s="444"/>
      <c r="AV19" s="444"/>
      <c r="AW19" s="444"/>
      <c r="AX19" s="444"/>
      <c r="AY19" s="444"/>
      <c r="AZ19" s="444"/>
      <c r="BA19" s="444"/>
    </row>
    <row r="20" spans="2:53" x14ac:dyDescent="0.25">
      <c r="B20" s="374" t="s">
        <v>14</v>
      </c>
      <c r="C20" s="407" t="s">
        <v>407</v>
      </c>
      <c r="D20" s="408" t="s">
        <v>408</v>
      </c>
      <c r="E20" s="392">
        <v>1</v>
      </c>
      <c r="F20" s="392">
        <v>1</v>
      </c>
      <c r="G20" s="393">
        <f t="shared" si="0"/>
        <v>0</v>
      </c>
      <c r="H20" s="394">
        <f>(VLOOKUP(B20,'[4]New Ratings'!$A$3:$I$195,5,FALSE))</f>
        <v>1</v>
      </c>
      <c r="I20" s="395" t="s">
        <v>233</v>
      </c>
      <c r="J20" s="396" t="s">
        <v>189</v>
      </c>
      <c r="K20" s="396" t="s">
        <v>189</v>
      </c>
      <c r="L20" s="398" t="s">
        <v>234</v>
      </c>
      <c r="M20" s="396" t="s">
        <v>7</v>
      </c>
      <c r="N20" s="397" t="s">
        <v>7</v>
      </c>
      <c r="O20" s="399">
        <v>94.41</v>
      </c>
      <c r="P20" s="400">
        <v>6</v>
      </c>
      <c r="Q20" s="401" t="str">
        <f t="shared" si="6"/>
        <v>*</v>
      </c>
      <c r="R20" s="402" t="s">
        <v>186</v>
      </c>
      <c r="S20" s="397" t="s">
        <v>186</v>
      </c>
      <c r="T20" s="403" t="str">
        <f t="shared" si="2"/>
        <v>*</v>
      </c>
      <c r="U20" s="396">
        <v>2</v>
      </c>
      <c r="V20" s="402">
        <v>94</v>
      </c>
      <c r="W20" s="397">
        <v>94.6</v>
      </c>
      <c r="X20" s="403">
        <f t="shared" si="3"/>
        <v>-0.59999999999999432</v>
      </c>
      <c r="Y20" s="396">
        <v>88</v>
      </c>
      <c r="Z20" s="402">
        <v>39</v>
      </c>
      <c r="AA20" s="398">
        <v>41</v>
      </c>
      <c r="AB20" s="398" t="s">
        <v>73</v>
      </c>
      <c r="AC20" s="398" t="s">
        <v>73</v>
      </c>
      <c r="AD20" s="398" t="s">
        <v>73</v>
      </c>
      <c r="AE20" s="398" t="s">
        <v>54</v>
      </c>
      <c r="AF20" s="398" t="s">
        <v>33</v>
      </c>
      <c r="AG20" s="398" t="s">
        <v>54</v>
      </c>
      <c r="AH20" s="402">
        <f>IF(ISERROR(VLOOKUP(AB20,[3]Methodology!$H$32:$I$43,2,FALSE)),"",VLOOKUP(AB20,[3]Methodology!$H$32:$I$43,2,FALSE))</f>
        <v>8</v>
      </c>
      <c r="AI20" s="402">
        <f>IF(ISERROR(VLOOKUP(AC20,[3]Methodology!$H$32:$I$43,2,FALSE)),"",VLOOKUP(AC20,[3]Methodology!$H$32:$I$43,2,FALSE))</f>
        <v>8</v>
      </c>
      <c r="AJ20" s="398">
        <f>IF(ISERROR(VLOOKUP(AD20,[3]Methodology!$H$32:$I$43,2,FALSE)),"",VLOOKUP(AD20,[3]Methodology!$H$32:$I$43,2,FALSE))</f>
        <v>8</v>
      </c>
      <c r="AK20" s="402">
        <f>IF(ISERROR(VLOOKUP(AE20,[3]Methodology!$H$32:$I$43,2,FALSE)),"",VLOOKUP(AE20,[3]Methodology!$H$32:$I$43,2,FALSE))</f>
        <v>7</v>
      </c>
      <c r="AL20" s="402">
        <f>IF(ISERROR(VLOOKUP(AF20,[3]Methodology!$H$32:$I$43,2,FALSE)),"",VLOOKUP(AF20,[3]Methodology!$H$32:$I$43,2,FALSE))</f>
        <v>9</v>
      </c>
      <c r="AM20" s="398">
        <f>IF(ISERROR(VLOOKUP(AG20,[3]Methodology!$H$32:$I$43,2,FALSE)),"",VLOOKUP(AG20,[3]Methodology!$H$32:$I$43,2,FALSE))</f>
        <v>7</v>
      </c>
      <c r="AN20" s="404">
        <f t="shared" si="4"/>
        <v>8</v>
      </c>
      <c r="AO20" s="404">
        <f t="shared" si="5"/>
        <v>7.666666666666667</v>
      </c>
      <c r="AP20" s="406" t="s">
        <v>386</v>
      </c>
      <c r="AQ20" s="444"/>
      <c r="AR20" s="444"/>
      <c r="AS20" s="444"/>
      <c r="AT20" s="444"/>
      <c r="AU20" s="444"/>
      <c r="AV20" s="444"/>
      <c r="AW20" s="444"/>
      <c r="AX20" s="444"/>
      <c r="AY20" s="444"/>
      <c r="AZ20" s="444"/>
      <c r="BA20" s="444"/>
    </row>
    <row r="21" spans="2:53" x14ac:dyDescent="0.25">
      <c r="B21" s="416" t="s">
        <v>34</v>
      </c>
      <c r="C21" s="407" t="s">
        <v>409</v>
      </c>
      <c r="D21" s="408" t="s">
        <v>410</v>
      </c>
      <c r="E21" s="392">
        <v>3</v>
      </c>
      <c r="F21" s="392">
        <v>3</v>
      </c>
      <c r="G21" s="393">
        <f t="shared" si="0"/>
        <v>0</v>
      </c>
      <c r="H21" s="394">
        <f>(VLOOKUP(B21,'[4]New Ratings'!$A$3:$I$195,5,FALSE))</f>
        <v>3</v>
      </c>
      <c r="I21" s="395" t="s">
        <v>240</v>
      </c>
      <c r="J21" s="455" t="s">
        <v>281</v>
      </c>
      <c r="K21" s="396" t="s">
        <v>282</v>
      </c>
      <c r="L21" s="398" t="s">
        <v>237</v>
      </c>
      <c r="M21" s="396" t="s">
        <v>73</v>
      </c>
      <c r="N21" s="397" t="s">
        <v>73</v>
      </c>
      <c r="O21" s="399">
        <v>82.35</v>
      </c>
      <c r="P21" s="400">
        <v>25</v>
      </c>
      <c r="Q21" s="401" t="str">
        <f t="shared" si="6"/>
        <v>B</v>
      </c>
      <c r="R21" s="402">
        <v>28</v>
      </c>
      <c r="S21" s="397">
        <v>30</v>
      </c>
      <c r="T21" s="403">
        <f t="shared" si="2"/>
        <v>-2</v>
      </c>
      <c r="U21" s="396">
        <v>25</v>
      </c>
      <c r="V21" s="402">
        <v>71.2</v>
      </c>
      <c r="W21" s="397">
        <v>70</v>
      </c>
      <c r="X21" s="403">
        <f t="shared" si="3"/>
        <v>1.2000000000000028</v>
      </c>
      <c r="Y21" s="396">
        <v>80</v>
      </c>
      <c r="Z21" s="402">
        <v>33</v>
      </c>
      <c r="AA21" s="398">
        <v>40</v>
      </c>
      <c r="AB21" s="398" t="s">
        <v>54</v>
      </c>
      <c r="AC21" s="398" t="s">
        <v>54</v>
      </c>
      <c r="AD21" s="398" t="s">
        <v>54</v>
      </c>
      <c r="AE21" s="398" t="s">
        <v>54</v>
      </c>
      <c r="AF21" s="398" t="s">
        <v>54</v>
      </c>
      <c r="AG21" s="398" t="s">
        <v>73</v>
      </c>
      <c r="AH21" s="402">
        <f>IF(ISERROR(VLOOKUP(AB21,[3]Methodology!$H$32:$I$43,2,FALSE)),"",VLOOKUP(AB21,[3]Methodology!$H$32:$I$43,2,FALSE))</f>
        <v>7</v>
      </c>
      <c r="AI21" s="402">
        <f>IF(ISERROR(VLOOKUP(AC21,[3]Methodology!$H$32:$I$43,2,FALSE)),"",VLOOKUP(AC21,[3]Methodology!$H$32:$I$43,2,FALSE))</f>
        <v>7</v>
      </c>
      <c r="AJ21" s="398">
        <f>IF(ISERROR(VLOOKUP(AD21,[3]Methodology!$H$32:$I$43,2,FALSE)),"",VLOOKUP(AD21,[3]Methodology!$H$32:$I$43,2,FALSE))</f>
        <v>7</v>
      </c>
      <c r="AK21" s="402">
        <f>IF(ISERROR(VLOOKUP(AE21,[3]Methodology!$H$32:$I$43,2,FALSE)),"",VLOOKUP(AE21,[3]Methodology!$H$32:$I$43,2,FALSE))</f>
        <v>7</v>
      </c>
      <c r="AL21" s="402">
        <f>IF(ISERROR(VLOOKUP(AF21,[3]Methodology!$H$32:$I$43,2,FALSE)),"",VLOOKUP(AF21,[3]Methodology!$H$32:$I$43,2,FALSE))</f>
        <v>7</v>
      </c>
      <c r="AM21" s="398">
        <f>IF(ISERROR(VLOOKUP(AG21,[3]Methodology!$H$32:$I$43,2,FALSE)),"",VLOOKUP(AG21,[3]Methodology!$H$32:$I$43,2,FALSE))</f>
        <v>8</v>
      </c>
      <c r="AN21" s="404">
        <f t="shared" si="4"/>
        <v>7</v>
      </c>
      <c r="AO21" s="404">
        <f t="shared" si="5"/>
        <v>7.333333333333333</v>
      </c>
      <c r="AP21" s="406" t="s">
        <v>386</v>
      </c>
      <c r="AQ21" s="444"/>
      <c r="AR21" s="444"/>
      <c r="AS21" s="444"/>
      <c r="AT21" s="444"/>
      <c r="AU21" s="444"/>
      <c r="AV21" s="444"/>
      <c r="AW21" s="444"/>
      <c r="AX21" s="444"/>
      <c r="AY21" s="444"/>
      <c r="AZ21" s="444"/>
      <c r="BA21" s="444"/>
    </row>
    <row r="22" spans="2:53" x14ac:dyDescent="0.25">
      <c r="B22" s="374" t="s">
        <v>109</v>
      </c>
      <c r="C22" s="407" t="s">
        <v>266</v>
      </c>
      <c r="D22" s="408" t="s">
        <v>411</v>
      </c>
      <c r="E22" s="392">
        <v>7</v>
      </c>
      <c r="F22" s="392">
        <v>7</v>
      </c>
      <c r="G22" s="393">
        <f t="shared" si="0"/>
        <v>0</v>
      </c>
      <c r="H22" s="394">
        <f>(VLOOKUP(B22,'[4]New Ratings'!$A$3:$I$195,5,FALSE))</f>
        <v>7</v>
      </c>
      <c r="I22" s="395" t="s">
        <v>240</v>
      </c>
      <c r="J22" s="396" t="s">
        <v>191</v>
      </c>
      <c r="K22" s="396" t="s">
        <v>191</v>
      </c>
      <c r="L22" s="398" t="s">
        <v>234</v>
      </c>
      <c r="M22" s="396" t="s">
        <v>186</v>
      </c>
      <c r="N22" s="397" t="s">
        <v>186</v>
      </c>
      <c r="O22" s="399">
        <v>45.2</v>
      </c>
      <c r="P22" s="400">
        <v>78</v>
      </c>
      <c r="Q22" s="401" t="str">
        <f t="shared" si="6"/>
        <v>C</v>
      </c>
      <c r="R22" s="402">
        <v>57</v>
      </c>
      <c r="S22" s="397">
        <v>57</v>
      </c>
      <c r="T22" s="403">
        <f t="shared" si="2"/>
        <v>0</v>
      </c>
      <c r="U22" s="396">
        <v>78</v>
      </c>
      <c r="V22" s="402">
        <v>32.6</v>
      </c>
      <c r="W22" s="397">
        <v>37.1</v>
      </c>
      <c r="X22" s="403">
        <f t="shared" si="3"/>
        <v>-4.5</v>
      </c>
      <c r="Y22" s="396">
        <v>64</v>
      </c>
      <c r="Z22" s="402">
        <v>40</v>
      </c>
      <c r="AA22" s="398">
        <v>35</v>
      </c>
      <c r="AB22" s="398" t="s">
        <v>73</v>
      </c>
      <c r="AC22" s="398" t="s">
        <v>54</v>
      </c>
      <c r="AD22" s="398" t="s">
        <v>54</v>
      </c>
      <c r="AE22" s="398" t="s">
        <v>385</v>
      </c>
      <c r="AF22" s="398" t="s">
        <v>58</v>
      </c>
      <c r="AG22" s="398" t="s">
        <v>385</v>
      </c>
      <c r="AH22" s="402">
        <f>IF(ISERROR(VLOOKUP(AB22,[3]Methodology!$H$32:$I$43,2,FALSE)),"",VLOOKUP(AB22,[3]Methodology!$H$32:$I$43,2,FALSE))</f>
        <v>8</v>
      </c>
      <c r="AI22" s="402">
        <f>IF(ISERROR(VLOOKUP(AC22,[3]Methodology!$H$32:$I$43,2,FALSE)),"",VLOOKUP(AC22,[3]Methodology!$H$32:$I$43,2,FALSE))</f>
        <v>7</v>
      </c>
      <c r="AJ22" s="398">
        <f>IF(ISERROR(VLOOKUP(AD22,[3]Methodology!$H$32:$I$43,2,FALSE)),"",VLOOKUP(AD22,[3]Methodology!$H$32:$I$43,2,FALSE))</f>
        <v>7</v>
      </c>
      <c r="AK22" s="402">
        <f>IF(ISERROR(VLOOKUP(AE22,[3]Methodology!$H$32:$I$43,2,FALSE)),"",VLOOKUP(AE22,[3]Methodology!$H$32:$I$43,2,FALSE))</f>
        <v>4</v>
      </c>
      <c r="AL22" s="402">
        <f>IF(ISERROR(VLOOKUP(AF22,[3]Methodology!$H$32:$I$43,2,FALSE)),"",VLOOKUP(AF22,[3]Methodology!$H$32:$I$43,2,FALSE))</f>
        <v>5</v>
      </c>
      <c r="AM22" s="398">
        <f>IF(ISERROR(VLOOKUP(AG22,[3]Methodology!$H$32:$I$43,2,FALSE)),"",VLOOKUP(AG22,[3]Methodology!$H$32:$I$43,2,FALSE))</f>
        <v>4</v>
      </c>
      <c r="AN22" s="404">
        <f t="shared" si="4"/>
        <v>7.333333333333333</v>
      </c>
      <c r="AO22" s="404">
        <f t="shared" si="5"/>
        <v>4.333333333333333</v>
      </c>
      <c r="AP22" s="406" t="s">
        <v>242</v>
      </c>
      <c r="AQ22" s="444"/>
      <c r="AR22" s="444"/>
      <c r="AS22" s="444"/>
      <c r="AT22" s="444"/>
      <c r="AU22" s="444"/>
      <c r="AV22" s="444"/>
      <c r="AW22" s="444"/>
      <c r="AX22" s="444"/>
      <c r="AY22" s="444"/>
      <c r="AZ22" s="444"/>
      <c r="BA22" s="444"/>
    </row>
    <row r="23" spans="2:53" x14ac:dyDescent="0.25">
      <c r="B23" s="374" t="s">
        <v>37</v>
      </c>
      <c r="C23" s="407" t="s">
        <v>252</v>
      </c>
      <c r="D23" s="408" t="s">
        <v>412</v>
      </c>
      <c r="E23" s="392">
        <v>3</v>
      </c>
      <c r="F23" s="392">
        <v>3</v>
      </c>
      <c r="G23" s="393">
        <f t="shared" si="0"/>
        <v>0</v>
      </c>
      <c r="H23" s="394">
        <f>(VLOOKUP(B23,'[4]New Ratings'!$A$3:$I$195,5,FALSE))</f>
        <v>4</v>
      </c>
      <c r="I23" s="395" t="s">
        <v>240</v>
      </c>
      <c r="J23" s="455" t="s">
        <v>205</v>
      </c>
      <c r="K23" s="396" t="s">
        <v>413</v>
      </c>
      <c r="L23" s="398" t="s">
        <v>234</v>
      </c>
      <c r="M23" s="396" t="s">
        <v>73</v>
      </c>
      <c r="N23" s="397" t="s">
        <v>73</v>
      </c>
      <c r="O23" s="399">
        <v>72.069999999999993</v>
      </c>
      <c r="P23" s="400">
        <v>32</v>
      </c>
      <c r="Q23" s="401" t="str">
        <f t="shared" si="6"/>
        <v>B</v>
      </c>
      <c r="R23" s="402">
        <v>35</v>
      </c>
      <c r="S23" s="397">
        <v>36</v>
      </c>
      <c r="T23" s="403">
        <f t="shared" si="2"/>
        <v>-1</v>
      </c>
      <c r="U23" s="396">
        <v>36</v>
      </c>
      <c r="V23" s="402">
        <v>60.2</v>
      </c>
      <c r="W23" s="397">
        <v>64.900000000000006</v>
      </c>
      <c r="X23" s="403">
        <f t="shared" si="3"/>
        <v>-4.7000000000000028</v>
      </c>
      <c r="Y23" s="396">
        <v>75</v>
      </c>
      <c r="Z23" s="402">
        <v>37.5</v>
      </c>
      <c r="AA23" s="398">
        <v>36.5</v>
      </c>
      <c r="AB23" s="398" t="s">
        <v>33</v>
      </c>
      <c r="AC23" s="398" t="s">
        <v>33</v>
      </c>
      <c r="AD23" s="398" t="s">
        <v>73</v>
      </c>
      <c r="AE23" s="398" t="s">
        <v>73</v>
      </c>
      <c r="AF23" s="398" t="s">
        <v>73</v>
      </c>
      <c r="AG23" s="398" t="s">
        <v>54</v>
      </c>
      <c r="AH23" s="402">
        <f>IF(ISERROR(VLOOKUP(AB23,[3]Methodology!$H$32:$I$43,2,FALSE)),"",VLOOKUP(AB23,[3]Methodology!$H$32:$I$43,2,FALSE))</f>
        <v>9</v>
      </c>
      <c r="AI23" s="402">
        <f>IF(ISERROR(VLOOKUP(AC23,[3]Methodology!$H$32:$I$43,2,FALSE)),"",VLOOKUP(AC23,[3]Methodology!$H$32:$I$43,2,FALSE))</f>
        <v>9</v>
      </c>
      <c r="AJ23" s="398">
        <f>IF(ISERROR(VLOOKUP(AD23,[3]Methodology!$H$32:$I$43,2,FALSE)),"",VLOOKUP(AD23,[3]Methodology!$H$32:$I$43,2,FALSE))</f>
        <v>8</v>
      </c>
      <c r="AK23" s="402">
        <f>IF(ISERROR(VLOOKUP(AE23,[3]Methodology!$H$32:$I$43,2,FALSE)),"",VLOOKUP(AE23,[3]Methodology!$H$32:$I$43,2,FALSE))</f>
        <v>8</v>
      </c>
      <c r="AL23" s="402">
        <f>IF(ISERROR(VLOOKUP(AF23,[3]Methodology!$H$32:$I$43,2,FALSE)),"",VLOOKUP(AF23,[3]Methodology!$H$32:$I$43,2,FALSE))</f>
        <v>8</v>
      </c>
      <c r="AM23" s="398">
        <f>IF(ISERROR(VLOOKUP(AG23,[3]Methodology!$H$32:$I$43,2,FALSE)),"",VLOOKUP(AG23,[3]Methodology!$H$32:$I$43,2,FALSE))</f>
        <v>7</v>
      </c>
      <c r="AN23" s="404">
        <f t="shared" si="4"/>
        <v>8.6666666666666661</v>
      </c>
      <c r="AO23" s="404">
        <f t="shared" si="5"/>
        <v>7.666666666666667</v>
      </c>
      <c r="AP23" s="414" t="s">
        <v>414</v>
      </c>
      <c r="AQ23" s="444"/>
      <c r="AR23" s="444"/>
      <c r="AS23" s="444"/>
      <c r="AT23" s="444"/>
      <c r="AU23" s="444"/>
      <c r="AV23" s="444"/>
      <c r="AW23" s="444"/>
      <c r="AX23" s="444"/>
      <c r="AY23" s="444"/>
      <c r="AZ23" s="444"/>
      <c r="BA23" s="444"/>
    </row>
    <row r="24" spans="2:53" x14ac:dyDescent="0.25">
      <c r="B24" s="374" t="s">
        <v>110</v>
      </c>
      <c r="C24" s="407" t="s">
        <v>267</v>
      </c>
      <c r="D24" s="408" t="s">
        <v>415</v>
      </c>
      <c r="E24" s="392">
        <v>8</v>
      </c>
      <c r="F24" s="392">
        <v>8</v>
      </c>
      <c r="G24" s="393">
        <f t="shared" si="0"/>
        <v>0</v>
      </c>
      <c r="H24" s="394">
        <f>(VLOOKUP(B24,'[4]New Ratings'!$A$3:$I$195,5,FALSE))</f>
        <v>7</v>
      </c>
      <c r="I24" s="395" t="s">
        <v>240</v>
      </c>
      <c r="J24" s="396" t="s">
        <v>204</v>
      </c>
      <c r="K24" s="396" t="s">
        <v>204</v>
      </c>
      <c r="L24" s="398" t="s">
        <v>234</v>
      </c>
      <c r="M24" s="396" t="s">
        <v>50</v>
      </c>
      <c r="N24" s="397" t="s">
        <v>50</v>
      </c>
      <c r="O24" s="399">
        <v>54.71</v>
      </c>
      <c r="P24" s="400">
        <v>57</v>
      </c>
      <c r="Q24" s="401" t="str">
        <f t="shared" si="6"/>
        <v>C</v>
      </c>
      <c r="R24" s="402">
        <v>42</v>
      </c>
      <c r="S24" s="397">
        <v>42</v>
      </c>
      <c r="T24" s="403">
        <f t="shared" si="2"/>
        <v>0</v>
      </c>
      <c r="U24" s="396">
        <v>55</v>
      </c>
      <c r="V24" s="402">
        <v>47.7</v>
      </c>
      <c r="W24" s="397">
        <v>51.5</v>
      </c>
      <c r="X24" s="403">
        <f t="shared" si="3"/>
        <v>-3.7999999999999972</v>
      </c>
      <c r="Y24" s="396">
        <v>54</v>
      </c>
      <c r="Z24" s="402">
        <v>40</v>
      </c>
      <c r="AA24" s="398">
        <v>34</v>
      </c>
      <c r="AB24" s="398" t="s">
        <v>53</v>
      </c>
      <c r="AC24" s="398" t="s">
        <v>53</v>
      </c>
      <c r="AD24" s="398" t="s">
        <v>238</v>
      </c>
      <c r="AE24" s="398" t="s">
        <v>385</v>
      </c>
      <c r="AF24" s="398" t="s">
        <v>58</v>
      </c>
      <c r="AG24" s="398" t="s">
        <v>385</v>
      </c>
      <c r="AH24" s="402">
        <f>IF(ISERROR(VLOOKUP(AB24,[3]Methodology!$H$32:$I$43,2,FALSE)),"",VLOOKUP(AB24,[3]Methodology!$H$32:$I$43,2,FALSE))</f>
        <v>6</v>
      </c>
      <c r="AI24" s="402">
        <f>IF(ISERROR(VLOOKUP(AC24,[3]Methodology!$H$32:$I$43,2,FALSE)),"",VLOOKUP(AC24,[3]Methodology!$H$32:$I$43,2,FALSE))</f>
        <v>6</v>
      </c>
      <c r="AJ24" s="398">
        <f>IF(ISERROR(VLOOKUP(AD24,[3]Methodology!$H$32:$I$43,2,FALSE)),"",VLOOKUP(AD24,[3]Methodology!$H$32:$I$43,2,FALSE))</f>
        <v>3</v>
      </c>
      <c r="AK24" s="402">
        <f>IF(ISERROR(VLOOKUP(AE24,[3]Methodology!$H$32:$I$43,2,FALSE)),"",VLOOKUP(AE24,[3]Methodology!$H$32:$I$43,2,FALSE))</f>
        <v>4</v>
      </c>
      <c r="AL24" s="402">
        <f>IF(ISERROR(VLOOKUP(AF24,[3]Methodology!$H$32:$I$43,2,FALSE)),"",VLOOKUP(AF24,[3]Methodology!$H$32:$I$43,2,FALSE))</f>
        <v>5</v>
      </c>
      <c r="AM24" s="398">
        <f>IF(ISERROR(VLOOKUP(AG24,[3]Methodology!$H$32:$I$43,2,FALSE)),"",VLOOKUP(AG24,[3]Methodology!$H$32:$I$43,2,FALSE))</f>
        <v>4</v>
      </c>
      <c r="AN24" s="404">
        <f t="shared" si="4"/>
        <v>5</v>
      </c>
      <c r="AO24" s="404">
        <f t="shared" si="5"/>
        <v>4.333333333333333</v>
      </c>
      <c r="AP24" s="406" t="s">
        <v>235</v>
      </c>
      <c r="AQ24" s="444"/>
      <c r="AR24" s="444"/>
      <c r="AS24" s="444"/>
      <c r="AT24" s="444"/>
      <c r="AU24" s="444"/>
      <c r="AV24" s="444"/>
      <c r="AW24" s="444"/>
      <c r="AX24" s="444"/>
      <c r="AY24" s="444"/>
      <c r="AZ24" s="444"/>
      <c r="BA24" s="444"/>
    </row>
    <row r="25" spans="2:53" ht="15" customHeight="1" x14ac:dyDescent="0.25">
      <c r="B25" s="374" t="s">
        <v>111</v>
      </c>
      <c r="C25" s="407" t="s">
        <v>274</v>
      </c>
      <c r="D25" s="408" t="s">
        <v>416</v>
      </c>
      <c r="E25" s="392">
        <v>11</v>
      </c>
      <c r="F25" s="392">
        <v>11</v>
      </c>
      <c r="G25" s="393">
        <f t="shared" si="0"/>
        <v>0</v>
      </c>
      <c r="H25" s="394">
        <f>(VLOOKUP(B25,'[4]New Ratings'!$A$3:$I$195,5,FALSE))</f>
        <v>12</v>
      </c>
      <c r="I25" s="395" t="s">
        <v>240</v>
      </c>
      <c r="J25" s="454" t="s">
        <v>357</v>
      </c>
      <c r="K25" s="396" t="s">
        <v>212</v>
      </c>
      <c r="L25" s="398" t="s">
        <v>247</v>
      </c>
      <c r="M25" s="396" t="s">
        <v>58</v>
      </c>
      <c r="N25" s="397" t="s">
        <v>58</v>
      </c>
      <c r="O25" s="399">
        <v>36.380000000000003</v>
      </c>
      <c r="P25" s="400">
        <v>99</v>
      </c>
      <c r="Q25" s="401" t="str">
        <f t="shared" si="6"/>
        <v>D</v>
      </c>
      <c r="R25" s="402">
        <v>62</v>
      </c>
      <c r="S25" s="397">
        <v>63</v>
      </c>
      <c r="T25" s="403">
        <f t="shared" si="2"/>
        <v>-1</v>
      </c>
      <c r="U25" s="396">
        <v>96</v>
      </c>
      <c r="V25" s="402">
        <v>25.1</v>
      </c>
      <c r="W25" s="397">
        <v>27.4</v>
      </c>
      <c r="X25" s="403">
        <f t="shared" si="3"/>
        <v>-2.2999999999999972</v>
      </c>
      <c r="Y25" s="396">
        <v>2.5</v>
      </c>
      <c r="Z25" s="402">
        <v>30</v>
      </c>
      <c r="AA25" s="398">
        <v>35</v>
      </c>
      <c r="AB25" s="398" t="s">
        <v>405</v>
      </c>
      <c r="AC25" s="398" t="s">
        <v>58</v>
      </c>
      <c r="AD25" s="398" t="s">
        <v>396</v>
      </c>
      <c r="AE25" s="398" t="s">
        <v>238</v>
      </c>
      <c r="AF25" s="398" t="s">
        <v>385</v>
      </c>
      <c r="AG25" s="398" t="s">
        <v>238</v>
      </c>
      <c r="AH25" s="402">
        <f>IF(ISERROR(VLOOKUP(AB25,[3]Methodology!$H$32:$I$43,2,FALSE)),"",VLOOKUP(AB25,[3]Methodology!$H$32:$I$43,2,FALSE))</f>
        <v>1</v>
      </c>
      <c r="AI25" s="402">
        <f>IF(ISERROR(VLOOKUP(AC25,[3]Methodology!$H$32:$I$43,2,FALSE)),"",VLOOKUP(AC25,[3]Methodology!$H$32:$I$43,2,FALSE))</f>
        <v>5</v>
      </c>
      <c r="AJ25" s="398">
        <f>IF(ISERROR(VLOOKUP(AD25,[3]Methodology!$H$32:$I$43,2,FALSE)),"",VLOOKUP(AD25,[3]Methodology!$H$32:$I$43,2,FALSE))</f>
        <v>2</v>
      </c>
      <c r="AK25" s="402">
        <f>IF(ISERROR(VLOOKUP(AE25,[3]Methodology!$H$32:$I$43,2,FALSE)),"",VLOOKUP(AE25,[3]Methodology!$H$32:$I$43,2,FALSE))</f>
        <v>3</v>
      </c>
      <c r="AL25" s="402">
        <f>IF(ISERROR(VLOOKUP(AF25,[3]Methodology!$H$32:$I$43,2,FALSE)),"",VLOOKUP(AF25,[3]Methodology!$H$32:$I$43,2,FALSE))</f>
        <v>4</v>
      </c>
      <c r="AM25" s="398">
        <f>IF(ISERROR(VLOOKUP(AG25,[3]Methodology!$H$32:$I$43,2,FALSE)),"",VLOOKUP(AG25,[3]Methodology!$H$32:$I$43,2,FALSE))</f>
        <v>3</v>
      </c>
      <c r="AN25" s="404">
        <f t="shared" si="4"/>
        <v>2.6666666666666665</v>
      </c>
      <c r="AO25" s="404">
        <f t="shared" si="5"/>
        <v>3.3333333333333335</v>
      </c>
      <c r="AP25" s="406" t="s">
        <v>235</v>
      </c>
      <c r="AQ25" s="444"/>
      <c r="AR25" s="444"/>
      <c r="AS25" s="444"/>
      <c r="AT25" s="444"/>
      <c r="AU25" s="444"/>
      <c r="AV25" s="444"/>
      <c r="AW25" s="444"/>
      <c r="AX25" s="444"/>
      <c r="AY25" s="444"/>
      <c r="AZ25" s="444"/>
      <c r="BA25" s="444"/>
    </row>
    <row r="26" spans="2:53" x14ac:dyDescent="0.25">
      <c r="B26" s="374" t="s">
        <v>16</v>
      </c>
      <c r="C26" s="407" t="s">
        <v>417</v>
      </c>
      <c r="D26" s="408" t="s">
        <v>418</v>
      </c>
      <c r="E26" s="392">
        <v>2</v>
      </c>
      <c r="F26" s="392">
        <v>2</v>
      </c>
      <c r="G26" s="393">
        <f t="shared" si="0"/>
        <v>0</v>
      </c>
      <c r="H26" s="394">
        <f>(VLOOKUP(B26,'[4]New Ratings'!$A$3:$I$195,5,FALSE))</f>
        <v>2</v>
      </c>
      <c r="I26" s="395" t="s">
        <v>233</v>
      </c>
      <c r="J26" s="396" t="s">
        <v>206</v>
      </c>
      <c r="K26" s="396" t="s">
        <v>206</v>
      </c>
      <c r="L26" s="398" t="s">
        <v>234</v>
      </c>
      <c r="M26" s="396" t="s">
        <v>207</v>
      </c>
      <c r="N26" s="397" t="s">
        <v>207</v>
      </c>
      <c r="O26" s="399">
        <v>88.45</v>
      </c>
      <c r="P26" s="400">
        <v>18</v>
      </c>
      <c r="Q26" s="401" t="str">
        <f t="shared" si="6"/>
        <v>B</v>
      </c>
      <c r="R26" s="402">
        <v>22</v>
      </c>
      <c r="S26" s="397">
        <v>21</v>
      </c>
      <c r="T26" s="403">
        <f t="shared" si="2"/>
        <v>1</v>
      </c>
      <c r="U26" s="396">
        <v>19</v>
      </c>
      <c r="V26" s="402">
        <v>84.2</v>
      </c>
      <c r="W26" s="397">
        <v>84.2</v>
      </c>
      <c r="X26" s="403">
        <f t="shared" si="3"/>
        <v>0</v>
      </c>
      <c r="Y26" s="396">
        <v>80</v>
      </c>
      <c r="Z26" s="402">
        <v>39</v>
      </c>
      <c r="AA26" s="398">
        <v>40.5</v>
      </c>
      <c r="AB26" s="398" t="s">
        <v>33</v>
      </c>
      <c r="AC26" s="398" t="s">
        <v>73</v>
      </c>
      <c r="AD26" s="398" t="s">
        <v>33</v>
      </c>
      <c r="AE26" s="398" t="s">
        <v>73</v>
      </c>
      <c r="AF26" s="398" t="s">
        <v>53</v>
      </c>
      <c r="AG26" s="398" t="s">
        <v>53</v>
      </c>
      <c r="AH26" s="402">
        <f>IF(ISERROR(VLOOKUP(AB26,[3]Methodology!$H$32:$I$43,2,FALSE)),"",VLOOKUP(AB26,[3]Methodology!$H$32:$I$43,2,FALSE))</f>
        <v>9</v>
      </c>
      <c r="AI26" s="402">
        <f>IF(ISERROR(VLOOKUP(AC26,[3]Methodology!$H$32:$I$43,2,FALSE)),"",VLOOKUP(AC26,[3]Methodology!$H$32:$I$43,2,FALSE))</f>
        <v>8</v>
      </c>
      <c r="AJ26" s="398">
        <f>IF(ISERROR(VLOOKUP(AD26,[3]Methodology!$H$32:$I$43,2,FALSE)),"",VLOOKUP(AD26,[3]Methodology!$H$32:$I$43,2,FALSE))</f>
        <v>9</v>
      </c>
      <c r="AK26" s="402">
        <f>IF(ISERROR(VLOOKUP(AE26,[3]Methodology!$H$32:$I$43,2,FALSE)),"",VLOOKUP(AE26,[3]Methodology!$H$32:$I$43,2,FALSE))</f>
        <v>8</v>
      </c>
      <c r="AL26" s="402">
        <f>IF(ISERROR(VLOOKUP(AF26,[3]Methodology!$H$32:$I$43,2,FALSE)),"",VLOOKUP(AF26,[3]Methodology!$H$32:$I$43,2,FALSE))</f>
        <v>6</v>
      </c>
      <c r="AM26" s="398">
        <f>IF(ISERROR(VLOOKUP(AG26,[3]Methodology!$H$32:$I$43,2,FALSE)),"",VLOOKUP(AG26,[3]Methodology!$H$32:$I$43,2,FALSE))</f>
        <v>6</v>
      </c>
      <c r="AN26" s="404">
        <f t="shared" si="4"/>
        <v>8.6666666666666661</v>
      </c>
      <c r="AO26" s="404">
        <f t="shared" si="5"/>
        <v>6.666666666666667</v>
      </c>
      <c r="AP26" s="406" t="s">
        <v>386</v>
      </c>
      <c r="AQ26" s="444"/>
      <c r="AR26" s="444"/>
      <c r="AS26" s="444"/>
      <c r="AT26" s="444"/>
      <c r="AU26" s="444"/>
      <c r="AV26" s="444"/>
      <c r="AW26" s="444"/>
      <c r="AX26" s="444"/>
      <c r="AY26" s="444"/>
      <c r="AZ26" s="444"/>
      <c r="BA26" s="444"/>
    </row>
    <row r="27" spans="2:53" x14ac:dyDescent="0.25">
      <c r="B27" s="374" t="s">
        <v>112</v>
      </c>
      <c r="C27" s="407" t="s">
        <v>239</v>
      </c>
      <c r="D27" s="408" t="s">
        <v>419</v>
      </c>
      <c r="E27" s="392">
        <v>9</v>
      </c>
      <c r="F27" s="392">
        <v>9</v>
      </c>
      <c r="G27" s="393">
        <f t="shared" si="0"/>
        <v>0</v>
      </c>
      <c r="H27" s="394">
        <f>(VLOOKUP(B27,'[4]New Ratings'!$A$3:$I$195,5,FALSE))</f>
        <v>9</v>
      </c>
      <c r="I27" s="395" t="s">
        <v>240</v>
      </c>
      <c r="J27" s="455" t="s">
        <v>460</v>
      </c>
      <c r="K27" s="396" t="s">
        <v>420</v>
      </c>
      <c r="L27" s="398" t="s">
        <v>237</v>
      </c>
      <c r="M27" s="396" t="s">
        <v>186</v>
      </c>
      <c r="N27" s="397" t="s">
        <v>186</v>
      </c>
      <c r="O27" s="399">
        <v>39.32</v>
      </c>
      <c r="P27" s="400">
        <v>89</v>
      </c>
      <c r="Q27" s="401" t="str">
        <f t="shared" si="6"/>
        <v>D</v>
      </c>
      <c r="R27" s="402">
        <v>64</v>
      </c>
      <c r="S27" s="397">
        <v>64</v>
      </c>
      <c r="T27" s="403">
        <f t="shared" si="2"/>
        <v>0</v>
      </c>
      <c r="U27" s="396">
        <v>87</v>
      </c>
      <c r="V27" s="402">
        <v>28.5</v>
      </c>
      <c r="W27" s="397">
        <v>33.799999999999997</v>
      </c>
      <c r="X27" s="403">
        <f t="shared" si="3"/>
        <v>-5.2999999999999972</v>
      </c>
      <c r="Y27" s="396">
        <v>74</v>
      </c>
      <c r="Z27" s="402">
        <v>35</v>
      </c>
      <c r="AA27" s="398">
        <v>32.5</v>
      </c>
      <c r="AB27" s="398" t="s">
        <v>53</v>
      </c>
      <c r="AC27" s="398" t="s">
        <v>54</v>
      </c>
      <c r="AD27" s="398" t="s">
        <v>54</v>
      </c>
      <c r="AE27" s="398" t="s">
        <v>58</v>
      </c>
      <c r="AF27" s="398" t="s">
        <v>58</v>
      </c>
      <c r="AG27" s="398" t="s">
        <v>385</v>
      </c>
      <c r="AH27" s="402">
        <f>IF(ISERROR(VLOOKUP(AB27,[3]Methodology!$H$32:$I$43,2,FALSE)),"",VLOOKUP(AB27,[3]Methodology!$H$32:$I$43,2,FALSE))</f>
        <v>6</v>
      </c>
      <c r="AI27" s="402">
        <f>IF(ISERROR(VLOOKUP(AC27,[3]Methodology!$H$32:$I$43,2,FALSE)),"",VLOOKUP(AC27,[3]Methodology!$H$32:$I$43,2,FALSE))</f>
        <v>7</v>
      </c>
      <c r="AJ27" s="398">
        <f>IF(ISERROR(VLOOKUP(AD27,[3]Methodology!$H$32:$I$43,2,FALSE)),"",VLOOKUP(AD27,[3]Methodology!$H$32:$I$43,2,FALSE))</f>
        <v>7</v>
      </c>
      <c r="AK27" s="402">
        <f>IF(ISERROR(VLOOKUP(AE27,[3]Methodology!$H$32:$I$43,2,FALSE)),"",VLOOKUP(AE27,[3]Methodology!$H$32:$I$43,2,FALSE))</f>
        <v>5</v>
      </c>
      <c r="AL27" s="402">
        <f>IF(ISERROR(VLOOKUP(AF27,[3]Methodology!$H$32:$I$43,2,FALSE)),"",VLOOKUP(AF27,[3]Methodology!$H$32:$I$43,2,FALSE))</f>
        <v>5</v>
      </c>
      <c r="AM27" s="398">
        <f>IF(ISERROR(VLOOKUP(AG27,[3]Methodology!$H$32:$I$43,2,FALSE)),"",VLOOKUP(AG27,[3]Methodology!$H$32:$I$43,2,FALSE))</f>
        <v>4</v>
      </c>
      <c r="AN27" s="404">
        <f t="shared" si="4"/>
        <v>6.666666666666667</v>
      </c>
      <c r="AO27" s="404">
        <f t="shared" si="5"/>
        <v>4.666666666666667</v>
      </c>
      <c r="AP27" s="406" t="s">
        <v>242</v>
      </c>
      <c r="AQ27" s="444"/>
      <c r="AR27" s="444"/>
      <c r="AS27" s="444"/>
      <c r="AT27" s="444"/>
      <c r="AU27" s="444"/>
      <c r="AV27" s="444"/>
      <c r="AW27" s="444"/>
      <c r="AX27" s="444"/>
      <c r="AY27" s="444"/>
      <c r="AZ27" s="444"/>
      <c r="BA27" s="444"/>
    </row>
    <row r="28" spans="2:53" x14ac:dyDescent="0.25">
      <c r="B28" s="374" t="s">
        <v>24</v>
      </c>
      <c r="C28" s="407" t="s">
        <v>275</v>
      </c>
      <c r="D28" s="408" t="s">
        <v>421</v>
      </c>
      <c r="E28" s="392">
        <v>2</v>
      </c>
      <c r="F28" s="392">
        <v>1</v>
      </c>
      <c r="G28" s="393">
        <f t="shared" si="0"/>
        <v>1</v>
      </c>
      <c r="H28" s="394">
        <f>(VLOOKUP(B28,'[4]New Ratings'!$A$3:$I$195,5,FALSE))</f>
        <v>1</v>
      </c>
      <c r="I28" s="395" t="s">
        <v>233</v>
      </c>
      <c r="J28" s="454" t="s">
        <v>190</v>
      </c>
      <c r="K28" s="396" t="s">
        <v>208</v>
      </c>
      <c r="L28" s="398" t="s">
        <v>234</v>
      </c>
      <c r="M28" s="396" t="s">
        <v>10</v>
      </c>
      <c r="N28" s="397" t="s">
        <v>10</v>
      </c>
      <c r="O28" s="399">
        <v>90.58</v>
      </c>
      <c r="P28" s="400">
        <v>16</v>
      </c>
      <c r="Q28" s="401" t="str">
        <f t="shared" si="6"/>
        <v>A</v>
      </c>
      <c r="R28" s="402">
        <v>10</v>
      </c>
      <c r="S28" s="397">
        <v>10</v>
      </c>
      <c r="T28" s="403">
        <f t="shared" si="2"/>
        <v>0</v>
      </c>
      <c r="U28" s="396">
        <v>13</v>
      </c>
      <c r="V28" s="402">
        <v>87.2</v>
      </c>
      <c r="W28" s="397">
        <v>87.7</v>
      </c>
      <c r="X28" s="403">
        <f t="shared" si="3"/>
        <v>-0.5</v>
      </c>
      <c r="Y28" s="396">
        <v>80</v>
      </c>
      <c r="Z28" s="402">
        <v>48</v>
      </c>
      <c r="AA28" s="398">
        <v>39</v>
      </c>
      <c r="AB28" s="398" t="s">
        <v>33</v>
      </c>
      <c r="AC28" s="398" t="s">
        <v>73</v>
      </c>
      <c r="AD28" s="398" t="s">
        <v>33</v>
      </c>
      <c r="AE28" s="398" t="s">
        <v>74</v>
      </c>
      <c r="AF28" s="398" t="s">
        <v>33</v>
      </c>
      <c r="AG28" s="398" t="s">
        <v>33</v>
      </c>
      <c r="AH28" s="402">
        <f>IF(ISERROR(VLOOKUP(AB28,[3]Methodology!$H$32:$I$43,2,FALSE)),"",VLOOKUP(AB28,[3]Methodology!$H$32:$I$43,2,FALSE))</f>
        <v>9</v>
      </c>
      <c r="AI28" s="402">
        <f>IF(ISERROR(VLOOKUP(AC28,[3]Methodology!$H$32:$I$43,2,FALSE)),"",VLOOKUP(AC28,[3]Methodology!$H$32:$I$43,2,FALSE))</f>
        <v>8</v>
      </c>
      <c r="AJ28" s="398">
        <f>IF(ISERROR(VLOOKUP(AD28,[3]Methodology!$H$32:$I$43,2,FALSE)),"",VLOOKUP(AD28,[3]Methodology!$H$32:$I$43,2,FALSE))</f>
        <v>9</v>
      </c>
      <c r="AK28" s="402">
        <f>IF(ISERROR(VLOOKUP(AE28,[3]Methodology!$H$32:$I$43,2,FALSE)),"",VLOOKUP(AE28,[3]Methodology!$H$32:$I$43,2,FALSE))</f>
        <v>10</v>
      </c>
      <c r="AL28" s="402">
        <f>IF(ISERROR(VLOOKUP(AF28,[3]Methodology!$H$32:$I$43,2,FALSE)),"",VLOOKUP(AF28,[3]Methodology!$H$32:$I$43,2,FALSE))</f>
        <v>9</v>
      </c>
      <c r="AM28" s="398">
        <f>IF(ISERROR(VLOOKUP(AG28,[3]Methodology!$H$32:$I$43,2,FALSE)),"",VLOOKUP(AG28,[3]Methodology!$H$32:$I$43,2,FALSE))</f>
        <v>9</v>
      </c>
      <c r="AN28" s="404">
        <f t="shared" si="4"/>
        <v>8.6666666666666661</v>
      </c>
      <c r="AO28" s="404">
        <f t="shared" si="5"/>
        <v>9.3333333333333339</v>
      </c>
      <c r="AP28" s="406" t="s">
        <v>235</v>
      </c>
      <c r="AQ28" s="444"/>
      <c r="AR28" s="444"/>
      <c r="AS28" s="444"/>
      <c r="AT28" s="444"/>
      <c r="AU28" s="444"/>
      <c r="AV28" s="444"/>
      <c r="AW28" s="444"/>
      <c r="AX28" s="444"/>
      <c r="AY28" s="444"/>
      <c r="AZ28" s="444"/>
      <c r="BA28" s="444"/>
    </row>
    <row r="29" spans="2:53" x14ac:dyDescent="0.25">
      <c r="B29" s="374" t="s">
        <v>87</v>
      </c>
      <c r="C29" s="407" t="s">
        <v>255</v>
      </c>
      <c r="D29" s="408" t="s">
        <v>422</v>
      </c>
      <c r="E29" s="392">
        <v>9</v>
      </c>
      <c r="F29" s="392">
        <v>10</v>
      </c>
      <c r="G29" s="393">
        <f t="shared" si="0"/>
        <v>-1</v>
      </c>
      <c r="H29" s="394">
        <f>(VLOOKUP(B29,'[4]New Ratings'!$A$3:$I$195,5,FALSE))</f>
        <v>10</v>
      </c>
      <c r="I29" s="395" t="s">
        <v>240</v>
      </c>
      <c r="J29" s="455" t="s">
        <v>356</v>
      </c>
      <c r="K29" s="396" t="s">
        <v>192</v>
      </c>
      <c r="L29" s="398" t="s">
        <v>234</v>
      </c>
      <c r="M29" s="396" t="s">
        <v>209</v>
      </c>
      <c r="N29" s="397" t="s">
        <v>209</v>
      </c>
      <c r="O29" s="399">
        <v>47.26</v>
      </c>
      <c r="P29" s="400">
        <v>74</v>
      </c>
      <c r="Q29" s="401" t="str">
        <f t="shared" si="6"/>
        <v>C</v>
      </c>
      <c r="R29" s="402">
        <v>46</v>
      </c>
      <c r="S29" s="397">
        <v>51</v>
      </c>
      <c r="T29" s="403">
        <f t="shared" si="2"/>
        <v>-5</v>
      </c>
      <c r="U29" s="396">
        <v>79</v>
      </c>
      <c r="V29" s="402">
        <v>32.4</v>
      </c>
      <c r="W29" s="397">
        <v>34.4</v>
      </c>
      <c r="X29" s="403">
        <f t="shared" si="3"/>
        <v>-2</v>
      </c>
      <c r="Y29" s="396">
        <v>68</v>
      </c>
      <c r="Z29" s="402">
        <v>39</v>
      </c>
      <c r="AA29" s="398">
        <v>37</v>
      </c>
      <c r="AB29" s="398" t="s">
        <v>58</v>
      </c>
      <c r="AC29" s="398" t="s">
        <v>54</v>
      </c>
      <c r="AD29" s="398" t="s">
        <v>58</v>
      </c>
      <c r="AE29" s="398" t="s">
        <v>58</v>
      </c>
      <c r="AF29" s="398" t="s">
        <v>53</v>
      </c>
      <c r="AG29" s="398" t="s">
        <v>385</v>
      </c>
      <c r="AH29" s="402">
        <f>IF(ISERROR(VLOOKUP(AB29,[3]Methodology!$H$32:$I$43,2,FALSE)),"",VLOOKUP(AB29,[3]Methodology!$H$32:$I$43,2,FALSE))</f>
        <v>5</v>
      </c>
      <c r="AI29" s="402">
        <f>IF(ISERROR(VLOOKUP(AC29,[3]Methodology!$H$32:$I$43,2,FALSE)),"",VLOOKUP(AC29,[3]Methodology!$H$32:$I$43,2,FALSE))</f>
        <v>7</v>
      </c>
      <c r="AJ29" s="398">
        <f>IF(ISERROR(VLOOKUP(AD29,[3]Methodology!$H$32:$I$43,2,FALSE)),"",VLOOKUP(AD29,[3]Methodology!$H$32:$I$43,2,FALSE))</f>
        <v>5</v>
      </c>
      <c r="AK29" s="402">
        <f>IF(ISERROR(VLOOKUP(AE29,[3]Methodology!$H$32:$I$43,2,FALSE)),"",VLOOKUP(AE29,[3]Methodology!$H$32:$I$43,2,FALSE))</f>
        <v>5</v>
      </c>
      <c r="AL29" s="402">
        <f>IF(ISERROR(VLOOKUP(AF29,[3]Methodology!$H$32:$I$43,2,FALSE)),"",VLOOKUP(AF29,[3]Methodology!$H$32:$I$43,2,FALSE))</f>
        <v>6</v>
      </c>
      <c r="AM29" s="398">
        <f>IF(ISERROR(VLOOKUP(AG29,[3]Methodology!$H$32:$I$43,2,FALSE)),"",VLOOKUP(AG29,[3]Methodology!$H$32:$I$43,2,FALSE))</f>
        <v>4</v>
      </c>
      <c r="AN29" s="404">
        <f t="shared" si="4"/>
        <v>5.666666666666667</v>
      </c>
      <c r="AO29" s="404">
        <f t="shared" si="5"/>
        <v>5</v>
      </c>
      <c r="AP29" s="406" t="s">
        <v>235</v>
      </c>
      <c r="AQ29" s="444"/>
      <c r="AR29" s="444"/>
      <c r="AS29" s="444"/>
      <c r="AT29" s="444"/>
      <c r="AU29" s="444"/>
      <c r="AV29" s="444"/>
      <c r="AW29" s="444"/>
      <c r="AX29" s="444"/>
      <c r="AY29" s="444"/>
      <c r="AZ29" s="444"/>
      <c r="BA29" s="444"/>
    </row>
    <row r="30" spans="2:53" x14ac:dyDescent="0.25">
      <c r="B30" s="374" t="s">
        <v>113</v>
      </c>
      <c r="C30" s="407" t="s">
        <v>276</v>
      </c>
      <c r="D30" s="408" t="s">
        <v>423</v>
      </c>
      <c r="E30" s="392">
        <v>4</v>
      </c>
      <c r="F30" s="392">
        <v>4</v>
      </c>
      <c r="G30" s="393">
        <f t="shared" si="0"/>
        <v>0</v>
      </c>
      <c r="H30" s="394">
        <f>(VLOOKUP(B30,'[4]New Ratings'!$A$3:$I$195,5,FALSE))</f>
        <v>4</v>
      </c>
      <c r="I30" s="395" t="s">
        <v>240</v>
      </c>
      <c r="J30" s="396" t="s">
        <v>210</v>
      </c>
      <c r="K30" s="396" t="s">
        <v>210</v>
      </c>
      <c r="L30" s="398" t="s">
        <v>237</v>
      </c>
      <c r="M30" s="396" t="s">
        <v>41</v>
      </c>
      <c r="N30" s="397" t="s">
        <v>41</v>
      </c>
      <c r="O30" s="399">
        <v>62.53</v>
      </c>
      <c r="P30" s="400">
        <v>47</v>
      </c>
      <c r="Q30" s="401" t="str">
        <f t="shared" si="6"/>
        <v>B</v>
      </c>
      <c r="R30" s="402">
        <v>29</v>
      </c>
      <c r="S30" s="397">
        <v>26</v>
      </c>
      <c r="T30" s="403">
        <f t="shared" si="2"/>
        <v>3</v>
      </c>
      <c r="U30" s="396">
        <v>33</v>
      </c>
      <c r="V30" s="402">
        <v>62.4</v>
      </c>
      <c r="W30" s="397">
        <v>63.3</v>
      </c>
      <c r="X30" s="403">
        <f t="shared" si="3"/>
        <v>-0.89999999999999858</v>
      </c>
      <c r="Y30" s="396">
        <v>75.5</v>
      </c>
      <c r="Z30" s="402">
        <v>39</v>
      </c>
      <c r="AA30" s="398">
        <v>44.5</v>
      </c>
      <c r="AB30" s="398" t="s">
        <v>54</v>
      </c>
      <c r="AC30" s="398" t="s">
        <v>54</v>
      </c>
      <c r="AD30" s="398" t="s">
        <v>54</v>
      </c>
      <c r="AE30" s="398" t="s">
        <v>54</v>
      </c>
      <c r="AF30" s="398" t="s">
        <v>73</v>
      </c>
      <c r="AG30" s="398" t="s">
        <v>54</v>
      </c>
      <c r="AH30" s="402">
        <f>IF(ISERROR(VLOOKUP(AB30,[3]Methodology!$H$32:$I$43,2,FALSE)),"",VLOOKUP(AB30,[3]Methodology!$H$32:$I$43,2,FALSE))</f>
        <v>7</v>
      </c>
      <c r="AI30" s="402">
        <f>IF(ISERROR(VLOOKUP(AC30,[3]Methodology!$H$32:$I$43,2,FALSE)),"",VLOOKUP(AC30,[3]Methodology!$H$32:$I$43,2,FALSE))</f>
        <v>7</v>
      </c>
      <c r="AJ30" s="398">
        <f>IF(ISERROR(VLOOKUP(AD30,[3]Methodology!$H$32:$I$43,2,FALSE)),"",VLOOKUP(AD30,[3]Methodology!$H$32:$I$43,2,FALSE))</f>
        <v>7</v>
      </c>
      <c r="AK30" s="402">
        <f>IF(ISERROR(VLOOKUP(AE30,[3]Methodology!$H$32:$I$43,2,FALSE)),"",VLOOKUP(AE30,[3]Methodology!$H$32:$I$43,2,FALSE))</f>
        <v>7</v>
      </c>
      <c r="AL30" s="402">
        <f>IF(ISERROR(VLOOKUP(AF30,[3]Methodology!$H$32:$I$43,2,FALSE)),"",VLOOKUP(AF30,[3]Methodology!$H$32:$I$43,2,FALSE))</f>
        <v>8</v>
      </c>
      <c r="AM30" s="398">
        <f>IF(ISERROR(VLOOKUP(AG30,[3]Methodology!$H$32:$I$43,2,FALSE)),"",VLOOKUP(AG30,[3]Methodology!$H$32:$I$43,2,FALSE))</f>
        <v>7</v>
      </c>
      <c r="AN30" s="404">
        <f t="shared" si="4"/>
        <v>7</v>
      </c>
      <c r="AO30" s="404">
        <f t="shared" si="5"/>
        <v>7.333333333333333</v>
      </c>
      <c r="AP30" s="406" t="s">
        <v>235</v>
      </c>
      <c r="AQ30" s="444"/>
      <c r="AR30" s="444"/>
      <c r="AS30" s="444"/>
      <c r="AT30" s="444"/>
      <c r="AU30" s="444"/>
      <c r="AV30" s="444"/>
      <c r="AW30" s="444"/>
      <c r="AX30" s="444"/>
      <c r="AY30" s="444"/>
      <c r="AZ30" s="444"/>
      <c r="BA30" s="444"/>
    </row>
    <row r="31" spans="2:53" x14ac:dyDescent="0.25">
      <c r="B31" s="374" t="s">
        <v>45</v>
      </c>
      <c r="C31" s="407" t="s">
        <v>424</v>
      </c>
      <c r="D31" s="408" t="s">
        <v>425</v>
      </c>
      <c r="E31" s="392">
        <v>4</v>
      </c>
      <c r="F31" s="392">
        <v>4</v>
      </c>
      <c r="G31" s="393">
        <f t="shared" si="0"/>
        <v>0</v>
      </c>
      <c r="H31" s="394">
        <f>(VLOOKUP(B31,'[4]New Ratings'!$A$3:$I$195,5,FALSE))</f>
        <v>5</v>
      </c>
      <c r="I31" s="395" t="s">
        <v>240</v>
      </c>
      <c r="J31" s="396" t="s">
        <v>210</v>
      </c>
      <c r="K31" s="396" t="s">
        <v>210</v>
      </c>
      <c r="L31" s="398" t="s">
        <v>234</v>
      </c>
      <c r="M31" s="396" t="s">
        <v>46</v>
      </c>
      <c r="N31" s="397" t="s">
        <v>46</v>
      </c>
      <c r="O31" s="399">
        <v>54.48</v>
      </c>
      <c r="P31" s="400">
        <v>61</v>
      </c>
      <c r="Q31" s="401" t="str">
        <f t="shared" si="6"/>
        <v>C</v>
      </c>
      <c r="R31" s="402">
        <v>50</v>
      </c>
      <c r="S31" s="397">
        <v>50</v>
      </c>
      <c r="T31" s="403">
        <f t="shared" si="2"/>
        <v>0</v>
      </c>
      <c r="U31" s="396">
        <v>57</v>
      </c>
      <c r="V31" s="402">
        <v>45.8</v>
      </c>
      <c r="W31" s="397">
        <v>47.9</v>
      </c>
      <c r="X31" s="403">
        <f t="shared" si="3"/>
        <v>-2.1000000000000014</v>
      </c>
      <c r="Y31" s="396">
        <v>68</v>
      </c>
      <c r="Z31" s="402">
        <v>39.5</v>
      </c>
      <c r="AA31" s="398">
        <v>35.5</v>
      </c>
      <c r="AB31" s="398"/>
      <c r="AC31" s="398"/>
      <c r="AD31" s="398"/>
      <c r="AE31" s="398"/>
      <c r="AF31" s="398"/>
      <c r="AG31" s="398"/>
      <c r="AH31" s="402" t="str">
        <f>IF(ISERROR(VLOOKUP(AB31,[3]Methodology!$H$32:$I$43,2,FALSE)),"",VLOOKUP(AB31,[3]Methodology!$H$32:$I$43,2,FALSE))</f>
        <v/>
      </c>
      <c r="AI31" s="402" t="str">
        <f>IF(ISERROR(VLOOKUP(AC31,[3]Methodology!$H$32:$I$43,2,FALSE)),"",VLOOKUP(AC31,[3]Methodology!$H$32:$I$43,2,FALSE))</f>
        <v/>
      </c>
      <c r="AJ31" s="398" t="str">
        <f>IF(ISERROR(VLOOKUP(AD31,[3]Methodology!$H$32:$I$43,2,FALSE)),"",VLOOKUP(AD31,[3]Methodology!$H$32:$I$43,2,FALSE))</f>
        <v/>
      </c>
      <c r="AK31" s="402" t="str">
        <f>IF(ISERROR(VLOOKUP(AE31,[3]Methodology!$H$32:$I$43,2,FALSE)),"",VLOOKUP(AE31,[3]Methodology!$H$32:$I$43,2,FALSE))</f>
        <v/>
      </c>
      <c r="AL31" s="402" t="str">
        <f>IF(ISERROR(VLOOKUP(AF31,[3]Methodology!$H$32:$I$43,2,FALSE)),"",VLOOKUP(AF31,[3]Methodology!$H$32:$I$43,2,FALSE))</f>
        <v/>
      </c>
      <c r="AM31" s="398" t="str">
        <f>IF(ISERROR(VLOOKUP(AG31,[3]Methodology!$H$32:$I$43,2,FALSE)),"",VLOOKUP(AG31,[3]Methodology!$H$32:$I$43,2,FALSE))</f>
        <v/>
      </c>
      <c r="AN31" s="404">
        <f t="shared" si="4"/>
        <v>0</v>
      </c>
      <c r="AO31" s="404">
        <f t="shared" si="5"/>
        <v>0</v>
      </c>
      <c r="AP31" s="406" t="s">
        <v>256</v>
      </c>
      <c r="AQ31" s="444"/>
      <c r="AR31" s="444"/>
      <c r="AS31" s="444"/>
      <c r="AT31" s="444"/>
      <c r="AU31" s="444"/>
      <c r="AV31" s="444"/>
      <c r="AW31" s="444"/>
      <c r="AX31" s="444"/>
      <c r="AY31" s="444"/>
      <c r="AZ31" s="444"/>
      <c r="BA31" s="444"/>
    </row>
    <row r="32" spans="2:53" x14ac:dyDescent="0.25">
      <c r="B32" s="355" t="s">
        <v>114</v>
      </c>
      <c r="C32" s="417" t="s">
        <v>248</v>
      </c>
      <c r="D32" s="418" t="s">
        <v>426</v>
      </c>
      <c r="E32" s="419">
        <v>9</v>
      </c>
      <c r="F32" s="419">
        <v>9</v>
      </c>
      <c r="G32" s="420">
        <f t="shared" si="0"/>
        <v>0</v>
      </c>
      <c r="H32" s="421">
        <f>(VLOOKUP(B32,'[4]New Ratings'!$A$3:$I$195,5,FALSE))</f>
        <v>9</v>
      </c>
      <c r="I32" s="422" t="s">
        <v>240</v>
      </c>
      <c r="J32" s="424" t="s">
        <v>199</v>
      </c>
      <c r="K32" s="424" t="s">
        <v>199</v>
      </c>
      <c r="L32" s="423" t="s">
        <v>234</v>
      </c>
      <c r="M32" s="424" t="s">
        <v>209</v>
      </c>
      <c r="N32" s="456" t="s">
        <v>54</v>
      </c>
      <c r="O32" s="425">
        <v>46.34</v>
      </c>
      <c r="P32" s="426">
        <v>75</v>
      </c>
      <c r="Q32" s="427" t="str">
        <f t="shared" si="6"/>
        <v>C</v>
      </c>
      <c r="R32" s="428">
        <v>58</v>
      </c>
      <c r="S32" s="371">
        <v>55</v>
      </c>
      <c r="T32" s="429">
        <f t="shared" si="2"/>
        <v>3</v>
      </c>
      <c r="U32" s="424">
        <v>77</v>
      </c>
      <c r="V32" s="428">
        <v>33</v>
      </c>
      <c r="W32" s="371">
        <v>36.799999999999997</v>
      </c>
      <c r="X32" s="429">
        <f t="shared" si="3"/>
        <v>-3.7999999999999972</v>
      </c>
      <c r="Y32" s="424">
        <v>63</v>
      </c>
      <c r="Z32" s="428">
        <v>30.5</v>
      </c>
      <c r="AA32" s="423">
        <v>23.5</v>
      </c>
      <c r="AB32" s="423"/>
      <c r="AC32" s="423"/>
      <c r="AD32" s="423"/>
      <c r="AE32" s="423"/>
      <c r="AF32" s="423"/>
      <c r="AG32" s="423"/>
      <c r="AH32" s="428" t="str">
        <f>IF(ISERROR(VLOOKUP(AB32,[3]Methodology!$H$32:$I$43,2,FALSE)),"",VLOOKUP(AB32,[3]Methodology!$H$32:$I$43,2,FALSE))</f>
        <v/>
      </c>
      <c r="AI32" s="428" t="str">
        <f>IF(ISERROR(VLOOKUP(AC32,[3]Methodology!$H$32:$I$43,2,FALSE)),"",VLOOKUP(AC32,[3]Methodology!$H$32:$I$43,2,FALSE))</f>
        <v/>
      </c>
      <c r="AJ32" s="423" t="str">
        <f>IF(ISERROR(VLOOKUP(AD32,[3]Methodology!$H$32:$I$43,2,FALSE)),"",VLOOKUP(AD32,[3]Methodology!$H$32:$I$43,2,FALSE))</f>
        <v/>
      </c>
      <c r="AK32" s="428" t="str">
        <f>IF(ISERROR(VLOOKUP(AE32,[3]Methodology!$H$32:$I$43,2,FALSE)),"",VLOOKUP(AE32,[3]Methodology!$H$32:$I$43,2,FALSE))</f>
        <v/>
      </c>
      <c r="AL32" s="428" t="str">
        <f>IF(ISERROR(VLOOKUP(AF32,[3]Methodology!$H$32:$I$43,2,FALSE)),"",VLOOKUP(AF32,[3]Methodology!$H$32:$I$43,2,FALSE))</f>
        <v/>
      </c>
      <c r="AM32" s="423" t="str">
        <f>IF(ISERROR(VLOOKUP(AG32,[3]Methodology!$H$32:$I$43,2,FALSE)),"",VLOOKUP(AG32,[3]Methodology!$H$32:$I$43,2,FALSE))</f>
        <v/>
      </c>
      <c r="AN32" s="430">
        <f t="shared" si="4"/>
        <v>0</v>
      </c>
      <c r="AO32" s="430">
        <f t="shared" si="5"/>
        <v>0</v>
      </c>
      <c r="AP32" s="431" t="s">
        <v>235</v>
      </c>
      <c r="AQ32" s="444"/>
      <c r="AR32" s="444"/>
      <c r="AS32" s="444"/>
      <c r="AT32" s="444"/>
      <c r="AU32" s="444"/>
      <c r="AV32" s="444"/>
      <c r="AW32" s="444"/>
      <c r="AX32" s="444"/>
      <c r="AY32" s="444"/>
      <c r="AZ32" s="444"/>
      <c r="BA32" s="444"/>
    </row>
    <row r="33" spans="2:53" x14ac:dyDescent="0.25">
      <c r="B33" s="374" t="s">
        <v>47</v>
      </c>
      <c r="C33" s="407" t="s">
        <v>257</v>
      </c>
      <c r="D33" s="408" t="s">
        <v>428</v>
      </c>
      <c r="E33" s="392">
        <v>5</v>
      </c>
      <c r="F33" s="392">
        <v>6</v>
      </c>
      <c r="G33" s="393">
        <f t="shared" si="0"/>
        <v>-1</v>
      </c>
      <c r="H33" s="394">
        <f>(VLOOKUP(B33,'[4]New Ratings'!$A$3:$I$195,5,FALSE))</f>
        <v>6</v>
      </c>
      <c r="I33" s="395" t="s">
        <v>240</v>
      </c>
      <c r="J33" s="396" t="s">
        <v>200</v>
      </c>
      <c r="K33" s="396" t="s">
        <v>200</v>
      </c>
      <c r="L33" s="398" t="s">
        <v>234</v>
      </c>
      <c r="M33" s="396" t="s">
        <v>50</v>
      </c>
      <c r="N33" s="397" t="s">
        <v>50</v>
      </c>
      <c r="O33" s="399">
        <v>52.98</v>
      </c>
      <c r="P33" s="400">
        <v>67</v>
      </c>
      <c r="Q33" s="401" t="str">
        <f t="shared" si="6"/>
        <v>C</v>
      </c>
      <c r="R33" s="402">
        <v>53</v>
      </c>
      <c r="S33" s="397">
        <v>55</v>
      </c>
      <c r="T33" s="403">
        <f t="shared" si="2"/>
        <v>-2</v>
      </c>
      <c r="U33" s="396">
        <v>62</v>
      </c>
      <c r="V33" s="402">
        <v>44</v>
      </c>
      <c r="W33" s="397">
        <v>43.7</v>
      </c>
      <c r="X33" s="403">
        <f t="shared" si="3"/>
        <v>0.29999999999999716</v>
      </c>
      <c r="Y33" s="396">
        <v>66</v>
      </c>
      <c r="Z33" s="402">
        <v>40.5</v>
      </c>
      <c r="AA33" s="398">
        <v>37</v>
      </c>
      <c r="AB33" s="398"/>
      <c r="AC33" s="398"/>
      <c r="AD33" s="398"/>
      <c r="AE33" s="398"/>
      <c r="AF33" s="398"/>
      <c r="AG33" s="398"/>
      <c r="AH33" s="402" t="str">
        <f>IF(ISERROR(VLOOKUP(AB33,[5]Methodology!$H$26:$I$37,2,FALSE)),"",VLOOKUP(AB33,[5]Methodology!$H$26:$I$37,2,FALSE))</f>
        <v/>
      </c>
      <c r="AI33" s="402" t="str">
        <f>IF(ISERROR(VLOOKUP(AC33,[5]Methodology!$H$26:$I$37,2,FALSE)),"",VLOOKUP(AC33,[5]Methodology!$H$26:$I$37,2,FALSE))</f>
        <v/>
      </c>
      <c r="AJ33" s="398" t="str">
        <f>IF(ISERROR(VLOOKUP(AD33,[5]Methodology!$H$26:$I$37,2,FALSE)),"",VLOOKUP(AD33,[5]Methodology!$H$26:$I$37,2,FALSE))</f>
        <v/>
      </c>
      <c r="AK33" s="402" t="str">
        <f>IF(ISERROR(VLOOKUP(AE33,[5]Methodology!$H$26:$I$37,2,FALSE)),"",VLOOKUP(AE33,[5]Methodology!$H$26:$I$37,2,FALSE))</f>
        <v/>
      </c>
      <c r="AL33" s="402" t="str">
        <f>IF(ISERROR(VLOOKUP(AF33,[5]Methodology!$H$26:$I$37,2,FALSE)),"",VLOOKUP(AF33,[5]Methodology!$H$26:$I$37,2,FALSE))</f>
        <v/>
      </c>
      <c r="AM33" s="398" t="str">
        <f>IF(ISERROR(VLOOKUP(AG33,[5]Methodology!$H$26:$I$37,2,FALSE)),"",VLOOKUP(AG33,[5]Methodology!$H$26:$I$37,2,FALSE))</f>
        <v/>
      </c>
      <c r="AN33" s="404">
        <f t="shared" si="4"/>
        <v>0</v>
      </c>
      <c r="AO33" s="404">
        <f t="shared" si="5"/>
        <v>0</v>
      </c>
      <c r="AP33" s="406" t="s">
        <v>258</v>
      </c>
      <c r="AQ33" s="444"/>
      <c r="AR33" s="444"/>
      <c r="AS33" s="444"/>
      <c r="AT33" s="444"/>
      <c r="AU33" s="444"/>
      <c r="AV33" s="444"/>
      <c r="AW33" s="444"/>
      <c r="AX33" s="444"/>
      <c r="AY33" s="444"/>
      <c r="AZ33" s="444"/>
      <c r="BA33" s="444"/>
    </row>
    <row r="34" spans="2:53" ht="15.75" customHeight="1" x14ac:dyDescent="0.25">
      <c r="B34" s="374" t="s">
        <v>429</v>
      </c>
      <c r="C34" s="407" t="s">
        <v>251</v>
      </c>
      <c r="D34" s="408" t="s">
        <v>430</v>
      </c>
      <c r="E34" s="392">
        <v>9</v>
      </c>
      <c r="F34" s="392">
        <v>8</v>
      </c>
      <c r="G34" s="393">
        <f t="shared" si="0"/>
        <v>1</v>
      </c>
      <c r="H34" s="394" t="e">
        <f>(VLOOKUP(B34,'[4]New Ratings'!$A$3:$I$195,5,FALSE))</f>
        <v>#N/A</v>
      </c>
      <c r="I34" s="395" t="s">
        <v>240</v>
      </c>
      <c r="J34" s="396" t="s">
        <v>186</v>
      </c>
      <c r="K34" s="396" t="s">
        <v>186</v>
      </c>
      <c r="L34" s="398" t="s">
        <v>186</v>
      </c>
      <c r="M34" s="396" t="s">
        <v>186</v>
      </c>
      <c r="N34" s="397" t="s">
        <v>186</v>
      </c>
      <c r="O34" s="399">
        <v>35.14</v>
      </c>
      <c r="P34" s="400">
        <v>104</v>
      </c>
      <c r="Q34" s="401" t="str">
        <f t="shared" si="6"/>
        <v>C</v>
      </c>
      <c r="R34" s="402">
        <v>59</v>
      </c>
      <c r="S34" s="397">
        <v>61</v>
      </c>
      <c r="T34" s="403" t="s">
        <v>186</v>
      </c>
      <c r="U34" s="396" t="s">
        <v>186</v>
      </c>
      <c r="V34" s="402" t="s">
        <v>186</v>
      </c>
      <c r="W34" s="397" t="s">
        <v>186</v>
      </c>
      <c r="X34" s="403" t="str">
        <f t="shared" si="3"/>
        <v>*</v>
      </c>
      <c r="Y34" s="396" t="s">
        <v>186</v>
      </c>
      <c r="Z34" s="402" t="s">
        <v>186</v>
      </c>
      <c r="AA34" s="398" t="s">
        <v>186</v>
      </c>
      <c r="AB34" s="398"/>
      <c r="AC34" s="398"/>
      <c r="AD34" s="398"/>
      <c r="AE34" s="398"/>
      <c r="AF34" s="398"/>
      <c r="AG34" s="398"/>
      <c r="AH34" s="402" t="str">
        <f>IF(ISERROR(VLOOKUP(AB34,[3]Methodology!$H$32:$I$43,2,FALSE)),"",VLOOKUP(AB34,[3]Methodology!$H$32:$I$43,2,FALSE))</f>
        <v/>
      </c>
      <c r="AI34" s="402" t="str">
        <f>IF(ISERROR(VLOOKUP(AC34,[3]Methodology!$H$32:$I$43,2,FALSE)),"",VLOOKUP(AC34,[3]Methodology!$H$32:$I$43,2,FALSE))</f>
        <v/>
      </c>
      <c r="AJ34" s="398" t="str">
        <f>IF(ISERROR(VLOOKUP(AD34,[3]Methodology!$H$32:$I$43,2,FALSE)),"",VLOOKUP(AD34,[3]Methodology!$H$32:$I$43,2,FALSE))</f>
        <v/>
      </c>
      <c r="AK34" s="402" t="str">
        <f>IF(ISERROR(VLOOKUP(AE34,[3]Methodology!$H$32:$I$43,2,FALSE)),"",VLOOKUP(AE34,[3]Methodology!$H$32:$I$43,2,FALSE))</f>
        <v/>
      </c>
      <c r="AL34" s="402" t="str">
        <f>IF(ISERROR(VLOOKUP(AF34,[3]Methodology!$H$32:$I$43,2,FALSE)),"",VLOOKUP(AF34,[3]Methodology!$H$32:$I$43,2,FALSE))</f>
        <v/>
      </c>
      <c r="AM34" s="398" t="str">
        <f>IF(ISERROR(VLOOKUP(AG34,[3]Methodology!$H$32:$I$43,2,FALSE)),"",VLOOKUP(AG34,[3]Methodology!$H$32:$I$43,2,FALSE))</f>
        <v/>
      </c>
      <c r="AN34" s="404">
        <f t="shared" si="4"/>
        <v>0</v>
      </c>
      <c r="AO34" s="404">
        <f t="shared" si="5"/>
        <v>0</v>
      </c>
      <c r="AP34" s="406" t="s">
        <v>242</v>
      </c>
      <c r="AQ34" s="444"/>
      <c r="AR34" s="444"/>
      <c r="AS34" s="444"/>
      <c r="AT34" s="444"/>
      <c r="AU34" s="444"/>
      <c r="AV34" s="444"/>
      <c r="AW34" s="444"/>
      <c r="AX34" s="444"/>
      <c r="AY34" s="444"/>
      <c r="AZ34" s="444"/>
      <c r="BA34" s="444"/>
    </row>
    <row r="35" spans="2:53" x14ac:dyDescent="0.25">
      <c r="B35" s="374" t="s">
        <v>115</v>
      </c>
      <c r="C35" s="407" t="s">
        <v>236</v>
      </c>
      <c r="D35" s="408" t="s">
        <v>431</v>
      </c>
      <c r="E35" s="392">
        <v>5</v>
      </c>
      <c r="F35" s="392">
        <v>5</v>
      </c>
      <c r="G35" s="393">
        <f t="shared" si="0"/>
        <v>0</v>
      </c>
      <c r="H35" s="394">
        <f>(VLOOKUP(B35,'[4]New Ratings'!$A$3:$I$195,5,FALSE))</f>
        <v>5</v>
      </c>
      <c r="I35" s="395" t="s">
        <v>240</v>
      </c>
      <c r="J35" s="396" t="s">
        <v>201</v>
      </c>
      <c r="K35" s="396" t="s">
        <v>201</v>
      </c>
      <c r="L35" s="398" t="s">
        <v>237</v>
      </c>
      <c r="M35" s="396" t="s">
        <v>50</v>
      </c>
      <c r="N35" s="397" t="s">
        <v>50</v>
      </c>
      <c r="O35" s="399">
        <v>63.83</v>
      </c>
      <c r="P35" s="400">
        <v>42</v>
      </c>
      <c r="Q35" s="401" t="str">
        <f t="shared" si="6"/>
        <v>C</v>
      </c>
      <c r="R35" s="402">
        <v>51</v>
      </c>
      <c r="S35" s="397">
        <v>51</v>
      </c>
      <c r="T35" s="403">
        <f>IF(R35="*","*",R35-S35)</f>
        <v>0</v>
      </c>
      <c r="U35" s="396">
        <v>41</v>
      </c>
      <c r="V35" s="402">
        <v>57.3</v>
      </c>
      <c r="W35" s="397">
        <v>56.7</v>
      </c>
      <c r="X35" s="403">
        <f t="shared" si="3"/>
        <v>0.59999999999999432</v>
      </c>
      <c r="Y35" s="396">
        <v>72</v>
      </c>
      <c r="Z35" s="402">
        <v>36.5</v>
      </c>
      <c r="AA35" s="398">
        <v>36.5</v>
      </c>
      <c r="AB35" s="398" t="s">
        <v>73</v>
      </c>
      <c r="AC35" s="398" t="s">
        <v>73</v>
      </c>
      <c r="AD35" s="398" t="s">
        <v>73</v>
      </c>
      <c r="AE35" s="398" t="s">
        <v>54</v>
      </c>
      <c r="AF35" s="398" t="s">
        <v>33</v>
      </c>
      <c r="AG35" s="398" t="s">
        <v>73</v>
      </c>
      <c r="AH35" s="402">
        <f>IF(ISERROR(VLOOKUP(AB35,[3]Methodology!$H$32:$I$43,2,FALSE)),"",VLOOKUP(AB35,[3]Methodology!$H$32:$I$43,2,FALSE))</f>
        <v>8</v>
      </c>
      <c r="AI35" s="402">
        <f>IF(ISERROR(VLOOKUP(AC35,[3]Methodology!$H$32:$I$43,2,FALSE)),"",VLOOKUP(AC35,[3]Methodology!$H$32:$I$43,2,FALSE))</f>
        <v>8</v>
      </c>
      <c r="AJ35" s="398">
        <f>IF(ISERROR(VLOOKUP(AD35,[3]Methodology!$H$32:$I$43,2,FALSE)),"",VLOOKUP(AD35,[3]Methodology!$H$32:$I$43,2,FALSE))</f>
        <v>8</v>
      </c>
      <c r="AK35" s="402">
        <f>IF(ISERROR(VLOOKUP(AE35,[3]Methodology!$H$32:$I$43,2,FALSE)),"",VLOOKUP(AE35,[3]Methodology!$H$32:$I$43,2,FALSE))</f>
        <v>7</v>
      </c>
      <c r="AL35" s="402">
        <f>IF(ISERROR(VLOOKUP(AF35,[3]Methodology!$H$32:$I$43,2,FALSE)),"",VLOOKUP(AF35,[3]Methodology!$H$32:$I$43,2,FALSE))</f>
        <v>9</v>
      </c>
      <c r="AM35" s="398">
        <f>IF(ISERROR(VLOOKUP(AG35,[3]Methodology!$H$32:$I$43,2,FALSE)),"",VLOOKUP(AG35,[3]Methodology!$H$32:$I$43,2,FALSE))</f>
        <v>8</v>
      </c>
      <c r="AN35" s="404">
        <f t="shared" si="4"/>
        <v>8</v>
      </c>
      <c r="AO35" s="404">
        <f t="shared" si="5"/>
        <v>8</v>
      </c>
      <c r="AP35" s="406" t="s">
        <v>235</v>
      </c>
      <c r="AQ35" s="444"/>
      <c r="AR35" s="444"/>
      <c r="AS35" s="444"/>
      <c r="AT35" s="444"/>
      <c r="AU35" s="444"/>
      <c r="AV35" s="444"/>
      <c r="AW35" s="444"/>
      <c r="AX35" s="444"/>
      <c r="AY35" s="444"/>
      <c r="AZ35" s="444"/>
      <c r="BA35" s="444"/>
    </row>
    <row r="36" spans="2:53" x14ac:dyDescent="0.25">
      <c r="B36" s="374" t="s">
        <v>116</v>
      </c>
      <c r="C36" s="407" t="s">
        <v>432</v>
      </c>
      <c r="D36" s="408" t="s">
        <v>433</v>
      </c>
      <c r="E36" s="392">
        <v>12</v>
      </c>
      <c r="F36" s="392">
        <v>12</v>
      </c>
      <c r="G36" s="393">
        <f t="shared" si="0"/>
        <v>0</v>
      </c>
      <c r="H36" s="394">
        <f>(VLOOKUP(B36,'[4]New Ratings'!$A$3:$I$195,5,FALSE))</f>
        <v>12</v>
      </c>
      <c r="I36" s="395" t="s">
        <v>240</v>
      </c>
      <c r="J36" s="396" t="s">
        <v>203</v>
      </c>
      <c r="K36" s="396" t="s">
        <v>203</v>
      </c>
      <c r="L36" s="398" t="s">
        <v>186</v>
      </c>
      <c r="M36" s="396" t="s">
        <v>186</v>
      </c>
      <c r="N36" s="397" t="s">
        <v>186</v>
      </c>
      <c r="O36" s="399">
        <v>33.79</v>
      </c>
      <c r="P36" s="400">
        <v>108</v>
      </c>
      <c r="Q36" s="401" t="str">
        <f t="shared" si="6"/>
        <v>D</v>
      </c>
      <c r="R36" s="402">
        <v>64</v>
      </c>
      <c r="S36" s="397">
        <v>63</v>
      </c>
      <c r="T36" s="403">
        <f>IF(R36="*","*",R36-S36)</f>
        <v>1</v>
      </c>
      <c r="U36" s="396">
        <v>121</v>
      </c>
      <c r="V36" s="402">
        <v>16.3</v>
      </c>
      <c r="W36" s="397">
        <v>13.4</v>
      </c>
      <c r="X36" s="403">
        <f t="shared" si="3"/>
        <v>2.9000000000000004</v>
      </c>
      <c r="Y36" s="396">
        <v>63</v>
      </c>
      <c r="Z36" s="402">
        <v>22.5</v>
      </c>
      <c r="AA36" s="398">
        <v>26</v>
      </c>
      <c r="AB36" s="398" t="s">
        <v>238</v>
      </c>
      <c r="AC36" s="398" t="s">
        <v>53</v>
      </c>
      <c r="AD36" s="398" t="s">
        <v>238</v>
      </c>
      <c r="AE36" s="398" t="s">
        <v>405</v>
      </c>
      <c r="AF36" s="398" t="s">
        <v>385</v>
      </c>
      <c r="AG36" s="398" t="s">
        <v>241</v>
      </c>
      <c r="AH36" s="402">
        <f>IF(ISERROR(VLOOKUP(AB36,[3]Methodology!$H$32:$I$43,2,FALSE)),"",VLOOKUP(AB36,[3]Methodology!$H$32:$I$43,2,FALSE))</f>
        <v>3</v>
      </c>
      <c r="AI36" s="402">
        <f>IF(ISERROR(VLOOKUP(AC36,[3]Methodology!$H$32:$I$43,2,FALSE)),"",VLOOKUP(AC36,[3]Methodology!$H$32:$I$43,2,FALSE))</f>
        <v>6</v>
      </c>
      <c r="AJ36" s="398">
        <f>IF(ISERROR(VLOOKUP(AD36,[3]Methodology!$H$32:$I$43,2,FALSE)),"",VLOOKUP(AD36,[3]Methodology!$H$32:$I$43,2,FALSE))</f>
        <v>3</v>
      </c>
      <c r="AK36" s="402">
        <f>IF(ISERROR(VLOOKUP(AE36,[3]Methodology!$H$32:$I$43,2,FALSE)),"",VLOOKUP(AE36,[3]Methodology!$H$32:$I$43,2,FALSE))</f>
        <v>1</v>
      </c>
      <c r="AL36" s="402">
        <f>IF(ISERROR(VLOOKUP(AF36,[3]Methodology!$H$32:$I$43,2,FALSE)),"",VLOOKUP(AF36,[3]Methodology!$H$32:$I$43,2,FALSE))</f>
        <v>4</v>
      </c>
      <c r="AM36" s="398">
        <f>IF(ISERROR(VLOOKUP(AG36,[3]Methodology!$H$32:$I$43,2,FALSE)),"",VLOOKUP(AG36,[3]Methodology!$H$32:$I$43,2,FALSE))</f>
        <v>0</v>
      </c>
      <c r="AN36" s="404">
        <f t="shared" si="4"/>
        <v>4</v>
      </c>
      <c r="AO36" s="404">
        <f t="shared" si="5"/>
        <v>1.6666666666666667</v>
      </c>
      <c r="AP36" s="414" t="s">
        <v>392</v>
      </c>
      <c r="AQ36" s="444"/>
      <c r="AR36" s="444"/>
      <c r="AS36" s="444"/>
      <c r="AT36" s="444"/>
      <c r="AU36" s="444"/>
      <c r="AV36" s="444"/>
      <c r="AW36" s="444"/>
      <c r="AX36" s="444"/>
      <c r="AY36" s="444"/>
      <c r="AZ36" s="444"/>
      <c r="BA36" s="444"/>
    </row>
    <row r="37" spans="2:53" x14ac:dyDescent="0.25">
      <c r="B37" s="374" t="s">
        <v>461</v>
      </c>
      <c r="C37" s="407"/>
      <c r="D37" s="408"/>
      <c r="E37" s="392">
        <v>12</v>
      </c>
      <c r="F37" s="392"/>
      <c r="G37" s="393"/>
      <c r="H37" s="394"/>
      <c r="I37" s="395"/>
      <c r="J37" s="396"/>
      <c r="K37" s="396"/>
      <c r="L37" s="398"/>
      <c r="M37" s="396"/>
      <c r="N37" s="397"/>
      <c r="O37" s="399"/>
      <c r="P37" s="400"/>
      <c r="Q37" s="401"/>
      <c r="R37" s="402"/>
      <c r="S37" s="397"/>
      <c r="T37" s="403"/>
      <c r="U37" s="396"/>
      <c r="V37" s="402"/>
      <c r="W37" s="397"/>
      <c r="X37" s="403"/>
      <c r="Y37" s="396"/>
      <c r="Z37" s="402"/>
      <c r="AA37" s="398"/>
      <c r="AB37" s="398"/>
      <c r="AC37" s="398"/>
      <c r="AD37" s="398"/>
      <c r="AE37" s="398"/>
      <c r="AF37" s="398"/>
      <c r="AG37" s="398"/>
      <c r="AH37" s="402"/>
      <c r="AI37" s="402"/>
      <c r="AJ37" s="398"/>
      <c r="AK37" s="402"/>
      <c r="AL37" s="402"/>
      <c r="AM37" s="398"/>
      <c r="AN37" s="404"/>
      <c r="AO37" s="404"/>
      <c r="AP37" s="414"/>
      <c r="AQ37" s="444"/>
      <c r="AR37" s="444"/>
      <c r="AS37" s="444"/>
      <c r="AT37" s="444"/>
      <c r="AU37" s="444"/>
      <c r="AV37" s="444"/>
      <c r="AW37" s="444"/>
      <c r="AX37" s="444"/>
      <c r="AY37" s="444"/>
      <c r="AZ37" s="444"/>
      <c r="BA37" s="444"/>
    </row>
    <row r="38" spans="2:53" x14ac:dyDescent="0.25">
      <c r="B38" s="374" t="s">
        <v>117</v>
      </c>
      <c r="C38" s="407" t="s">
        <v>268</v>
      </c>
      <c r="D38" s="408" t="s">
        <v>434</v>
      </c>
      <c r="E38" s="392">
        <v>6</v>
      </c>
      <c r="F38" s="392">
        <v>6</v>
      </c>
      <c r="G38" s="393">
        <f t="shared" ref="G38:G54" si="7">+E38-F38</f>
        <v>0</v>
      </c>
      <c r="H38" s="394">
        <f>(VLOOKUP(B38,'[4]New Ratings'!$A$3:$I$195,5,FALSE))</f>
        <v>6</v>
      </c>
      <c r="I38" s="395" t="s">
        <v>240</v>
      </c>
      <c r="J38" s="454" t="s">
        <v>211</v>
      </c>
      <c r="K38" s="396" t="s">
        <v>435</v>
      </c>
      <c r="L38" s="398" t="s">
        <v>234</v>
      </c>
      <c r="M38" s="396" t="s">
        <v>436</v>
      </c>
      <c r="N38" s="457" t="s">
        <v>436</v>
      </c>
      <c r="O38" s="399">
        <v>53.19</v>
      </c>
      <c r="P38" s="400">
        <v>65</v>
      </c>
      <c r="Q38" s="401" t="str">
        <f t="shared" ref="Q38:Q54" si="8">IF(R38&lt;=20,"A",IF(R38&lt;=40,"B",IF(R38&lt;=60,"C",IF(R38&lt;=80,"D",IF(R38&lt;=100,"E","*")))))</f>
        <v>C</v>
      </c>
      <c r="R38" s="402">
        <v>53</v>
      </c>
      <c r="S38" s="397">
        <v>52</v>
      </c>
      <c r="T38" s="403">
        <f t="shared" ref="T38:T54" si="9">IF(R38="*","*",R38-S38)</f>
        <v>1</v>
      </c>
      <c r="U38" s="396">
        <v>59</v>
      </c>
      <c r="V38" s="402">
        <v>45.4</v>
      </c>
      <c r="W38" s="397">
        <v>42.7</v>
      </c>
      <c r="X38" s="403">
        <f t="shared" ref="X38:X54" si="10">IF(V38="*","*",V38-W38)</f>
        <v>2.6999999999999957</v>
      </c>
      <c r="Y38" s="396">
        <v>76</v>
      </c>
      <c r="Z38" s="402">
        <v>34.5</v>
      </c>
      <c r="AA38" s="398">
        <v>38.5</v>
      </c>
      <c r="AB38" s="398" t="s">
        <v>54</v>
      </c>
      <c r="AC38" s="398" t="s">
        <v>73</v>
      </c>
      <c r="AD38" s="398" t="s">
        <v>53</v>
      </c>
      <c r="AE38" s="398" t="s">
        <v>53</v>
      </c>
      <c r="AF38" s="398" t="s">
        <v>54</v>
      </c>
      <c r="AG38" s="398" t="s">
        <v>53</v>
      </c>
      <c r="AH38" s="402">
        <f>IF(ISERROR(VLOOKUP(AB38,[3]Methodology!$H$32:$I$43,2,FALSE)),"",VLOOKUP(AB38,[3]Methodology!$H$32:$I$43,2,FALSE))</f>
        <v>7</v>
      </c>
      <c r="AI38" s="402">
        <f>IF(ISERROR(VLOOKUP(AC38,[3]Methodology!$H$32:$I$43,2,FALSE)),"",VLOOKUP(AC38,[3]Methodology!$H$32:$I$43,2,FALSE))</f>
        <v>8</v>
      </c>
      <c r="AJ38" s="398">
        <f>IF(ISERROR(VLOOKUP(AD38,[3]Methodology!$H$32:$I$43,2,FALSE)),"",VLOOKUP(AD38,[3]Methodology!$H$32:$I$43,2,FALSE))</f>
        <v>6</v>
      </c>
      <c r="AK38" s="402">
        <f>IF(ISERROR(VLOOKUP(AE38,[3]Methodology!$H$32:$I$43,2,FALSE)),"",VLOOKUP(AE38,[3]Methodology!$H$32:$I$43,2,FALSE))</f>
        <v>6</v>
      </c>
      <c r="AL38" s="402">
        <f>IF(ISERROR(VLOOKUP(AF38,[3]Methodology!$H$32:$I$43,2,FALSE)),"",VLOOKUP(AF38,[3]Methodology!$H$32:$I$43,2,FALSE))</f>
        <v>7</v>
      </c>
      <c r="AM38" s="398">
        <f>IF(ISERROR(VLOOKUP(AG38,[3]Methodology!$H$32:$I$43,2,FALSE)),"",VLOOKUP(AG38,[3]Methodology!$H$32:$I$43,2,FALSE))</f>
        <v>6</v>
      </c>
      <c r="AN38" s="404">
        <f t="shared" ref="AN38:AN54" si="11">SUM(AH38:AJ38)/3</f>
        <v>7</v>
      </c>
      <c r="AO38" s="404">
        <f t="shared" ref="AO38:AO54" si="12">SUM(AK38:AM38)/3</f>
        <v>6.333333333333333</v>
      </c>
      <c r="AP38" s="406" t="s">
        <v>258</v>
      </c>
      <c r="AQ38" s="444"/>
      <c r="AR38" s="444"/>
      <c r="AS38" s="444"/>
      <c r="AT38" s="444"/>
      <c r="AU38" s="444"/>
      <c r="AV38" s="444"/>
      <c r="AW38" s="444"/>
      <c r="AX38" s="444"/>
      <c r="AY38" s="444"/>
      <c r="AZ38" s="444"/>
      <c r="BA38" s="444"/>
    </row>
    <row r="39" spans="2:53" x14ac:dyDescent="0.25">
      <c r="B39" s="374" t="s">
        <v>118</v>
      </c>
      <c r="C39" s="407" t="s">
        <v>277</v>
      </c>
      <c r="D39" s="408" t="s">
        <v>437</v>
      </c>
      <c r="E39" s="392">
        <v>11</v>
      </c>
      <c r="F39" s="392">
        <v>11</v>
      </c>
      <c r="G39" s="393">
        <f t="shared" si="7"/>
        <v>0</v>
      </c>
      <c r="H39" s="394">
        <f>(VLOOKUP(B39,'[4]New Ratings'!$A$3:$I$195,5,FALSE))</f>
        <v>11</v>
      </c>
      <c r="I39" s="395" t="s">
        <v>240</v>
      </c>
      <c r="J39" s="396" t="s">
        <v>199</v>
      </c>
      <c r="K39" s="396" t="s">
        <v>199</v>
      </c>
      <c r="L39" s="398" t="s">
        <v>247</v>
      </c>
      <c r="M39" s="396" t="s">
        <v>54</v>
      </c>
      <c r="N39" s="397" t="s">
        <v>54</v>
      </c>
      <c r="O39" s="399">
        <v>40</v>
      </c>
      <c r="P39" s="400">
        <v>87</v>
      </c>
      <c r="Q39" s="401" t="str">
        <f t="shared" si="8"/>
        <v>C</v>
      </c>
      <c r="R39" s="402">
        <v>51</v>
      </c>
      <c r="S39" s="397">
        <v>51</v>
      </c>
      <c r="T39" s="403">
        <f t="shared" si="9"/>
        <v>0</v>
      </c>
      <c r="U39" s="396">
        <v>90</v>
      </c>
      <c r="V39" s="402">
        <v>28</v>
      </c>
      <c r="W39" s="397">
        <v>30.9</v>
      </c>
      <c r="X39" s="403">
        <f t="shared" si="10"/>
        <v>-2.8999999999999986</v>
      </c>
      <c r="Y39" s="396">
        <v>56</v>
      </c>
      <c r="Z39" s="402">
        <v>38.5</v>
      </c>
      <c r="AA39" s="398">
        <v>36</v>
      </c>
      <c r="AB39" s="398" t="s">
        <v>58</v>
      </c>
      <c r="AC39" s="398" t="s">
        <v>53</v>
      </c>
      <c r="AD39" s="398" t="s">
        <v>53</v>
      </c>
      <c r="AE39" s="398" t="s">
        <v>58</v>
      </c>
      <c r="AF39" s="398" t="s">
        <v>385</v>
      </c>
      <c r="AG39" s="398" t="s">
        <v>385</v>
      </c>
      <c r="AH39" s="402">
        <f>IF(ISERROR(VLOOKUP(AB39,[3]Methodology!$H$32:$I$43,2,FALSE)),"",VLOOKUP(AB39,[3]Methodology!$H$32:$I$43,2,FALSE))</f>
        <v>5</v>
      </c>
      <c r="AI39" s="402">
        <f>IF(ISERROR(VLOOKUP(AC39,[3]Methodology!$H$32:$I$43,2,FALSE)),"",VLOOKUP(AC39,[3]Methodology!$H$32:$I$43,2,FALSE))</f>
        <v>6</v>
      </c>
      <c r="AJ39" s="398">
        <f>IF(ISERROR(VLOOKUP(AD39,[3]Methodology!$H$32:$I$43,2,FALSE)),"",VLOOKUP(AD39,[3]Methodology!$H$32:$I$43,2,FALSE))</f>
        <v>6</v>
      </c>
      <c r="AK39" s="402">
        <f>IF(ISERROR(VLOOKUP(AE39,[3]Methodology!$H$32:$I$43,2,FALSE)),"",VLOOKUP(AE39,[3]Methodology!$H$32:$I$43,2,FALSE))</f>
        <v>5</v>
      </c>
      <c r="AL39" s="402">
        <f>IF(ISERROR(VLOOKUP(AF39,[3]Methodology!$H$32:$I$43,2,FALSE)),"",VLOOKUP(AF39,[3]Methodology!$H$32:$I$43,2,FALSE))</f>
        <v>4</v>
      </c>
      <c r="AM39" s="398">
        <f>IF(ISERROR(VLOOKUP(AG39,[3]Methodology!$H$32:$I$43,2,FALSE)),"",VLOOKUP(AG39,[3]Methodology!$H$32:$I$43,2,FALSE))</f>
        <v>4</v>
      </c>
      <c r="AN39" s="404">
        <f t="shared" si="11"/>
        <v>5.666666666666667</v>
      </c>
      <c r="AO39" s="404">
        <f t="shared" si="12"/>
        <v>4.333333333333333</v>
      </c>
      <c r="AP39" s="406" t="s">
        <v>235</v>
      </c>
      <c r="AQ39" s="444"/>
      <c r="AR39" s="444"/>
      <c r="AS39" s="444"/>
      <c r="AT39" s="444"/>
      <c r="AU39" s="444"/>
      <c r="AV39" s="444"/>
      <c r="AW39" s="444"/>
      <c r="AX39" s="444"/>
      <c r="AY39" s="444"/>
      <c r="AZ39" s="444"/>
      <c r="BA39" s="444"/>
    </row>
    <row r="40" spans="2:53" x14ac:dyDescent="0.25">
      <c r="B40" s="374" t="s">
        <v>119</v>
      </c>
      <c r="C40" s="407" t="s">
        <v>236</v>
      </c>
      <c r="D40" s="408" t="s">
        <v>438</v>
      </c>
      <c r="E40" s="392">
        <v>7</v>
      </c>
      <c r="F40" s="392">
        <v>7</v>
      </c>
      <c r="G40" s="393">
        <f t="shared" si="7"/>
        <v>0</v>
      </c>
      <c r="H40" s="394">
        <f>(VLOOKUP(B40,'[4]New Ratings'!$A$3:$I$195,5,FALSE))</f>
        <v>6</v>
      </c>
      <c r="I40" s="395" t="s">
        <v>240</v>
      </c>
      <c r="J40" s="396" t="s">
        <v>211</v>
      </c>
      <c r="K40" s="396" t="s">
        <v>211</v>
      </c>
      <c r="L40" s="398" t="s">
        <v>247</v>
      </c>
      <c r="M40" s="396" t="s">
        <v>50</v>
      </c>
      <c r="N40" s="397" t="s">
        <v>50</v>
      </c>
      <c r="O40" s="399">
        <v>53.55</v>
      </c>
      <c r="P40" s="400">
        <v>63</v>
      </c>
      <c r="Q40" s="401" t="str">
        <f t="shared" si="8"/>
        <v>C</v>
      </c>
      <c r="R40" s="402">
        <v>44</v>
      </c>
      <c r="S40" s="397">
        <v>44</v>
      </c>
      <c r="T40" s="403">
        <f t="shared" si="9"/>
        <v>0</v>
      </c>
      <c r="U40" s="396">
        <v>66</v>
      </c>
      <c r="V40" s="402">
        <v>43.1</v>
      </c>
      <c r="W40" s="397">
        <v>46.7</v>
      </c>
      <c r="X40" s="403">
        <f t="shared" si="10"/>
        <v>-3.6000000000000014</v>
      </c>
      <c r="Y40" s="396">
        <v>60</v>
      </c>
      <c r="Z40" s="402">
        <v>35</v>
      </c>
      <c r="AA40" s="398">
        <v>37</v>
      </c>
      <c r="AB40" s="398" t="s">
        <v>53</v>
      </c>
      <c r="AC40" s="398" t="s">
        <v>54</v>
      </c>
      <c r="AD40" s="398" t="s">
        <v>54</v>
      </c>
      <c r="AE40" s="398" t="s">
        <v>53</v>
      </c>
      <c r="AF40" s="398" t="s">
        <v>53</v>
      </c>
      <c r="AG40" s="398" t="s">
        <v>58</v>
      </c>
      <c r="AH40" s="402">
        <f>IF(ISERROR(VLOOKUP(AB40,[3]Methodology!$H$32:$I$43,2,FALSE)),"",VLOOKUP(AB40,[3]Methodology!$H$32:$I$43,2,FALSE))</f>
        <v>6</v>
      </c>
      <c r="AI40" s="402">
        <f>IF(ISERROR(VLOOKUP(AC40,[3]Methodology!$H$32:$I$43,2,FALSE)),"",VLOOKUP(AC40,[3]Methodology!$H$32:$I$43,2,FALSE))</f>
        <v>7</v>
      </c>
      <c r="AJ40" s="398">
        <f>IF(ISERROR(VLOOKUP(AD40,[3]Methodology!$H$32:$I$43,2,FALSE)),"",VLOOKUP(AD40,[3]Methodology!$H$32:$I$43,2,FALSE))</f>
        <v>7</v>
      </c>
      <c r="AK40" s="402">
        <f>IF(ISERROR(VLOOKUP(AE40,[3]Methodology!$H$32:$I$43,2,FALSE)),"",VLOOKUP(AE40,[3]Methodology!$H$32:$I$43,2,FALSE))</f>
        <v>6</v>
      </c>
      <c r="AL40" s="402">
        <f>IF(ISERROR(VLOOKUP(AF40,[3]Methodology!$H$32:$I$43,2,FALSE)),"",VLOOKUP(AF40,[3]Methodology!$H$32:$I$43,2,FALSE))</f>
        <v>6</v>
      </c>
      <c r="AM40" s="398">
        <f>IF(ISERROR(VLOOKUP(AG40,[3]Methodology!$H$32:$I$43,2,FALSE)),"",VLOOKUP(AG40,[3]Methodology!$H$32:$I$43,2,FALSE))</f>
        <v>5</v>
      </c>
      <c r="AN40" s="404">
        <f t="shared" si="11"/>
        <v>6.666666666666667</v>
      </c>
      <c r="AO40" s="404">
        <f t="shared" si="12"/>
        <v>5.666666666666667</v>
      </c>
      <c r="AP40" s="406" t="s">
        <v>235</v>
      </c>
      <c r="AQ40" s="444"/>
      <c r="AR40" s="444"/>
      <c r="AS40" s="444"/>
      <c r="AT40" s="444"/>
      <c r="AU40" s="444"/>
      <c r="AV40" s="444"/>
      <c r="AW40" s="444"/>
      <c r="AX40" s="444"/>
      <c r="AY40" s="444"/>
      <c r="AZ40" s="444"/>
      <c r="BA40" s="444"/>
    </row>
    <row r="41" spans="2:53" x14ac:dyDescent="0.25">
      <c r="B41" s="374" t="s">
        <v>42</v>
      </c>
      <c r="C41" s="407" t="s">
        <v>259</v>
      </c>
      <c r="D41" s="408" t="s">
        <v>439</v>
      </c>
      <c r="E41" s="392">
        <v>4</v>
      </c>
      <c r="F41" s="392">
        <v>4</v>
      </c>
      <c r="G41" s="393">
        <f t="shared" si="7"/>
        <v>0</v>
      </c>
      <c r="H41" s="394">
        <f>(VLOOKUP(B41,'[4]New Ratings'!$A$3:$I$195,5,FALSE))</f>
        <v>4</v>
      </c>
      <c r="I41" s="395" t="s">
        <v>240</v>
      </c>
      <c r="J41" s="396" t="s">
        <v>202</v>
      </c>
      <c r="K41" s="396" t="s">
        <v>202</v>
      </c>
      <c r="L41" s="398" t="s">
        <v>237</v>
      </c>
      <c r="M41" s="396" t="s">
        <v>41</v>
      </c>
      <c r="N41" s="397" t="s">
        <v>41</v>
      </c>
      <c r="O41" s="399">
        <v>63.4</v>
      </c>
      <c r="P41" s="400">
        <v>45</v>
      </c>
      <c r="Q41" s="401" t="str">
        <f t="shared" si="8"/>
        <v>B</v>
      </c>
      <c r="R41" s="402">
        <v>39</v>
      </c>
      <c r="S41" s="397">
        <v>37</v>
      </c>
      <c r="T41" s="403">
        <f t="shared" si="9"/>
        <v>2</v>
      </c>
      <c r="U41" s="396">
        <v>38</v>
      </c>
      <c r="V41" s="402">
        <v>59.3</v>
      </c>
      <c r="W41" s="397">
        <v>58.5</v>
      </c>
      <c r="X41" s="403">
        <f t="shared" si="10"/>
        <v>0.79999999999999716</v>
      </c>
      <c r="Y41" s="396">
        <v>76</v>
      </c>
      <c r="Z41" s="402">
        <v>38</v>
      </c>
      <c r="AA41" s="398">
        <v>35</v>
      </c>
      <c r="AB41" s="398" t="s">
        <v>54</v>
      </c>
      <c r="AC41" s="398" t="s">
        <v>74</v>
      </c>
      <c r="AD41" s="398" t="s">
        <v>73</v>
      </c>
      <c r="AE41" s="398" t="s">
        <v>53</v>
      </c>
      <c r="AF41" s="398" t="s">
        <v>33</v>
      </c>
      <c r="AG41" s="398" t="s">
        <v>73</v>
      </c>
      <c r="AH41" s="402">
        <f>IF(ISERROR(VLOOKUP(AB41,[3]Methodology!$H$32:$I$43,2,FALSE)),"",VLOOKUP(AB41,[3]Methodology!$H$32:$I$43,2,FALSE))</f>
        <v>7</v>
      </c>
      <c r="AI41" s="402">
        <f>IF(ISERROR(VLOOKUP(AC41,[3]Methodology!$H$32:$I$43,2,FALSE)),"",VLOOKUP(AC41,[3]Methodology!$H$32:$I$43,2,FALSE))</f>
        <v>10</v>
      </c>
      <c r="AJ41" s="398">
        <f>IF(ISERROR(VLOOKUP(AD41,[3]Methodology!$H$32:$I$43,2,FALSE)),"",VLOOKUP(AD41,[3]Methodology!$H$32:$I$43,2,FALSE))</f>
        <v>8</v>
      </c>
      <c r="AK41" s="402">
        <f>IF(ISERROR(VLOOKUP(AE41,[3]Methodology!$H$32:$I$43,2,FALSE)),"",VLOOKUP(AE41,[3]Methodology!$H$32:$I$43,2,FALSE))</f>
        <v>6</v>
      </c>
      <c r="AL41" s="402">
        <f>IF(ISERROR(VLOOKUP(AF41,[3]Methodology!$H$32:$I$43,2,FALSE)),"",VLOOKUP(AF41,[3]Methodology!$H$32:$I$43,2,FALSE))</f>
        <v>9</v>
      </c>
      <c r="AM41" s="398">
        <f>IF(ISERROR(VLOOKUP(AG41,[3]Methodology!$H$32:$I$43,2,FALSE)),"",VLOOKUP(AG41,[3]Methodology!$H$32:$I$43,2,FALSE))</f>
        <v>8</v>
      </c>
      <c r="AN41" s="404">
        <f t="shared" si="11"/>
        <v>8.3333333333333339</v>
      </c>
      <c r="AO41" s="404">
        <f t="shared" si="12"/>
        <v>7.666666666666667</v>
      </c>
      <c r="AP41" s="406" t="s">
        <v>235</v>
      </c>
      <c r="AQ41" s="444"/>
      <c r="AR41" s="444"/>
      <c r="AS41" s="444"/>
      <c r="AT41" s="444"/>
      <c r="AU41" s="444"/>
      <c r="AV41" s="444"/>
      <c r="AW41" s="444"/>
      <c r="AX41" s="444"/>
      <c r="AY41" s="444"/>
      <c r="AZ41" s="444"/>
      <c r="BA41" s="444"/>
    </row>
    <row r="42" spans="2:53" x14ac:dyDescent="0.25">
      <c r="B42" s="374" t="s">
        <v>57</v>
      </c>
      <c r="C42" s="407" t="s">
        <v>260</v>
      </c>
      <c r="D42" s="408" t="s">
        <v>440</v>
      </c>
      <c r="E42" s="392">
        <v>10</v>
      </c>
      <c r="F42" s="392">
        <v>11</v>
      </c>
      <c r="G42" s="393">
        <f t="shared" si="7"/>
        <v>-1</v>
      </c>
      <c r="H42" s="394">
        <f>(VLOOKUP(B42,'[4]New Ratings'!$A$3:$I$195,5,FALSE))</f>
        <v>11</v>
      </c>
      <c r="I42" s="395" t="s">
        <v>240</v>
      </c>
      <c r="J42" s="396" t="s">
        <v>212</v>
      </c>
      <c r="K42" s="396" t="s">
        <v>212</v>
      </c>
      <c r="L42" s="398" t="s">
        <v>237</v>
      </c>
      <c r="M42" s="396" t="s">
        <v>58</v>
      </c>
      <c r="N42" s="413" t="s">
        <v>53</v>
      </c>
      <c r="O42" s="399">
        <v>41.14</v>
      </c>
      <c r="P42" s="400">
        <v>83</v>
      </c>
      <c r="Q42" s="401" t="str">
        <f t="shared" si="8"/>
        <v>C</v>
      </c>
      <c r="R42" s="402">
        <v>57</v>
      </c>
      <c r="S42" s="397">
        <v>63</v>
      </c>
      <c r="T42" s="403">
        <f t="shared" si="9"/>
        <v>-6</v>
      </c>
      <c r="U42" s="396">
        <v>89</v>
      </c>
      <c r="V42" s="402">
        <v>28.3</v>
      </c>
      <c r="W42" s="397">
        <v>27.5</v>
      </c>
      <c r="X42" s="403">
        <f t="shared" si="10"/>
        <v>0.80000000000000071</v>
      </c>
      <c r="Y42" s="396">
        <v>68</v>
      </c>
      <c r="Z42" s="402">
        <v>30.5</v>
      </c>
      <c r="AA42" s="398">
        <v>30</v>
      </c>
      <c r="AB42" s="398" t="s">
        <v>385</v>
      </c>
      <c r="AC42" s="398" t="s">
        <v>73</v>
      </c>
      <c r="AD42" s="398" t="s">
        <v>58</v>
      </c>
      <c r="AE42" s="398" t="s">
        <v>396</v>
      </c>
      <c r="AF42" s="398" t="s">
        <v>238</v>
      </c>
      <c r="AG42" s="398" t="s">
        <v>238</v>
      </c>
      <c r="AH42" s="402">
        <f>IF(ISERROR(VLOOKUP(AB42,[3]Methodology!$H$32:$I$43,2,FALSE)),"",VLOOKUP(AB42,[3]Methodology!$H$32:$I$43,2,FALSE))</f>
        <v>4</v>
      </c>
      <c r="AI42" s="402">
        <f>IF(ISERROR(VLOOKUP(AC42,[3]Methodology!$H$32:$I$43,2,FALSE)),"",VLOOKUP(AC42,[3]Methodology!$H$32:$I$43,2,FALSE))</f>
        <v>8</v>
      </c>
      <c r="AJ42" s="398">
        <f>IF(ISERROR(VLOOKUP(AD42,[3]Methodology!$H$32:$I$43,2,FALSE)),"",VLOOKUP(AD42,[3]Methodology!$H$32:$I$43,2,FALSE))</f>
        <v>5</v>
      </c>
      <c r="AK42" s="402">
        <f>IF(ISERROR(VLOOKUP(AE42,[3]Methodology!$H$32:$I$43,2,FALSE)),"",VLOOKUP(AE42,[3]Methodology!$H$32:$I$43,2,FALSE))</f>
        <v>2</v>
      </c>
      <c r="AL42" s="402">
        <f>IF(ISERROR(VLOOKUP(AF42,[3]Methodology!$H$32:$I$43,2,FALSE)),"",VLOOKUP(AF42,[3]Methodology!$H$32:$I$43,2,FALSE))</f>
        <v>3</v>
      </c>
      <c r="AM42" s="398">
        <f>IF(ISERROR(VLOOKUP(AG42,[3]Methodology!$H$32:$I$43,2,FALSE)),"",VLOOKUP(AG42,[3]Methodology!$H$32:$I$43,2,FALSE))</f>
        <v>3</v>
      </c>
      <c r="AN42" s="404">
        <f t="shared" si="11"/>
        <v>5.666666666666667</v>
      </c>
      <c r="AO42" s="404">
        <f t="shared" si="12"/>
        <v>2.6666666666666665</v>
      </c>
      <c r="AP42" s="406" t="s">
        <v>242</v>
      </c>
      <c r="AQ42" s="444"/>
      <c r="AR42" s="444"/>
      <c r="AS42" s="444"/>
      <c r="AT42" s="444"/>
      <c r="AU42" s="444"/>
      <c r="AV42" s="444"/>
      <c r="AW42" s="444"/>
      <c r="AX42" s="444"/>
      <c r="AY42" s="444"/>
      <c r="AZ42" s="444"/>
      <c r="BA42" s="444"/>
    </row>
    <row r="43" spans="2:53" ht="15.75" customHeight="1" x14ac:dyDescent="0.25">
      <c r="B43" s="374" t="s">
        <v>60</v>
      </c>
      <c r="C43" s="407" t="s">
        <v>261</v>
      </c>
      <c r="D43" s="408" t="s">
        <v>441</v>
      </c>
      <c r="E43" s="392">
        <v>11</v>
      </c>
      <c r="F43" s="392">
        <v>12</v>
      </c>
      <c r="G43" s="393">
        <f t="shared" si="7"/>
        <v>-1</v>
      </c>
      <c r="H43" s="394">
        <f>(VLOOKUP(B43,'[4]New Ratings'!$A$3:$I$195,5,FALSE))</f>
        <v>12</v>
      </c>
      <c r="I43" s="395" t="s">
        <v>240</v>
      </c>
      <c r="J43" s="454" t="s">
        <v>212</v>
      </c>
      <c r="K43" s="396" t="s">
        <v>442</v>
      </c>
      <c r="L43" s="398" t="s">
        <v>234</v>
      </c>
      <c r="M43" s="396" t="s">
        <v>53</v>
      </c>
      <c r="N43" s="397" t="s">
        <v>53</v>
      </c>
      <c r="O43" s="399">
        <v>37.6</v>
      </c>
      <c r="P43" s="400">
        <v>97</v>
      </c>
      <c r="Q43" s="401" t="str">
        <f t="shared" si="8"/>
        <v>C</v>
      </c>
      <c r="R43" s="402">
        <v>59</v>
      </c>
      <c r="S43" s="397">
        <v>63</v>
      </c>
      <c r="T43" s="403">
        <f t="shared" si="9"/>
        <v>-4</v>
      </c>
      <c r="U43" s="396">
        <v>93</v>
      </c>
      <c r="V43" s="402">
        <v>27</v>
      </c>
      <c r="W43" s="397">
        <v>19.600000000000001</v>
      </c>
      <c r="X43" s="403">
        <f t="shared" si="10"/>
        <v>7.3999999999999986</v>
      </c>
      <c r="Y43" s="396">
        <v>55</v>
      </c>
      <c r="Z43" s="402">
        <v>40</v>
      </c>
      <c r="AA43" s="398">
        <v>38</v>
      </c>
      <c r="AB43" s="398" t="s">
        <v>238</v>
      </c>
      <c r="AC43" s="398" t="s">
        <v>58</v>
      </c>
      <c r="AD43" s="398" t="s">
        <v>396</v>
      </c>
      <c r="AE43" s="398" t="s">
        <v>385</v>
      </c>
      <c r="AF43" s="398" t="s">
        <v>385</v>
      </c>
      <c r="AG43" s="398" t="s">
        <v>385</v>
      </c>
      <c r="AH43" s="402">
        <f>IF(ISERROR(VLOOKUP(AB43,[3]Methodology!$H$32:$I$43,2,FALSE)),"",VLOOKUP(AB43,[3]Methodology!$H$32:$I$43,2,FALSE))</f>
        <v>3</v>
      </c>
      <c r="AI43" s="402">
        <f>IF(ISERROR(VLOOKUP(AC43,[3]Methodology!$H$32:$I$43,2,FALSE)),"",VLOOKUP(AC43,[3]Methodology!$H$32:$I$43,2,FALSE))</f>
        <v>5</v>
      </c>
      <c r="AJ43" s="398">
        <f>IF(ISERROR(VLOOKUP(AD43,[3]Methodology!$H$32:$I$43,2,FALSE)),"",VLOOKUP(AD43,[3]Methodology!$H$32:$I$43,2,FALSE))</f>
        <v>2</v>
      </c>
      <c r="AK43" s="402">
        <f>IF(ISERROR(VLOOKUP(AE43,[3]Methodology!$H$32:$I$43,2,FALSE)),"",VLOOKUP(AE43,[3]Methodology!$H$32:$I$43,2,FALSE))</f>
        <v>4</v>
      </c>
      <c r="AL43" s="402">
        <f>IF(ISERROR(VLOOKUP(AF43,[3]Methodology!$H$32:$I$43,2,FALSE)),"",VLOOKUP(AF43,[3]Methodology!$H$32:$I$43,2,FALSE))</f>
        <v>4</v>
      </c>
      <c r="AM43" s="398">
        <f>IF(ISERROR(VLOOKUP(AG43,[3]Methodology!$H$32:$I$43,2,FALSE)),"",VLOOKUP(AG43,[3]Methodology!$H$32:$I$43,2,FALSE))</f>
        <v>4</v>
      </c>
      <c r="AN43" s="404">
        <f t="shared" si="11"/>
        <v>3.3333333333333335</v>
      </c>
      <c r="AO43" s="404">
        <f t="shared" si="12"/>
        <v>4</v>
      </c>
      <c r="AP43" s="406" t="s">
        <v>235</v>
      </c>
      <c r="AQ43" s="444"/>
      <c r="AR43" s="444"/>
      <c r="AS43" s="444"/>
      <c r="AT43" s="444"/>
      <c r="AU43" s="444"/>
      <c r="AV43" s="444"/>
      <c r="AW43" s="444"/>
      <c r="AX43" s="444"/>
      <c r="AY43" s="444"/>
      <c r="AZ43" s="444"/>
      <c r="BA43" s="444"/>
    </row>
    <row r="44" spans="2:53" x14ac:dyDescent="0.25">
      <c r="B44" s="374" t="s">
        <v>120</v>
      </c>
      <c r="C44" s="407" t="s">
        <v>239</v>
      </c>
      <c r="D44" s="408" t="s">
        <v>443</v>
      </c>
      <c r="E44" s="392">
        <v>1</v>
      </c>
      <c r="F44" s="392">
        <v>1</v>
      </c>
      <c r="G44" s="393">
        <f t="shared" si="7"/>
        <v>0</v>
      </c>
      <c r="H44" s="394">
        <f>(VLOOKUP(B44,'[4]New Ratings'!$A$3:$I$195,5,FALSE))</f>
        <v>1</v>
      </c>
      <c r="I44" s="395" t="s">
        <v>240</v>
      </c>
      <c r="J44" s="396" t="s">
        <v>208</v>
      </c>
      <c r="K44" s="396" t="s">
        <v>208</v>
      </c>
      <c r="L44" s="398" t="s">
        <v>234</v>
      </c>
      <c r="M44" s="396" t="s">
        <v>10</v>
      </c>
      <c r="N44" s="397" t="s">
        <v>10</v>
      </c>
      <c r="O44" s="399">
        <v>92.68</v>
      </c>
      <c r="P44" s="400">
        <v>13</v>
      </c>
      <c r="Q44" s="401" t="str">
        <f t="shared" si="8"/>
        <v>A</v>
      </c>
      <c r="R44" s="402">
        <v>11</v>
      </c>
      <c r="S44" s="397">
        <v>12</v>
      </c>
      <c r="T44" s="403">
        <f t="shared" si="9"/>
        <v>-1</v>
      </c>
      <c r="U44" s="396">
        <v>16</v>
      </c>
      <c r="V44" s="402">
        <v>85.8</v>
      </c>
      <c r="W44" s="397">
        <v>80.400000000000006</v>
      </c>
      <c r="X44" s="403">
        <f t="shared" si="10"/>
        <v>5.3999999999999915</v>
      </c>
      <c r="Y44" s="396">
        <v>86</v>
      </c>
      <c r="Z44" s="402">
        <v>45.5</v>
      </c>
      <c r="AA44" s="398">
        <v>49</v>
      </c>
      <c r="AB44" s="398" t="s">
        <v>74</v>
      </c>
      <c r="AC44" s="398" t="s">
        <v>73</v>
      </c>
      <c r="AD44" s="398" t="s">
        <v>74</v>
      </c>
      <c r="AE44" s="398" t="s">
        <v>74</v>
      </c>
      <c r="AF44" s="398" t="s">
        <v>73</v>
      </c>
      <c r="AG44" s="398" t="s">
        <v>33</v>
      </c>
      <c r="AH44" s="402">
        <f>IF(ISERROR(VLOOKUP(AB44,[3]Methodology!$H$32:$I$43,2,FALSE)),"",VLOOKUP(AB44,[3]Methodology!$H$32:$I$43,2,FALSE))</f>
        <v>10</v>
      </c>
      <c r="AI44" s="402">
        <f>IF(ISERROR(VLOOKUP(AC44,[3]Methodology!$H$32:$I$43,2,FALSE)),"",VLOOKUP(AC44,[3]Methodology!$H$32:$I$43,2,FALSE))</f>
        <v>8</v>
      </c>
      <c r="AJ44" s="398">
        <f>IF(ISERROR(VLOOKUP(AD44,[3]Methodology!$H$32:$I$43,2,FALSE)),"",VLOOKUP(AD44,[3]Methodology!$H$32:$I$43,2,FALSE))</f>
        <v>10</v>
      </c>
      <c r="AK44" s="402">
        <f>IF(ISERROR(VLOOKUP(AE44,[3]Methodology!$H$32:$I$43,2,FALSE)),"",VLOOKUP(AE44,[3]Methodology!$H$32:$I$43,2,FALSE))</f>
        <v>10</v>
      </c>
      <c r="AL44" s="402">
        <f>IF(ISERROR(VLOOKUP(AF44,[3]Methodology!$H$32:$I$43,2,FALSE)),"",VLOOKUP(AF44,[3]Methodology!$H$32:$I$43,2,FALSE))</f>
        <v>8</v>
      </c>
      <c r="AM44" s="398">
        <f>IF(ISERROR(VLOOKUP(AG44,[3]Methodology!$H$32:$I$43,2,FALSE)),"",VLOOKUP(AG44,[3]Methodology!$H$32:$I$43,2,FALSE))</f>
        <v>9</v>
      </c>
      <c r="AN44" s="404">
        <f t="shared" si="11"/>
        <v>9.3333333333333339</v>
      </c>
      <c r="AO44" s="404">
        <f t="shared" si="12"/>
        <v>9</v>
      </c>
      <c r="AP44" s="406" t="s">
        <v>242</v>
      </c>
      <c r="AQ44" s="444"/>
      <c r="AR44" s="444"/>
      <c r="AS44" s="444"/>
      <c r="AT44" s="444"/>
      <c r="AU44" s="444"/>
      <c r="AV44" s="444"/>
      <c r="AW44" s="444"/>
      <c r="AX44" s="444"/>
      <c r="AY44" s="444"/>
      <c r="AZ44" s="444"/>
      <c r="BA44" s="444"/>
    </row>
    <row r="45" spans="2:53" x14ac:dyDescent="0.25">
      <c r="B45" s="374" t="s">
        <v>75</v>
      </c>
      <c r="C45" s="407" t="s">
        <v>249</v>
      </c>
      <c r="D45" s="408" t="s">
        <v>444</v>
      </c>
      <c r="E45" s="392">
        <v>6</v>
      </c>
      <c r="F45" s="392">
        <v>6</v>
      </c>
      <c r="G45" s="393">
        <f t="shared" si="7"/>
        <v>0</v>
      </c>
      <c r="H45" s="394">
        <f>(VLOOKUP(B45,'[4]New Ratings'!$A$3:$I$195,5,FALSE))</f>
        <v>6</v>
      </c>
      <c r="I45" s="395" t="s">
        <v>240</v>
      </c>
      <c r="J45" s="396" t="s">
        <v>211</v>
      </c>
      <c r="K45" s="396" t="s">
        <v>211</v>
      </c>
      <c r="L45" s="398" t="s">
        <v>237</v>
      </c>
      <c r="M45" s="396" t="s">
        <v>50</v>
      </c>
      <c r="N45" s="397" t="s">
        <v>50</v>
      </c>
      <c r="O45" s="399">
        <v>56.91</v>
      </c>
      <c r="P45" s="400">
        <v>53</v>
      </c>
      <c r="Q45" s="401" t="str">
        <f t="shared" si="8"/>
        <v>C</v>
      </c>
      <c r="R45" s="402">
        <v>45</v>
      </c>
      <c r="S45" s="397">
        <v>48</v>
      </c>
      <c r="T45" s="403">
        <f t="shared" si="9"/>
        <v>-3</v>
      </c>
      <c r="U45" s="396">
        <v>58</v>
      </c>
      <c r="V45" s="402">
        <v>45.5</v>
      </c>
      <c r="W45" s="397">
        <v>42.9</v>
      </c>
      <c r="X45" s="403">
        <f t="shared" si="10"/>
        <v>2.6000000000000014</v>
      </c>
      <c r="Y45" s="396">
        <v>79</v>
      </c>
      <c r="Z45" s="402">
        <v>36.5</v>
      </c>
      <c r="AA45" s="398">
        <v>32.5</v>
      </c>
      <c r="AB45" s="398" t="s">
        <v>73</v>
      </c>
      <c r="AC45" s="398" t="s">
        <v>73</v>
      </c>
      <c r="AD45" s="398" t="s">
        <v>73</v>
      </c>
      <c r="AE45" s="398" t="s">
        <v>53</v>
      </c>
      <c r="AF45" s="398" t="s">
        <v>54</v>
      </c>
      <c r="AG45" s="398" t="s">
        <v>58</v>
      </c>
      <c r="AH45" s="402">
        <f>IF(ISERROR(VLOOKUP(AB45,[3]Methodology!$H$32:$I$43,2,FALSE)),"",VLOOKUP(AB45,[3]Methodology!$H$32:$I$43,2,FALSE))</f>
        <v>8</v>
      </c>
      <c r="AI45" s="402">
        <f>IF(ISERROR(VLOOKUP(AC45,[3]Methodology!$H$32:$I$43,2,FALSE)),"",VLOOKUP(AC45,[3]Methodology!$H$32:$I$43,2,FALSE))</f>
        <v>8</v>
      </c>
      <c r="AJ45" s="398">
        <f>IF(ISERROR(VLOOKUP(AD45,[3]Methodology!$H$32:$I$43,2,FALSE)),"",VLOOKUP(AD45,[3]Methodology!$H$32:$I$43,2,FALSE))</f>
        <v>8</v>
      </c>
      <c r="AK45" s="402">
        <f>IF(ISERROR(VLOOKUP(AE45,[3]Methodology!$H$32:$I$43,2,FALSE)),"",VLOOKUP(AE45,[3]Methodology!$H$32:$I$43,2,FALSE))</f>
        <v>6</v>
      </c>
      <c r="AL45" s="402">
        <f>IF(ISERROR(VLOOKUP(AF45,[3]Methodology!$H$32:$I$43,2,FALSE)),"",VLOOKUP(AF45,[3]Methodology!$H$32:$I$43,2,FALSE))</f>
        <v>7</v>
      </c>
      <c r="AM45" s="398">
        <f>IF(ISERROR(VLOOKUP(AG45,[3]Methodology!$H$32:$I$43,2,FALSE)),"",VLOOKUP(AG45,[3]Methodology!$H$32:$I$43,2,FALSE))</f>
        <v>5</v>
      </c>
      <c r="AN45" s="404">
        <f t="shared" si="11"/>
        <v>8</v>
      </c>
      <c r="AO45" s="404">
        <f t="shared" si="12"/>
        <v>6</v>
      </c>
      <c r="AP45" s="406" t="s">
        <v>242</v>
      </c>
      <c r="AQ45" s="444"/>
      <c r="AR45" s="444"/>
      <c r="AS45" s="444"/>
      <c r="AT45" s="444"/>
      <c r="AU45" s="444"/>
      <c r="AV45" s="444"/>
      <c r="AW45" s="444"/>
      <c r="AX45" s="444"/>
      <c r="AY45" s="444"/>
      <c r="AZ45" s="444"/>
      <c r="BA45" s="444"/>
    </row>
    <row r="46" spans="2:53" x14ac:dyDescent="0.25">
      <c r="B46" s="374" t="s">
        <v>31</v>
      </c>
      <c r="C46" s="407" t="s">
        <v>262</v>
      </c>
      <c r="D46" s="408" t="s">
        <v>445</v>
      </c>
      <c r="E46" s="392">
        <v>3</v>
      </c>
      <c r="F46" s="392">
        <v>3</v>
      </c>
      <c r="G46" s="393">
        <f t="shared" si="7"/>
        <v>0</v>
      </c>
      <c r="H46" s="394">
        <f>(VLOOKUP(B46,'[4]New Ratings'!$A$3:$I$195,5,FALSE))</f>
        <v>3</v>
      </c>
      <c r="I46" s="395" t="s">
        <v>240</v>
      </c>
      <c r="J46" s="396" t="s">
        <v>281</v>
      </c>
      <c r="K46" s="396" t="s">
        <v>281</v>
      </c>
      <c r="L46" s="398" t="s">
        <v>234</v>
      </c>
      <c r="M46" s="396" t="s">
        <v>33</v>
      </c>
      <c r="N46" s="397" t="s">
        <v>33</v>
      </c>
      <c r="O46" s="399">
        <v>71.83</v>
      </c>
      <c r="P46" s="400">
        <v>33</v>
      </c>
      <c r="Q46" s="401" t="str">
        <f t="shared" si="8"/>
        <v>B</v>
      </c>
      <c r="R46" s="402">
        <v>33</v>
      </c>
      <c r="S46" s="397">
        <v>35</v>
      </c>
      <c r="T46" s="403">
        <f t="shared" si="9"/>
        <v>-2</v>
      </c>
      <c r="U46" s="396">
        <v>30</v>
      </c>
      <c r="V46" s="402">
        <v>64</v>
      </c>
      <c r="W46" s="397">
        <v>63.1</v>
      </c>
      <c r="X46" s="403">
        <f t="shared" si="10"/>
        <v>0.89999999999999858</v>
      </c>
      <c r="Y46" s="396">
        <v>80</v>
      </c>
      <c r="Z46" s="402">
        <v>39</v>
      </c>
      <c r="AA46" s="398">
        <v>35</v>
      </c>
      <c r="AB46" s="398"/>
      <c r="AC46" s="398"/>
      <c r="AD46" s="398"/>
      <c r="AE46" s="398"/>
      <c r="AF46" s="398"/>
      <c r="AG46" s="398"/>
      <c r="AH46" s="402" t="str">
        <f>IF(ISERROR(VLOOKUP(AB46,[3]Methodology!$H$32:$I$43,2,FALSE)),"",VLOOKUP(AB46,[3]Methodology!$H$32:$I$43,2,FALSE))</f>
        <v/>
      </c>
      <c r="AI46" s="402" t="str">
        <f>IF(ISERROR(VLOOKUP(AC46,[3]Methodology!$H$32:$I$43,2,FALSE)),"",VLOOKUP(AC46,[3]Methodology!$H$32:$I$43,2,FALSE))</f>
        <v/>
      </c>
      <c r="AJ46" s="398" t="str">
        <f>IF(ISERROR(VLOOKUP(AD46,[3]Methodology!$H$32:$I$43,2,FALSE)),"",VLOOKUP(AD46,[3]Methodology!$H$32:$I$43,2,FALSE))</f>
        <v/>
      </c>
      <c r="AK46" s="402" t="str">
        <f>IF(ISERROR(VLOOKUP(AE46,[3]Methodology!$H$32:$I$43,2,FALSE)),"",VLOOKUP(AE46,[3]Methodology!$H$32:$I$43,2,FALSE))</f>
        <v/>
      </c>
      <c r="AL46" s="402" t="str">
        <f>IF(ISERROR(VLOOKUP(AF46,[3]Methodology!$H$32:$I$43,2,FALSE)),"",VLOOKUP(AF46,[3]Methodology!$H$32:$I$43,2,FALSE))</f>
        <v/>
      </c>
      <c r="AM46" s="398" t="str">
        <f>IF(ISERROR(VLOOKUP(AG46,[3]Methodology!$H$32:$I$43,2,FALSE)),"",VLOOKUP(AG46,[3]Methodology!$H$32:$I$43,2,FALSE))</f>
        <v/>
      </c>
      <c r="AN46" s="404">
        <f t="shared" si="11"/>
        <v>0</v>
      </c>
      <c r="AO46" s="404">
        <f t="shared" si="12"/>
        <v>0</v>
      </c>
      <c r="AP46" s="406" t="s">
        <v>242</v>
      </c>
      <c r="AQ46" s="444"/>
      <c r="AR46" s="444"/>
      <c r="AS46" s="444"/>
      <c r="AT46" s="444"/>
      <c r="AU46" s="444"/>
      <c r="AV46" s="444"/>
      <c r="AW46" s="444"/>
      <c r="AX46" s="444"/>
      <c r="AY46" s="444"/>
      <c r="AZ46" s="444"/>
      <c r="BA46" s="444"/>
    </row>
    <row r="47" spans="2:53" x14ac:dyDescent="0.25">
      <c r="B47" s="374" t="s">
        <v>23</v>
      </c>
      <c r="C47" s="407" t="s">
        <v>253</v>
      </c>
      <c r="D47" s="408" t="s">
        <v>446</v>
      </c>
      <c r="E47" s="392">
        <v>1</v>
      </c>
      <c r="F47" s="392">
        <v>1</v>
      </c>
      <c r="G47" s="393">
        <f t="shared" si="7"/>
        <v>0</v>
      </c>
      <c r="H47" s="394">
        <f>(VLOOKUP(B47,'[4]New Ratings'!$A$3:$I$195,5,FALSE))</f>
        <v>1</v>
      </c>
      <c r="I47" s="395" t="s">
        <v>233</v>
      </c>
      <c r="J47" s="396" t="s">
        <v>190</v>
      </c>
      <c r="K47" s="396" t="s">
        <v>190</v>
      </c>
      <c r="L47" s="398" t="s">
        <v>237</v>
      </c>
      <c r="M47" s="396" t="s">
        <v>12</v>
      </c>
      <c r="N47" s="397" t="s">
        <v>12</v>
      </c>
      <c r="O47" s="399">
        <v>93.21</v>
      </c>
      <c r="P47" s="400">
        <v>12</v>
      </c>
      <c r="Q47" s="401" t="str">
        <f t="shared" si="8"/>
        <v>*</v>
      </c>
      <c r="R47" s="402" t="s">
        <v>186</v>
      </c>
      <c r="S47" s="397" t="s">
        <v>186</v>
      </c>
      <c r="T47" s="403" t="str">
        <f t="shared" si="9"/>
        <v>*</v>
      </c>
      <c r="U47" s="396">
        <v>15</v>
      </c>
      <c r="V47" s="402">
        <v>86.5</v>
      </c>
      <c r="W47" s="397">
        <v>83.9</v>
      </c>
      <c r="X47" s="403">
        <f t="shared" si="10"/>
        <v>2.5999999999999943</v>
      </c>
      <c r="Y47" s="396">
        <v>88</v>
      </c>
      <c r="Z47" s="402">
        <v>35</v>
      </c>
      <c r="AA47" s="398">
        <v>46</v>
      </c>
      <c r="AB47" s="398" t="s">
        <v>33</v>
      </c>
      <c r="AC47" s="398" t="s">
        <v>73</v>
      </c>
      <c r="AD47" s="398" t="s">
        <v>33</v>
      </c>
      <c r="AE47" s="398" t="s">
        <v>33</v>
      </c>
      <c r="AF47" s="398" t="s">
        <v>33</v>
      </c>
      <c r="AG47" s="398" t="s">
        <v>33</v>
      </c>
      <c r="AH47" s="402">
        <f>IF(ISERROR(VLOOKUP(AB47,[3]Methodology!$H$32:$I$43,2,FALSE)),"",VLOOKUP(AB47,[3]Methodology!$H$32:$I$43,2,FALSE))</f>
        <v>9</v>
      </c>
      <c r="AI47" s="402">
        <f>IF(ISERROR(VLOOKUP(AC47,[3]Methodology!$H$32:$I$43,2,FALSE)),"",VLOOKUP(AC47,[3]Methodology!$H$32:$I$43,2,FALSE))</f>
        <v>8</v>
      </c>
      <c r="AJ47" s="398">
        <f>IF(ISERROR(VLOOKUP(AD47,[3]Methodology!$H$32:$I$43,2,FALSE)),"",VLOOKUP(AD47,[3]Methodology!$H$32:$I$43,2,FALSE))</f>
        <v>9</v>
      </c>
      <c r="AK47" s="402">
        <f>IF(ISERROR(VLOOKUP(AE47,[3]Methodology!$H$32:$I$43,2,FALSE)),"",VLOOKUP(AE47,[3]Methodology!$H$32:$I$43,2,FALSE))</f>
        <v>9</v>
      </c>
      <c r="AL47" s="402">
        <f>IF(ISERROR(VLOOKUP(AF47,[3]Methodology!$H$32:$I$43,2,FALSE)),"",VLOOKUP(AF47,[3]Methodology!$H$32:$I$43,2,FALSE))</f>
        <v>9</v>
      </c>
      <c r="AM47" s="398">
        <f>IF(ISERROR(VLOOKUP(AG47,[3]Methodology!$H$32:$I$43,2,FALSE)),"",VLOOKUP(AG47,[3]Methodology!$H$32:$I$43,2,FALSE))</f>
        <v>9</v>
      </c>
      <c r="AN47" s="404">
        <f t="shared" si="11"/>
        <v>8.6666666666666661</v>
      </c>
      <c r="AO47" s="404">
        <f t="shared" si="12"/>
        <v>9</v>
      </c>
      <c r="AP47" s="406" t="s">
        <v>235</v>
      </c>
      <c r="AQ47" s="444"/>
      <c r="AR47" s="444"/>
      <c r="AS47" s="444"/>
      <c r="AT47" s="444"/>
      <c r="AU47" s="444"/>
      <c r="AV47" s="444"/>
      <c r="AW47" s="444"/>
      <c r="AX47" s="444"/>
      <c r="AY47" s="444"/>
      <c r="AZ47" s="444"/>
      <c r="BA47" s="444"/>
    </row>
    <row r="48" spans="2:53" x14ac:dyDescent="0.25">
      <c r="B48" s="374" t="s">
        <v>25</v>
      </c>
      <c r="C48" s="407" t="s">
        <v>243</v>
      </c>
      <c r="D48" s="408" t="s">
        <v>427</v>
      </c>
      <c r="E48" s="392">
        <v>1</v>
      </c>
      <c r="F48" s="392">
        <v>1</v>
      </c>
      <c r="G48" s="393">
        <f t="shared" si="7"/>
        <v>0</v>
      </c>
      <c r="H48" s="394">
        <f>(VLOOKUP(B48,'[4]New Ratings'!$A$3:$I$195,5,FALSE))</f>
        <v>1</v>
      </c>
      <c r="I48" s="395" t="s">
        <v>233</v>
      </c>
      <c r="J48" s="396" t="s">
        <v>189</v>
      </c>
      <c r="K48" s="396" t="s">
        <v>189</v>
      </c>
      <c r="L48" s="398" t="s">
        <v>234</v>
      </c>
      <c r="M48" s="396" t="s">
        <v>7</v>
      </c>
      <c r="N48" s="397" t="s">
        <v>7</v>
      </c>
      <c r="O48" s="399">
        <v>96.75</v>
      </c>
      <c r="P48" s="400">
        <v>2</v>
      </c>
      <c r="Q48" s="401" t="str">
        <f t="shared" si="8"/>
        <v>A</v>
      </c>
      <c r="R48" s="402">
        <v>20</v>
      </c>
      <c r="S48" s="397">
        <v>20</v>
      </c>
      <c r="T48" s="403">
        <f t="shared" si="9"/>
        <v>0</v>
      </c>
      <c r="U48" s="396">
        <v>1</v>
      </c>
      <c r="V48" s="402">
        <v>95.1</v>
      </c>
      <c r="W48" s="397">
        <v>93.8</v>
      </c>
      <c r="X48" s="403">
        <f t="shared" si="10"/>
        <v>1.2999999999999972</v>
      </c>
      <c r="Y48" s="396">
        <v>90</v>
      </c>
      <c r="Z48" s="402">
        <v>41.5</v>
      </c>
      <c r="AA48" s="398">
        <v>45</v>
      </c>
      <c r="AB48" s="398" t="s">
        <v>33</v>
      </c>
      <c r="AC48" s="398" t="s">
        <v>54</v>
      </c>
      <c r="AD48" s="398" t="s">
        <v>74</v>
      </c>
      <c r="AE48" s="398" t="s">
        <v>33</v>
      </c>
      <c r="AF48" s="398" t="s">
        <v>73</v>
      </c>
      <c r="AG48" s="398" t="s">
        <v>73</v>
      </c>
      <c r="AH48" s="402">
        <f>IF(ISERROR(VLOOKUP(AB48,[3]Methodology!$H$32:$I$43,2,FALSE)),"",VLOOKUP(AB48,[3]Methodology!$H$32:$I$43,2,FALSE))</f>
        <v>9</v>
      </c>
      <c r="AI48" s="402">
        <f>IF(ISERROR(VLOOKUP(AC48,[3]Methodology!$H$32:$I$43,2,FALSE)),"",VLOOKUP(AC48,[3]Methodology!$H$32:$I$43,2,FALSE))</f>
        <v>7</v>
      </c>
      <c r="AJ48" s="398">
        <f>IF(ISERROR(VLOOKUP(AD48,[3]Methodology!$H$32:$I$43,2,FALSE)),"",VLOOKUP(AD48,[3]Methodology!$H$32:$I$43,2,FALSE))</f>
        <v>10</v>
      </c>
      <c r="AK48" s="402">
        <f>IF(ISERROR(VLOOKUP(AE48,[3]Methodology!$H$32:$I$43,2,FALSE)),"",VLOOKUP(AE48,[3]Methodology!$H$32:$I$43,2,FALSE))</f>
        <v>9</v>
      </c>
      <c r="AL48" s="402">
        <f>IF(ISERROR(VLOOKUP(AF48,[3]Methodology!$H$32:$I$43,2,FALSE)),"",VLOOKUP(AF48,[3]Methodology!$H$32:$I$43,2,FALSE))</f>
        <v>8</v>
      </c>
      <c r="AM48" s="398">
        <f>IF(ISERROR(VLOOKUP(AG48,[3]Methodology!$H$32:$I$43,2,FALSE)),"",VLOOKUP(AG48,[3]Methodology!$H$32:$I$43,2,FALSE))</f>
        <v>8</v>
      </c>
      <c r="AN48" s="404">
        <f t="shared" si="11"/>
        <v>8.6666666666666661</v>
      </c>
      <c r="AO48" s="404">
        <f t="shared" si="12"/>
        <v>8.3333333333333339</v>
      </c>
      <c r="AP48" s="406" t="s">
        <v>235</v>
      </c>
      <c r="AQ48" s="444"/>
      <c r="AR48" s="444"/>
      <c r="AS48" s="444"/>
      <c r="AT48" s="444"/>
      <c r="AU48" s="444"/>
      <c r="AV48" s="444"/>
      <c r="AW48" s="444"/>
      <c r="AX48" s="444"/>
      <c r="AY48" s="444"/>
      <c r="AZ48" s="444"/>
      <c r="BA48" s="444"/>
    </row>
    <row r="49" spans="1:59" ht="13.5" customHeight="1" x14ac:dyDescent="0.25">
      <c r="B49" s="374" t="s">
        <v>51</v>
      </c>
      <c r="C49" s="407" t="s">
        <v>254</v>
      </c>
      <c r="D49" s="408" t="s">
        <v>447</v>
      </c>
      <c r="E49" s="392">
        <v>10</v>
      </c>
      <c r="F49" s="392">
        <v>9</v>
      </c>
      <c r="G49" s="393">
        <f t="shared" si="7"/>
        <v>1</v>
      </c>
      <c r="H49" s="394">
        <f>(VLOOKUP(B49,'[4]New Ratings'!$A$3:$I$195,5,FALSE))</f>
        <v>9</v>
      </c>
      <c r="I49" s="395" t="s">
        <v>240</v>
      </c>
      <c r="J49" s="454" t="s">
        <v>462</v>
      </c>
      <c r="K49" s="396" t="s">
        <v>199</v>
      </c>
      <c r="L49" s="398" t="s">
        <v>247</v>
      </c>
      <c r="M49" s="396" t="s">
        <v>209</v>
      </c>
      <c r="N49" s="397" t="s">
        <v>54</v>
      </c>
      <c r="O49" s="399">
        <v>51.25</v>
      </c>
      <c r="P49" s="400">
        <v>69</v>
      </c>
      <c r="Q49" s="401" t="str">
        <f t="shared" si="8"/>
        <v>C</v>
      </c>
      <c r="R49" s="402">
        <v>53</v>
      </c>
      <c r="S49" s="397">
        <v>55</v>
      </c>
      <c r="T49" s="403">
        <f t="shared" si="9"/>
        <v>-2</v>
      </c>
      <c r="U49" s="396">
        <v>64</v>
      </c>
      <c r="V49" s="402">
        <v>43.7</v>
      </c>
      <c r="W49" s="397">
        <v>39</v>
      </c>
      <c r="X49" s="403">
        <f t="shared" si="10"/>
        <v>4.7000000000000028</v>
      </c>
      <c r="Y49" s="396">
        <v>53</v>
      </c>
      <c r="Z49" s="402">
        <v>26</v>
      </c>
      <c r="AA49" s="398">
        <v>31</v>
      </c>
      <c r="AB49" s="398" t="s">
        <v>53</v>
      </c>
      <c r="AC49" s="398" t="s">
        <v>54</v>
      </c>
      <c r="AD49" s="398" t="s">
        <v>53</v>
      </c>
      <c r="AE49" s="398" t="s">
        <v>385</v>
      </c>
      <c r="AF49" s="398" t="s">
        <v>58</v>
      </c>
      <c r="AG49" s="398" t="s">
        <v>385</v>
      </c>
      <c r="AH49" s="402">
        <f>IF(ISERROR(VLOOKUP(AB49,[3]Methodology!$H$32:$I$43,2,FALSE)),"",VLOOKUP(AB49,[3]Methodology!$H$32:$I$43,2,FALSE))</f>
        <v>6</v>
      </c>
      <c r="AI49" s="402">
        <f>IF(ISERROR(VLOOKUP(AC49,[3]Methodology!$H$32:$I$43,2,FALSE)),"",VLOOKUP(AC49,[3]Methodology!$H$32:$I$43,2,FALSE))</f>
        <v>7</v>
      </c>
      <c r="AJ49" s="398">
        <f>IF(ISERROR(VLOOKUP(AD49,[3]Methodology!$H$32:$I$43,2,FALSE)),"",VLOOKUP(AD49,[3]Methodology!$H$32:$I$43,2,FALSE))</f>
        <v>6</v>
      </c>
      <c r="AK49" s="402">
        <f>IF(ISERROR(VLOOKUP(AE49,[3]Methodology!$H$32:$I$43,2,FALSE)),"",VLOOKUP(AE49,[3]Methodology!$H$32:$I$43,2,FALSE))</f>
        <v>4</v>
      </c>
      <c r="AL49" s="402">
        <f>IF(ISERROR(VLOOKUP(AF49,[3]Methodology!$H$32:$I$43,2,FALSE)),"",VLOOKUP(AF49,[3]Methodology!$H$32:$I$43,2,FALSE))</f>
        <v>5</v>
      </c>
      <c r="AM49" s="398">
        <f>IF(ISERROR(VLOOKUP(AG49,[3]Methodology!$H$32:$I$43,2,FALSE)),"",VLOOKUP(AG49,[3]Methodology!$H$32:$I$43,2,FALSE))</f>
        <v>4</v>
      </c>
      <c r="AN49" s="404">
        <f t="shared" si="11"/>
        <v>6.333333333333333</v>
      </c>
      <c r="AO49" s="404">
        <f t="shared" si="12"/>
        <v>4.333333333333333</v>
      </c>
      <c r="AP49" s="406" t="s">
        <v>392</v>
      </c>
      <c r="AQ49" s="444"/>
      <c r="AR49" s="444"/>
      <c r="AS49" s="444"/>
      <c r="AT49" s="444"/>
      <c r="AU49" s="444"/>
      <c r="AV49" s="444"/>
      <c r="AW49" s="444"/>
      <c r="AX49" s="444"/>
      <c r="AY49" s="444"/>
      <c r="AZ49" s="444"/>
      <c r="BA49" s="444"/>
    </row>
    <row r="50" spans="1:59" ht="13.5" customHeight="1" x14ac:dyDescent="0.25">
      <c r="B50" s="374" t="s">
        <v>59</v>
      </c>
      <c r="C50" s="410" t="s">
        <v>263</v>
      </c>
      <c r="D50" s="411" t="s">
        <v>448</v>
      </c>
      <c r="E50" s="392">
        <v>11</v>
      </c>
      <c r="F50" s="392">
        <v>11</v>
      </c>
      <c r="G50" s="393">
        <f t="shared" si="7"/>
        <v>0</v>
      </c>
      <c r="H50" s="394">
        <f>(VLOOKUP(B50,'[4]New Ratings'!$A$3:$I$195,5,FALSE))</f>
        <v>12</v>
      </c>
      <c r="I50" s="395" t="s">
        <v>240</v>
      </c>
      <c r="J50" s="396" t="s">
        <v>198</v>
      </c>
      <c r="K50" s="396" t="s">
        <v>198</v>
      </c>
      <c r="L50" s="398" t="s">
        <v>234</v>
      </c>
      <c r="M50" s="396" t="s">
        <v>186</v>
      </c>
      <c r="N50" s="397" t="s">
        <v>186</v>
      </c>
      <c r="O50" s="399">
        <v>31.57</v>
      </c>
      <c r="P50" s="400">
        <v>122</v>
      </c>
      <c r="Q50" s="401" t="str">
        <f t="shared" si="8"/>
        <v>D</v>
      </c>
      <c r="R50" s="402">
        <v>61</v>
      </c>
      <c r="S50" s="397">
        <v>64</v>
      </c>
      <c r="T50" s="403">
        <f t="shared" si="9"/>
        <v>-3</v>
      </c>
      <c r="U50" s="396">
        <v>117</v>
      </c>
      <c r="V50" s="402">
        <v>17.2</v>
      </c>
      <c r="W50" s="397">
        <v>18.100000000000001</v>
      </c>
      <c r="X50" s="403">
        <f t="shared" si="10"/>
        <v>-0.90000000000000213</v>
      </c>
      <c r="Y50" s="396">
        <v>55</v>
      </c>
      <c r="Z50" s="402">
        <v>39</v>
      </c>
      <c r="AA50" s="398">
        <v>34.5</v>
      </c>
      <c r="AB50" s="398" t="s">
        <v>405</v>
      </c>
      <c r="AC50" s="398" t="s">
        <v>53</v>
      </c>
      <c r="AD50" s="398" t="s">
        <v>396</v>
      </c>
      <c r="AE50" s="398" t="s">
        <v>385</v>
      </c>
      <c r="AF50" s="398" t="s">
        <v>238</v>
      </c>
      <c r="AG50" s="398" t="s">
        <v>238</v>
      </c>
      <c r="AH50" s="402">
        <f>IF(ISERROR(VLOOKUP(AB50,[3]Methodology!$H$32:$I$43,2,FALSE)),"",VLOOKUP(AB50,[3]Methodology!$H$32:$I$43,2,FALSE))</f>
        <v>1</v>
      </c>
      <c r="AI50" s="402">
        <f>IF(ISERROR(VLOOKUP(AC50,[3]Methodology!$H$32:$I$43,2,FALSE)),"",VLOOKUP(AC50,[3]Methodology!$H$32:$I$43,2,FALSE))</f>
        <v>6</v>
      </c>
      <c r="AJ50" s="398">
        <f>IF(ISERROR(VLOOKUP(AD50,[3]Methodology!$H$32:$I$43,2,FALSE)),"",VLOOKUP(AD50,[3]Methodology!$H$32:$I$43,2,FALSE))</f>
        <v>2</v>
      </c>
      <c r="AK50" s="402">
        <f>IF(ISERROR(VLOOKUP(AE50,[3]Methodology!$H$32:$I$43,2,FALSE)),"",VLOOKUP(AE50,[3]Methodology!$H$32:$I$43,2,FALSE))</f>
        <v>4</v>
      </c>
      <c r="AL50" s="402">
        <f>IF(ISERROR(VLOOKUP(AF50,[3]Methodology!$H$32:$I$43,2,FALSE)),"",VLOOKUP(AF50,[3]Methodology!$H$32:$I$43,2,FALSE))</f>
        <v>3</v>
      </c>
      <c r="AM50" s="398">
        <f>IF(ISERROR(VLOOKUP(AG50,[3]Methodology!$H$32:$I$43,2,FALSE)),"",VLOOKUP(AG50,[3]Methodology!$H$32:$I$43,2,FALSE))</f>
        <v>3</v>
      </c>
      <c r="AN50" s="404">
        <f t="shared" si="11"/>
        <v>3</v>
      </c>
      <c r="AO50" s="404">
        <f t="shared" si="12"/>
        <v>3.3333333333333335</v>
      </c>
      <c r="AP50" s="406" t="s">
        <v>242</v>
      </c>
      <c r="AQ50" s="444"/>
      <c r="AR50" s="444"/>
      <c r="AS50" s="444"/>
      <c r="AT50" s="444"/>
      <c r="AU50" s="444"/>
      <c r="AV50" s="444"/>
      <c r="AW50" s="444"/>
      <c r="AX50" s="444"/>
      <c r="AY50" s="444"/>
      <c r="AZ50" s="444"/>
      <c r="BA50" s="444"/>
    </row>
    <row r="51" spans="1:59" ht="13.5" customHeight="1" x14ac:dyDescent="0.25">
      <c r="B51" s="412" t="s">
        <v>121</v>
      </c>
      <c r="C51" s="407" t="s">
        <v>269</v>
      </c>
      <c r="D51" s="408" t="s">
        <v>449</v>
      </c>
      <c r="E51" s="392">
        <v>3</v>
      </c>
      <c r="F51" s="392">
        <v>3</v>
      </c>
      <c r="G51" s="393">
        <f t="shared" si="7"/>
        <v>0</v>
      </c>
      <c r="H51" s="394">
        <f>(VLOOKUP(B51,'[4]New Ratings'!$A$3:$I$195,5,FALSE))</f>
        <v>3</v>
      </c>
      <c r="I51" s="395" t="s">
        <v>233</v>
      </c>
      <c r="J51" s="396" t="s">
        <v>213</v>
      </c>
      <c r="K51" s="396" t="s">
        <v>213</v>
      </c>
      <c r="L51" s="398" t="s">
        <v>234</v>
      </c>
      <c r="M51" s="396" t="s">
        <v>186</v>
      </c>
      <c r="N51" s="397" t="s">
        <v>186</v>
      </c>
      <c r="O51" s="399">
        <v>81.040000000000006</v>
      </c>
      <c r="P51" s="400">
        <v>27</v>
      </c>
      <c r="Q51" s="401" t="str">
        <f t="shared" si="8"/>
        <v>B</v>
      </c>
      <c r="R51" s="402">
        <v>27</v>
      </c>
      <c r="S51" s="397">
        <v>30</v>
      </c>
      <c r="T51" s="403">
        <f t="shared" si="9"/>
        <v>-3</v>
      </c>
      <c r="U51" s="396">
        <v>26</v>
      </c>
      <c r="V51" s="402">
        <v>67.599999999999994</v>
      </c>
      <c r="W51" s="397">
        <v>62.4</v>
      </c>
      <c r="X51" s="403">
        <f t="shared" si="10"/>
        <v>5.1999999999999957</v>
      </c>
      <c r="Y51" s="396">
        <v>72</v>
      </c>
      <c r="Z51" s="402">
        <v>45.5</v>
      </c>
      <c r="AA51" s="398">
        <v>45.5</v>
      </c>
      <c r="AB51" s="398" t="s">
        <v>33</v>
      </c>
      <c r="AC51" s="398" t="s">
        <v>54</v>
      </c>
      <c r="AD51" s="398" t="s">
        <v>74</v>
      </c>
      <c r="AE51" s="398" t="s">
        <v>74</v>
      </c>
      <c r="AF51" s="398" t="s">
        <v>53</v>
      </c>
      <c r="AG51" s="398" t="s">
        <v>54</v>
      </c>
      <c r="AH51" s="402">
        <f>IF(ISERROR(VLOOKUP(AB51,[3]Methodology!$H$32:$I$43,2,FALSE)),"",VLOOKUP(AB51,[3]Methodology!$H$32:$I$43,2,FALSE))</f>
        <v>9</v>
      </c>
      <c r="AI51" s="402">
        <f>IF(ISERROR(VLOOKUP(AC51,[3]Methodology!$H$32:$I$43,2,FALSE)),"",VLOOKUP(AC51,[3]Methodology!$H$32:$I$43,2,FALSE))</f>
        <v>7</v>
      </c>
      <c r="AJ51" s="398">
        <f>IF(ISERROR(VLOOKUP(AD51,[3]Methodology!$H$32:$I$43,2,FALSE)),"",VLOOKUP(AD51,[3]Methodology!$H$32:$I$43,2,FALSE))</f>
        <v>10</v>
      </c>
      <c r="AK51" s="402">
        <f>IF(ISERROR(VLOOKUP(AE51,[3]Methodology!$H$32:$I$43,2,FALSE)),"",VLOOKUP(AE51,[3]Methodology!$H$32:$I$43,2,FALSE))</f>
        <v>10</v>
      </c>
      <c r="AL51" s="402">
        <f>IF(ISERROR(VLOOKUP(AF51,[3]Methodology!$H$32:$I$43,2,FALSE)),"",VLOOKUP(AF51,[3]Methodology!$H$32:$I$43,2,FALSE))</f>
        <v>6</v>
      </c>
      <c r="AM51" s="398">
        <f>IF(ISERROR(VLOOKUP(AG51,[3]Methodology!$H$32:$I$43,2,FALSE)),"",VLOOKUP(AG51,[3]Methodology!$H$32:$I$43,2,FALSE))</f>
        <v>7</v>
      </c>
      <c r="AN51" s="404">
        <f t="shared" si="11"/>
        <v>8.6666666666666661</v>
      </c>
      <c r="AO51" s="404">
        <f t="shared" si="12"/>
        <v>7.666666666666667</v>
      </c>
      <c r="AP51" s="406" t="s">
        <v>256</v>
      </c>
      <c r="AQ51" s="444"/>
      <c r="AR51" s="444"/>
      <c r="AS51" s="444"/>
      <c r="AT51" s="444"/>
      <c r="AU51" s="444"/>
      <c r="AV51" s="444"/>
      <c r="AW51" s="444"/>
      <c r="AX51" s="444"/>
      <c r="AY51" s="444"/>
      <c r="AZ51" s="444"/>
      <c r="BA51" s="444"/>
    </row>
    <row r="52" spans="1:59" ht="13.5" customHeight="1" x14ac:dyDescent="0.25">
      <c r="B52" s="374" t="s">
        <v>26</v>
      </c>
      <c r="C52" s="407" t="s">
        <v>264</v>
      </c>
      <c r="D52" s="408" t="s">
        <v>450</v>
      </c>
      <c r="E52" s="392">
        <v>1</v>
      </c>
      <c r="F52" s="392">
        <v>1</v>
      </c>
      <c r="G52" s="393">
        <f t="shared" si="7"/>
        <v>0</v>
      </c>
      <c r="H52" s="394">
        <f>(VLOOKUP(B52,'[4]New Ratings'!$A$3:$I$195,5,FALSE))</f>
        <v>1</v>
      </c>
      <c r="I52" s="395" t="s">
        <v>233</v>
      </c>
      <c r="J52" s="396" t="s">
        <v>189</v>
      </c>
      <c r="K52" s="396" t="s">
        <v>189</v>
      </c>
      <c r="L52" s="398" t="s">
        <v>234</v>
      </c>
      <c r="M52" s="396" t="s">
        <v>7</v>
      </c>
      <c r="N52" s="397" t="s">
        <v>7</v>
      </c>
      <c r="O52" s="399">
        <v>93.31</v>
      </c>
      <c r="P52" s="400">
        <v>11</v>
      </c>
      <c r="Q52" s="401" t="str">
        <f t="shared" si="8"/>
        <v>B</v>
      </c>
      <c r="R52" s="402">
        <v>33</v>
      </c>
      <c r="S52" s="397">
        <v>33</v>
      </c>
      <c r="T52" s="403">
        <f t="shared" si="9"/>
        <v>0</v>
      </c>
      <c r="U52" s="396">
        <v>7</v>
      </c>
      <c r="V52" s="402">
        <v>92.3</v>
      </c>
      <c r="W52" s="397">
        <v>91.1</v>
      </c>
      <c r="X52" s="403">
        <f t="shared" si="10"/>
        <v>1.2000000000000028</v>
      </c>
      <c r="Y52" s="396">
        <v>90</v>
      </c>
      <c r="Z52" s="402">
        <v>35.5</v>
      </c>
      <c r="AA52" s="398">
        <v>41</v>
      </c>
      <c r="AB52" s="398" t="s">
        <v>33</v>
      </c>
      <c r="AC52" s="398" t="s">
        <v>33</v>
      </c>
      <c r="AD52" s="398" t="s">
        <v>74</v>
      </c>
      <c r="AE52" s="398" t="s">
        <v>33</v>
      </c>
      <c r="AF52" s="398" t="s">
        <v>33</v>
      </c>
      <c r="AG52" s="398" t="s">
        <v>33</v>
      </c>
      <c r="AH52" s="402">
        <f>IF(ISERROR(VLOOKUP(AB52,[3]Methodology!$H$32:$I$43,2,FALSE)),"",VLOOKUP(AB52,[3]Methodology!$H$32:$I$43,2,FALSE))</f>
        <v>9</v>
      </c>
      <c r="AI52" s="402">
        <f>IF(ISERROR(VLOOKUP(AC52,[3]Methodology!$H$32:$I$43,2,FALSE)),"",VLOOKUP(AC52,[3]Methodology!$H$32:$I$43,2,FALSE))</f>
        <v>9</v>
      </c>
      <c r="AJ52" s="398">
        <f>IF(ISERROR(VLOOKUP(AD52,[3]Methodology!$H$32:$I$43,2,FALSE)),"",VLOOKUP(AD52,[3]Methodology!$H$32:$I$43,2,FALSE))</f>
        <v>10</v>
      </c>
      <c r="AK52" s="402">
        <f>IF(ISERROR(VLOOKUP(AE52,[3]Methodology!$H$32:$I$43,2,FALSE)),"",VLOOKUP(AE52,[3]Methodology!$H$32:$I$43,2,FALSE))</f>
        <v>9</v>
      </c>
      <c r="AL52" s="402">
        <f>IF(ISERROR(VLOOKUP(AF52,[3]Methodology!$H$32:$I$43,2,FALSE)),"",VLOOKUP(AF52,[3]Methodology!$H$32:$I$43,2,FALSE))</f>
        <v>9</v>
      </c>
      <c r="AM52" s="398">
        <f>IF(ISERROR(VLOOKUP(AG52,[3]Methodology!$H$32:$I$43,2,FALSE)),"",VLOOKUP(AG52,[3]Methodology!$H$32:$I$43,2,FALSE))</f>
        <v>9</v>
      </c>
      <c r="AN52" s="404">
        <f t="shared" si="11"/>
        <v>9.3333333333333339</v>
      </c>
      <c r="AO52" s="404">
        <f t="shared" si="12"/>
        <v>9</v>
      </c>
      <c r="AP52" s="406" t="s">
        <v>235</v>
      </c>
      <c r="AQ52" s="444"/>
      <c r="AR52" s="444"/>
      <c r="AS52" s="444"/>
      <c r="AT52" s="444"/>
      <c r="AU52" s="444"/>
      <c r="AV52" s="444"/>
      <c r="AW52" s="444"/>
      <c r="AX52" s="444"/>
      <c r="AY52" s="444"/>
      <c r="AZ52" s="444"/>
      <c r="BA52" s="444"/>
    </row>
    <row r="53" spans="1:59" x14ac:dyDescent="0.25">
      <c r="B53" s="374" t="s">
        <v>122</v>
      </c>
      <c r="C53" s="407" t="s">
        <v>265</v>
      </c>
      <c r="D53" s="408" t="s">
        <v>451</v>
      </c>
      <c r="E53" s="392">
        <v>11</v>
      </c>
      <c r="F53" s="392">
        <v>11</v>
      </c>
      <c r="G53" s="393">
        <f t="shared" si="7"/>
        <v>0</v>
      </c>
      <c r="H53" s="394">
        <f>(VLOOKUP(B53,'[4]New Ratings'!$A$3:$I$195,5,FALSE))</f>
        <v>11</v>
      </c>
      <c r="I53" s="395" t="s">
        <v>240</v>
      </c>
      <c r="J53" s="396" t="s">
        <v>186</v>
      </c>
      <c r="K53" s="396" t="s">
        <v>186</v>
      </c>
      <c r="L53" s="398" t="s">
        <v>186</v>
      </c>
      <c r="M53" s="396" t="s">
        <v>186</v>
      </c>
      <c r="N53" s="397" t="s">
        <v>186</v>
      </c>
      <c r="O53" s="399">
        <v>32.57</v>
      </c>
      <c r="P53" s="400">
        <v>116</v>
      </c>
      <c r="Q53" s="401" t="str">
        <f t="shared" si="8"/>
        <v>E</v>
      </c>
      <c r="R53" s="402">
        <v>81</v>
      </c>
      <c r="S53" s="397">
        <v>81</v>
      </c>
      <c r="T53" s="403">
        <f t="shared" si="9"/>
        <v>0</v>
      </c>
      <c r="U53" s="396">
        <v>107</v>
      </c>
      <c r="V53" s="402">
        <v>19.2</v>
      </c>
      <c r="W53" s="397">
        <v>18</v>
      </c>
      <c r="X53" s="403">
        <f t="shared" si="10"/>
        <v>1.1999999999999993</v>
      </c>
      <c r="Y53" s="396" t="s">
        <v>186</v>
      </c>
      <c r="Z53" s="402" t="s">
        <v>186</v>
      </c>
      <c r="AA53" s="398" t="s">
        <v>186</v>
      </c>
      <c r="AB53" s="398"/>
      <c r="AC53" s="398"/>
      <c r="AD53" s="398"/>
      <c r="AE53" s="398"/>
      <c r="AF53" s="398"/>
      <c r="AG53" s="398"/>
      <c r="AH53" s="402" t="str">
        <f>IF(ISERROR(VLOOKUP(AB53,[3]Methodology!$H$32:$I$43,2,FALSE)),"",VLOOKUP(AB53,[3]Methodology!$H$32:$I$43,2,FALSE))</f>
        <v/>
      </c>
      <c r="AI53" s="402" t="str">
        <f>IF(ISERROR(VLOOKUP(AC53,[3]Methodology!$H$32:$I$43,2,FALSE)),"",VLOOKUP(AC53,[3]Methodology!$H$32:$I$43,2,FALSE))</f>
        <v/>
      </c>
      <c r="AJ53" s="398" t="str">
        <f>IF(ISERROR(VLOOKUP(AD53,[3]Methodology!$H$32:$I$43,2,FALSE)),"",VLOOKUP(AD53,[3]Methodology!$H$32:$I$43,2,FALSE))</f>
        <v/>
      </c>
      <c r="AK53" s="402" t="str">
        <f>IF(ISERROR(VLOOKUP(AE53,[3]Methodology!$H$32:$I$43,2,FALSE)),"",VLOOKUP(AE53,[3]Methodology!$H$32:$I$43,2,FALSE))</f>
        <v/>
      </c>
      <c r="AL53" s="402" t="str">
        <f>IF(ISERROR(VLOOKUP(AF53,[3]Methodology!$H$32:$I$43,2,FALSE)),"",VLOOKUP(AF53,[3]Methodology!$H$32:$I$43,2,FALSE))</f>
        <v/>
      </c>
      <c r="AM53" s="398" t="str">
        <f>IF(ISERROR(VLOOKUP(AG53,[3]Methodology!$H$32:$I$43,2,FALSE)),"",VLOOKUP(AG53,[3]Methodology!$H$32:$I$43,2,FALSE))</f>
        <v/>
      </c>
      <c r="AN53" s="404">
        <f t="shared" si="11"/>
        <v>0</v>
      </c>
      <c r="AO53" s="404">
        <f t="shared" si="12"/>
        <v>0</v>
      </c>
      <c r="AP53" s="406" t="s">
        <v>242</v>
      </c>
      <c r="AQ53" s="444"/>
      <c r="AR53" s="444"/>
      <c r="AS53" s="444"/>
      <c r="AT53" s="444"/>
      <c r="AU53" s="444"/>
      <c r="AV53" s="444"/>
      <c r="AW53" s="444"/>
      <c r="AX53" s="444"/>
      <c r="AY53" s="444"/>
      <c r="AZ53" s="444"/>
      <c r="BA53" s="444"/>
    </row>
    <row r="54" spans="1:59" x14ac:dyDescent="0.25">
      <c r="B54" s="374" t="s">
        <v>123</v>
      </c>
      <c r="C54" s="407" t="s">
        <v>270</v>
      </c>
      <c r="D54" s="408" t="s">
        <v>452</v>
      </c>
      <c r="E54" s="392">
        <v>9</v>
      </c>
      <c r="F54" s="392">
        <v>9</v>
      </c>
      <c r="G54" s="393">
        <f t="shared" si="7"/>
        <v>0</v>
      </c>
      <c r="H54" s="394">
        <f>(VLOOKUP(B54,'[4]New Ratings'!$A$3:$I$195,5,FALSE))</f>
        <v>9</v>
      </c>
      <c r="I54" s="395" t="s">
        <v>240</v>
      </c>
      <c r="J54" s="396" t="s">
        <v>194</v>
      </c>
      <c r="K54" s="396" t="s">
        <v>194</v>
      </c>
      <c r="L54" s="398" t="s">
        <v>234</v>
      </c>
      <c r="M54" s="396" t="s">
        <v>209</v>
      </c>
      <c r="N54" s="457" t="s">
        <v>209</v>
      </c>
      <c r="O54" s="399">
        <v>46.09</v>
      </c>
      <c r="P54" s="400">
        <v>77</v>
      </c>
      <c r="Q54" s="401" t="str">
        <f t="shared" si="8"/>
        <v>C</v>
      </c>
      <c r="R54" s="402">
        <v>51</v>
      </c>
      <c r="S54" s="397">
        <v>51</v>
      </c>
      <c r="T54" s="403">
        <f t="shared" si="9"/>
        <v>0</v>
      </c>
      <c r="U54" s="396">
        <v>72</v>
      </c>
      <c r="V54" s="402">
        <v>37.9</v>
      </c>
      <c r="W54" s="397">
        <v>34.9</v>
      </c>
      <c r="X54" s="403">
        <f t="shared" si="10"/>
        <v>3</v>
      </c>
      <c r="Y54" s="396">
        <v>56</v>
      </c>
      <c r="Z54" s="402">
        <v>43.5</v>
      </c>
      <c r="AA54" s="398">
        <v>37.5</v>
      </c>
      <c r="AB54" s="398" t="s">
        <v>58</v>
      </c>
      <c r="AC54" s="398" t="s">
        <v>58</v>
      </c>
      <c r="AD54" s="398" t="s">
        <v>58</v>
      </c>
      <c r="AE54" s="398" t="s">
        <v>58</v>
      </c>
      <c r="AF54" s="398" t="s">
        <v>238</v>
      </c>
      <c r="AG54" s="398" t="s">
        <v>385</v>
      </c>
      <c r="AH54" s="402">
        <f>IF(ISERROR(VLOOKUP(AB54,[3]Methodology!$H$32:$I$43,2,FALSE)),"",VLOOKUP(AB54,[3]Methodology!$H$32:$I$43,2,FALSE))</f>
        <v>5</v>
      </c>
      <c r="AI54" s="402">
        <f>IF(ISERROR(VLOOKUP(AC54,[3]Methodology!$H$32:$I$43,2,FALSE)),"",VLOOKUP(AC54,[3]Methodology!$H$32:$I$43,2,FALSE))</f>
        <v>5</v>
      </c>
      <c r="AJ54" s="398">
        <f>IF(ISERROR(VLOOKUP(AD54,[3]Methodology!$H$32:$I$43,2,FALSE)),"",VLOOKUP(AD54,[3]Methodology!$H$32:$I$43,2,FALSE))</f>
        <v>5</v>
      </c>
      <c r="AK54" s="402">
        <f>IF(ISERROR(VLOOKUP(AE54,[3]Methodology!$H$32:$I$43,2,FALSE)),"",VLOOKUP(AE54,[3]Methodology!$H$32:$I$43,2,FALSE))</f>
        <v>5</v>
      </c>
      <c r="AL54" s="402">
        <f>IF(ISERROR(VLOOKUP(AF54,[3]Methodology!$H$32:$I$43,2,FALSE)),"",VLOOKUP(AF54,[3]Methodology!$H$32:$I$43,2,FALSE))</f>
        <v>3</v>
      </c>
      <c r="AM54" s="398">
        <f>IF(ISERROR(VLOOKUP(AG54,[3]Methodology!$H$32:$I$43,2,FALSE)),"",VLOOKUP(AG54,[3]Methodology!$H$32:$I$43,2,FALSE))</f>
        <v>4</v>
      </c>
      <c r="AN54" s="404">
        <f t="shared" si="11"/>
        <v>5</v>
      </c>
      <c r="AO54" s="404">
        <f t="shared" si="12"/>
        <v>4</v>
      </c>
      <c r="AP54" s="406" t="s">
        <v>414</v>
      </c>
      <c r="AQ54" s="444"/>
      <c r="AR54" s="444"/>
      <c r="AS54" s="444"/>
      <c r="AT54" s="444"/>
      <c r="AU54" s="444"/>
      <c r="AV54" s="444"/>
      <c r="AW54" s="444"/>
      <c r="AX54" s="444"/>
      <c r="AY54" s="444"/>
      <c r="AZ54" s="444"/>
      <c r="BA54" s="444"/>
    </row>
    <row r="55" spans="1:59" x14ac:dyDescent="0.25">
      <c r="B55" s="14"/>
      <c r="C55" s="391"/>
      <c r="D55" s="391"/>
      <c r="E55" s="433"/>
      <c r="F55" s="433"/>
      <c r="G55" s="33"/>
      <c r="H55" s="458"/>
      <c r="I55" s="402"/>
      <c r="J55" s="402"/>
      <c r="K55" s="402"/>
      <c r="L55" s="402"/>
      <c r="M55" s="402"/>
      <c r="N55" s="457"/>
      <c r="O55" s="459"/>
      <c r="P55" s="460"/>
      <c r="Q55" s="397"/>
      <c r="R55" s="402"/>
      <c r="S55" s="397"/>
      <c r="T55" s="397"/>
      <c r="U55" s="402"/>
      <c r="V55" s="402"/>
      <c r="W55" s="397"/>
      <c r="X55" s="397"/>
      <c r="Y55" s="402"/>
      <c r="Z55" s="402"/>
      <c r="AA55" s="402"/>
      <c r="AB55" s="402"/>
      <c r="AC55" s="402"/>
      <c r="AD55" s="402"/>
      <c r="AE55" s="402"/>
      <c r="AF55" s="402"/>
      <c r="AG55" s="402"/>
      <c r="AH55" s="402"/>
      <c r="AI55" s="402"/>
      <c r="AJ55" s="402"/>
      <c r="AK55" s="402"/>
      <c r="AL55" s="402"/>
      <c r="AM55" s="402"/>
      <c r="AN55" s="461"/>
      <c r="AO55" s="461"/>
      <c r="AP55" s="440"/>
      <c r="AQ55" s="444"/>
      <c r="AR55" s="444"/>
      <c r="AS55" s="444"/>
      <c r="AT55" s="444"/>
      <c r="AU55" s="444"/>
      <c r="AV55" s="444"/>
      <c r="AW55" s="444"/>
      <c r="AX55" s="444"/>
      <c r="AY55" s="444"/>
      <c r="AZ55" s="444"/>
      <c r="BA55" s="444"/>
    </row>
    <row r="56" spans="1:59" ht="14.4" x14ac:dyDescent="0.3">
      <c r="A56" s="462" t="s">
        <v>463</v>
      </c>
      <c r="E56" s="433"/>
      <c r="F56" s="433"/>
      <c r="G56" s="33"/>
      <c r="I56" s="435"/>
      <c r="J56" s="436"/>
      <c r="K56" s="436"/>
      <c r="L56" s="435"/>
      <c r="M56" s="435"/>
      <c r="N56" s="435"/>
      <c r="O56" s="435"/>
      <c r="P56" s="435"/>
      <c r="Q56" s="436"/>
      <c r="R56" s="435"/>
      <c r="S56" s="435"/>
      <c r="T56" s="435"/>
      <c r="U56" s="435"/>
      <c r="V56" s="435"/>
      <c r="W56" s="435"/>
      <c r="X56" s="434"/>
      <c r="Y56" s="434"/>
      <c r="Z56" s="434"/>
      <c r="AA56" s="434"/>
      <c r="AB56" s="434"/>
      <c r="AC56" s="434"/>
      <c r="AD56" s="434"/>
      <c r="AE56" s="434"/>
      <c r="AF56" s="434"/>
      <c r="AG56" s="434"/>
      <c r="AH56" s="434"/>
      <c r="AI56" s="434"/>
      <c r="AJ56" s="434"/>
      <c r="AK56" s="434"/>
      <c r="AL56" s="434"/>
      <c r="AM56" s="434"/>
      <c r="AN56" s="434"/>
      <c r="AO56" s="434"/>
      <c r="AP56" s="434"/>
      <c r="AQ56" s="463"/>
      <c r="AR56" s="463"/>
      <c r="AS56" s="463"/>
      <c r="AT56" s="463"/>
      <c r="AU56" s="463"/>
      <c r="AV56" s="463"/>
      <c r="AW56" s="463"/>
      <c r="AX56" s="463"/>
      <c r="AY56" s="463"/>
      <c r="AZ56" s="464"/>
      <c r="BA56" s="463"/>
      <c r="BB56" s="437"/>
      <c r="BC56" s="437"/>
      <c r="BD56" s="437"/>
    </row>
    <row r="57" spans="1:59" x14ac:dyDescent="0.25">
      <c r="A57" s="14" t="s">
        <v>453</v>
      </c>
      <c r="E57" s="437"/>
      <c r="F57" s="437"/>
      <c r="I57" s="435"/>
      <c r="J57" s="436"/>
      <c r="K57" s="436"/>
      <c r="L57" s="435"/>
      <c r="M57" s="435"/>
      <c r="N57" s="435"/>
      <c r="O57" s="435"/>
      <c r="P57" s="435"/>
      <c r="Q57" s="436"/>
      <c r="R57" s="435"/>
      <c r="S57" s="435"/>
      <c r="T57" s="435"/>
      <c r="U57" s="435"/>
      <c r="V57" s="435"/>
      <c r="W57" s="435"/>
      <c r="X57" s="434"/>
      <c r="Y57" s="434"/>
      <c r="Z57" s="434"/>
      <c r="AA57" s="434"/>
      <c r="AB57" s="434"/>
      <c r="AC57" s="434"/>
      <c r="AD57" s="434"/>
      <c r="AE57" s="434"/>
      <c r="AF57" s="434"/>
      <c r="AG57" s="434"/>
      <c r="AH57" s="434"/>
      <c r="AI57" s="434"/>
      <c r="AJ57" s="434"/>
      <c r="AK57" s="434"/>
      <c r="AL57" s="434"/>
      <c r="AM57" s="434"/>
      <c r="AN57" s="434"/>
      <c r="AO57" s="434"/>
      <c r="AP57" s="434"/>
      <c r="AQ57" s="463"/>
      <c r="AR57" s="463"/>
      <c r="AS57" s="463"/>
      <c r="AT57" s="463"/>
      <c r="AU57" s="463"/>
      <c r="AV57" s="463"/>
      <c r="AW57" s="463"/>
      <c r="AX57" s="463"/>
      <c r="AY57" s="463"/>
      <c r="AZ57" s="464"/>
      <c r="BA57" s="463"/>
      <c r="BB57" s="437"/>
      <c r="BC57" s="437"/>
      <c r="BD57" s="437"/>
      <c r="BE57" s="438"/>
      <c r="BF57" s="438"/>
      <c r="BG57" s="438"/>
    </row>
    <row r="58" spans="1:59" x14ac:dyDescent="0.25">
      <c r="A58" s="338">
        <f>COUNTA(B6:B54)</f>
        <v>49</v>
      </c>
      <c r="C58" s="338"/>
      <c r="D58" s="338"/>
      <c r="E58"/>
      <c r="F58"/>
      <c r="G58"/>
      <c r="I58" s="435"/>
      <c r="J58" s="436"/>
      <c r="K58" s="436"/>
      <c r="L58" s="435"/>
      <c r="M58" s="435"/>
      <c r="N58" s="435"/>
      <c r="O58" s="435"/>
      <c r="P58" s="435"/>
      <c r="Q58" s="436"/>
      <c r="R58" s="435"/>
      <c r="S58" s="435"/>
      <c r="T58" s="435"/>
      <c r="U58" s="435"/>
      <c r="V58" s="435"/>
      <c r="W58" s="435"/>
      <c r="X58" s="434"/>
      <c r="Y58" s="434"/>
      <c r="Z58" s="434"/>
      <c r="AA58" s="434"/>
      <c r="AB58" s="434"/>
      <c r="AC58" s="434"/>
      <c r="AD58" s="434"/>
      <c r="AE58" s="434"/>
      <c r="AF58" s="434"/>
      <c r="AG58" s="434"/>
      <c r="AH58" s="434"/>
      <c r="AI58" s="434"/>
      <c r="AJ58" s="434"/>
      <c r="AK58" s="434"/>
      <c r="AL58" s="434"/>
      <c r="AM58" s="434"/>
      <c r="AN58" s="434"/>
      <c r="AO58" s="434"/>
      <c r="AP58" s="434"/>
      <c r="AQ58" s="463"/>
      <c r="AR58" s="463"/>
      <c r="AS58" s="463"/>
      <c r="AT58" s="463"/>
      <c r="AU58" s="463"/>
      <c r="AV58" s="463"/>
      <c r="AW58" s="463"/>
      <c r="AX58" s="463"/>
      <c r="AY58" s="463"/>
      <c r="AZ58" s="464"/>
      <c r="BA58" s="463"/>
      <c r="BB58" s="437"/>
      <c r="BC58" s="437"/>
      <c r="BD58" s="437"/>
    </row>
    <row r="59" spans="1:59" x14ac:dyDescent="0.25">
      <c r="A59" s="444"/>
      <c r="B59" s="446"/>
      <c r="C59" s="446"/>
      <c r="D59" s="446"/>
      <c r="E59" s="444"/>
      <c r="F59" s="444"/>
      <c r="G59" s="444"/>
      <c r="H59" s="463"/>
      <c r="I59" s="465"/>
      <c r="J59" s="465"/>
      <c r="K59" s="465"/>
      <c r="L59" s="465"/>
      <c r="M59" s="465"/>
      <c r="N59" s="465"/>
      <c r="O59" s="465"/>
      <c r="P59" s="465"/>
      <c r="Q59" s="465"/>
      <c r="R59" s="465"/>
      <c r="S59" s="465"/>
      <c r="T59" s="465"/>
      <c r="U59" s="465"/>
      <c r="V59" s="465"/>
      <c r="W59" s="465"/>
      <c r="X59" s="463"/>
      <c r="Y59" s="463"/>
      <c r="Z59" s="463"/>
      <c r="AA59" s="463"/>
      <c r="AB59" s="463"/>
      <c r="AC59" s="463"/>
      <c r="AD59" s="463"/>
      <c r="AE59" s="463"/>
      <c r="AF59" s="463"/>
      <c r="AG59" s="463"/>
      <c r="AH59" s="463"/>
      <c r="AI59" s="463"/>
      <c r="AJ59" s="463"/>
      <c r="AK59" s="463"/>
      <c r="AL59" s="463"/>
      <c r="AM59" s="463"/>
      <c r="AN59" s="463"/>
      <c r="AO59" s="463"/>
      <c r="AP59" s="463"/>
      <c r="AQ59" s="463"/>
      <c r="AR59" s="463"/>
      <c r="AS59" s="463"/>
      <c r="AT59" s="463"/>
      <c r="AU59" s="463"/>
      <c r="AV59" s="463"/>
      <c r="AW59" s="463"/>
      <c r="AX59" s="463"/>
      <c r="AY59" s="463"/>
      <c r="AZ59" s="464"/>
      <c r="BA59" s="463"/>
      <c r="BB59" s="437"/>
      <c r="BC59" s="437"/>
      <c r="BD59" s="437"/>
    </row>
    <row r="60" spans="1:59" x14ac:dyDescent="0.25">
      <c r="A60" s="444"/>
      <c r="B60" s="446"/>
      <c r="C60" s="446"/>
      <c r="D60" s="446"/>
      <c r="E60" s="444"/>
      <c r="F60" s="444"/>
      <c r="G60" s="444"/>
      <c r="H60" s="463"/>
      <c r="I60" s="465"/>
      <c r="J60" s="465"/>
      <c r="K60" s="465"/>
      <c r="L60" s="465"/>
      <c r="M60" s="465"/>
      <c r="N60" s="465"/>
      <c r="O60" s="465"/>
      <c r="P60" s="465"/>
      <c r="Q60" s="465"/>
      <c r="R60" s="465"/>
      <c r="S60" s="465"/>
      <c r="T60" s="465"/>
      <c r="U60" s="465"/>
      <c r="V60" s="465"/>
      <c r="W60" s="465"/>
      <c r="X60" s="463"/>
      <c r="Y60" s="463"/>
      <c r="Z60" s="463"/>
      <c r="AA60" s="463"/>
      <c r="AB60" s="463"/>
      <c r="AC60" s="463"/>
      <c r="AD60" s="463"/>
      <c r="AE60" s="463"/>
      <c r="AF60" s="463"/>
      <c r="AG60" s="463"/>
      <c r="AH60" s="463"/>
      <c r="AI60" s="463"/>
      <c r="AJ60" s="463"/>
      <c r="AK60" s="463"/>
      <c r="AL60" s="463"/>
      <c r="AM60" s="463"/>
      <c r="AN60" s="463"/>
      <c r="AO60" s="463"/>
      <c r="AP60" s="463"/>
      <c r="AQ60" s="463"/>
      <c r="AR60" s="463"/>
      <c r="AS60" s="463"/>
      <c r="AT60" s="463"/>
      <c r="AU60" s="463"/>
      <c r="AV60" s="463"/>
      <c r="AW60" s="463"/>
      <c r="AX60" s="463"/>
      <c r="AY60" s="463"/>
      <c r="AZ60" s="464"/>
      <c r="BA60" s="463"/>
      <c r="BB60" s="437"/>
      <c r="BC60" s="437"/>
      <c r="BD60" s="437"/>
    </row>
    <row r="61" spans="1:59" x14ac:dyDescent="0.25">
      <c r="A61" s="444"/>
      <c r="B61" s="446"/>
      <c r="C61" s="446"/>
      <c r="D61" s="446"/>
      <c r="E61" s="444"/>
      <c r="F61" s="444"/>
      <c r="G61" s="444"/>
      <c r="H61" s="463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3"/>
      <c r="Y61" s="463"/>
      <c r="Z61" s="463"/>
      <c r="AA61" s="463"/>
      <c r="AB61" s="463"/>
      <c r="AC61" s="463"/>
      <c r="AD61" s="463"/>
      <c r="AE61" s="463"/>
      <c r="AF61" s="463"/>
      <c r="AG61" s="463"/>
      <c r="AH61" s="463"/>
      <c r="AI61" s="463"/>
      <c r="AJ61" s="463"/>
      <c r="AK61" s="463"/>
      <c r="AL61" s="463"/>
      <c r="AM61" s="463"/>
      <c r="AN61" s="463"/>
      <c r="AO61" s="463"/>
      <c r="AP61" s="463"/>
      <c r="AQ61" s="463"/>
      <c r="AR61" s="463"/>
      <c r="AS61" s="463"/>
      <c r="AT61" s="463"/>
      <c r="AU61" s="463"/>
      <c r="AV61" s="463"/>
      <c r="AW61" s="463"/>
      <c r="AX61" s="463"/>
      <c r="AY61" s="463"/>
      <c r="AZ61" s="464"/>
      <c r="BA61" s="463"/>
      <c r="BB61" s="437"/>
      <c r="BC61" s="437"/>
      <c r="BD61" s="437"/>
    </row>
    <row r="62" spans="1:59" x14ac:dyDescent="0.25">
      <c r="A62" s="444"/>
      <c r="B62" s="446"/>
      <c r="C62" s="446"/>
      <c r="D62" s="446"/>
      <c r="E62" s="444"/>
      <c r="F62" s="444"/>
      <c r="G62" s="444"/>
      <c r="H62" s="463"/>
      <c r="I62" s="465"/>
      <c r="J62" s="465"/>
      <c r="K62" s="465"/>
      <c r="L62" s="465"/>
      <c r="M62" s="465"/>
      <c r="N62" s="465"/>
      <c r="O62" s="465"/>
      <c r="P62" s="465"/>
      <c r="Q62" s="465"/>
      <c r="R62" s="465"/>
      <c r="S62" s="465"/>
      <c r="T62" s="465"/>
      <c r="U62" s="465"/>
      <c r="V62" s="465"/>
      <c r="W62" s="465"/>
      <c r="X62" s="463"/>
      <c r="Y62" s="463"/>
      <c r="Z62" s="463"/>
      <c r="AA62" s="463"/>
      <c r="AB62" s="463"/>
      <c r="AC62" s="463"/>
      <c r="AD62" s="463"/>
      <c r="AE62" s="463"/>
      <c r="AF62" s="463"/>
      <c r="AG62" s="463"/>
      <c r="AH62" s="463"/>
      <c r="AI62" s="463"/>
      <c r="AJ62" s="463"/>
      <c r="AK62" s="463"/>
      <c r="AL62" s="463"/>
      <c r="AM62" s="463"/>
      <c r="AN62" s="463"/>
      <c r="AO62" s="463"/>
      <c r="AP62" s="463"/>
      <c r="AQ62" s="463"/>
      <c r="AR62" s="463"/>
      <c r="AS62" s="463"/>
      <c r="AT62" s="463"/>
      <c r="AU62" s="463"/>
      <c r="AV62" s="463"/>
      <c r="AW62" s="463"/>
      <c r="AX62" s="463"/>
      <c r="AY62" s="463"/>
      <c r="AZ62" s="464"/>
      <c r="BA62" s="463"/>
      <c r="BB62" s="437"/>
      <c r="BC62" s="437"/>
      <c r="BD62" s="437"/>
    </row>
    <row r="63" spans="1:59" x14ac:dyDescent="0.25">
      <c r="A63" s="444"/>
      <c r="B63" s="446"/>
      <c r="C63" s="446"/>
      <c r="D63" s="446"/>
      <c r="E63" s="444"/>
      <c r="F63" s="444"/>
      <c r="G63" s="444"/>
      <c r="H63" s="463"/>
      <c r="I63" s="465"/>
      <c r="J63" s="465"/>
      <c r="K63" s="465"/>
      <c r="L63" s="465"/>
      <c r="M63" s="465"/>
      <c r="N63" s="465"/>
      <c r="O63" s="465"/>
      <c r="P63" s="465"/>
      <c r="Q63" s="465"/>
      <c r="R63" s="465"/>
      <c r="S63" s="465"/>
      <c r="T63" s="465"/>
      <c r="U63" s="465"/>
      <c r="V63" s="465"/>
      <c r="W63" s="465"/>
      <c r="X63" s="463"/>
      <c r="Y63" s="463"/>
      <c r="Z63" s="463"/>
      <c r="AA63" s="463"/>
      <c r="AB63" s="463"/>
      <c r="AC63" s="463"/>
      <c r="AD63" s="463"/>
      <c r="AE63" s="463"/>
      <c r="AF63" s="463"/>
      <c r="AG63" s="463"/>
      <c r="AH63" s="463"/>
      <c r="AI63" s="463"/>
      <c r="AJ63" s="463"/>
      <c r="AK63" s="463"/>
      <c r="AL63" s="463"/>
      <c r="AM63" s="463"/>
      <c r="AN63" s="463"/>
      <c r="AO63" s="463"/>
      <c r="AP63" s="463"/>
      <c r="AQ63" s="463"/>
      <c r="AR63" s="463"/>
      <c r="AS63" s="463"/>
      <c r="AT63" s="463"/>
      <c r="AU63" s="463"/>
      <c r="AV63" s="463"/>
      <c r="AW63" s="463"/>
      <c r="AX63" s="463"/>
      <c r="AY63" s="463"/>
      <c r="AZ63" s="464"/>
      <c r="BA63" s="463"/>
      <c r="BB63" s="437"/>
      <c r="BC63" s="437"/>
      <c r="BD63" s="437"/>
    </row>
    <row r="64" spans="1:59" x14ac:dyDescent="0.25">
      <c r="A64" s="444"/>
      <c r="B64" s="446"/>
      <c r="C64" s="446"/>
      <c r="D64" s="446"/>
      <c r="E64" s="444"/>
      <c r="F64" s="444"/>
      <c r="G64" s="444"/>
      <c r="H64" s="463"/>
      <c r="I64" s="465"/>
      <c r="J64" s="465"/>
      <c r="K64" s="465"/>
      <c r="L64" s="465"/>
      <c r="M64" s="465"/>
      <c r="N64" s="465"/>
      <c r="O64" s="465"/>
      <c r="P64" s="465"/>
      <c r="Q64" s="465"/>
      <c r="R64" s="465"/>
      <c r="S64" s="465"/>
      <c r="T64" s="465"/>
      <c r="U64" s="465"/>
      <c r="V64" s="465"/>
      <c r="W64" s="465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4"/>
      <c r="BA64" s="463"/>
      <c r="BB64" s="437"/>
      <c r="BC64" s="437"/>
      <c r="BD64" s="437"/>
    </row>
    <row r="65" spans="1:56" x14ac:dyDescent="0.25">
      <c r="A65" s="444"/>
      <c r="B65" s="446"/>
      <c r="C65" s="446"/>
      <c r="D65" s="446"/>
      <c r="E65" s="444"/>
      <c r="F65" s="444"/>
      <c r="G65" s="444"/>
      <c r="H65" s="463"/>
      <c r="I65" s="465"/>
      <c r="J65" s="465"/>
      <c r="K65" s="465"/>
      <c r="L65" s="465"/>
      <c r="M65" s="465"/>
      <c r="N65" s="465"/>
      <c r="O65" s="465"/>
      <c r="P65" s="465"/>
      <c r="Q65" s="465"/>
      <c r="R65" s="465"/>
      <c r="S65" s="465"/>
      <c r="T65" s="465"/>
      <c r="U65" s="465"/>
      <c r="V65" s="465"/>
      <c r="W65" s="465"/>
      <c r="X65" s="463"/>
      <c r="Y65" s="463"/>
      <c r="Z65" s="463"/>
      <c r="AA65" s="463"/>
      <c r="AB65" s="463"/>
      <c r="AC65" s="463"/>
      <c r="AD65" s="463"/>
      <c r="AE65" s="463"/>
      <c r="AF65" s="463"/>
      <c r="AG65" s="463"/>
      <c r="AH65" s="463"/>
      <c r="AI65" s="463"/>
      <c r="AJ65" s="463"/>
      <c r="AK65" s="463"/>
      <c r="AL65" s="463"/>
      <c r="AM65" s="463"/>
      <c r="AN65" s="463"/>
      <c r="AO65" s="463"/>
      <c r="AP65" s="463"/>
      <c r="AQ65" s="463"/>
      <c r="AR65" s="463"/>
      <c r="AS65" s="463"/>
      <c r="AT65" s="463"/>
      <c r="AU65" s="463"/>
      <c r="AV65" s="463"/>
      <c r="AW65" s="463"/>
      <c r="AX65" s="463"/>
      <c r="AY65" s="463"/>
      <c r="AZ65" s="464"/>
      <c r="BA65" s="463"/>
      <c r="BB65" s="437"/>
      <c r="BC65" s="437"/>
      <c r="BD65" s="437"/>
    </row>
    <row r="66" spans="1:56" x14ac:dyDescent="0.25">
      <c r="A66" s="444"/>
      <c r="B66" s="446"/>
      <c r="C66" s="446"/>
      <c r="D66" s="446"/>
      <c r="E66" s="463"/>
      <c r="F66" s="463"/>
      <c r="G66" s="463"/>
      <c r="H66" s="463"/>
      <c r="I66" s="465"/>
      <c r="J66" s="465"/>
      <c r="K66" s="465"/>
      <c r="L66" s="465"/>
      <c r="M66" s="465"/>
      <c r="N66" s="465"/>
      <c r="O66" s="465"/>
      <c r="P66" s="465"/>
      <c r="Q66" s="465"/>
      <c r="R66" s="465"/>
      <c r="S66" s="465"/>
      <c r="T66" s="465"/>
      <c r="U66" s="465"/>
      <c r="V66" s="465"/>
      <c r="W66" s="465"/>
      <c r="X66" s="463"/>
      <c r="Y66" s="463"/>
      <c r="Z66" s="463"/>
      <c r="AA66" s="463"/>
      <c r="AB66" s="463"/>
      <c r="AC66" s="463"/>
      <c r="AD66" s="463"/>
      <c r="AE66" s="463"/>
      <c r="AF66" s="463"/>
      <c r="AG66" s="463"/>
      <c r="AH66" s="463"/>
      <c r="AI66" s="463"/>
      <c r="AJ66" s="463"/>
      <c r="AK66" s="463"/>
      <c r="AL66" s="463"/>
      <c r="AM66" s="463"/>
      <c r="AN66" s="463"/>
      <c r="AO66" s="463"/>
      <c r="AP66" s="463"/>
      <c r="AQ66" s="463"/>
      <c r="AR66" s="463"/>
      <c r="AS66" s="463"/>
      <c r="AT66" s="463"/>
      <c r="AU66" s="463"/>
      <c r="AV66" s="463"/>
      <c r="AW66" s="463"/>
      <c r="AX66" s="463"/>
      <c r="AY66" s="463"/>
      <c r="AZ66" s="464"/>
      <c r="BA66" s="463"/>
      <c r="BB66" s="437"/>
      <c r="BC66" s="437"/>
      <c r="BD66" s="437"/>
    </row>
    <row r="67" spans="1:56" x14ac:dyDescent="0.25">
      <c r="A67" s="444"/>
      <c r="B67" s="446"/>
      <c r="C67" s="446"/>
      <c r="D67" s="446"/>
      <c r="E67" s="463"/>
      <c r="F67" s="463"/>
      <c r="G67" s="463"/>
      <c r="H67" s="463"/>
      <c r="I67" s="465"/>
      <c r="J67" s="465"/>
      <c r="K67" s="465"/>
      <c r="L67" s="465"/>
      <c r="M67" s="465"/>
      <c r="N67" s="465"/>
      <c r="O67" s="465"/>
      <c r="P67" s="465"/>
      <c r="Q67" s="465"/>
      <c r="R67" s="465"/>
      <c r="S67" s="465"/>
      <c r="T67" s="465"/>
      <c r="U67" s="465"/>
      <c r="V67" s="465"/>
      <c r="W67" s="465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4"/>
      <c r="BA67" s="463"/>
      <c r="BB67" s="437"/>
      <c r="BC67" s="437"/>
      <c r="BD67" s="437"/>
    </row>
    <row r="68" spans="1:56" x14ac:dyDescent="0.25">
      <c r="A68" s="444"/>
      <c r="B68" s="446"/>
      <c r="C68" s="446"/>
      <c r="D68" s="446"/>
      <c r="E68" s="463"/>
      <c r="F68" s="463"/>
      <c r="G68" s="463"/>
      <c r="H68" s="463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3"/>
      <c r="Y68" s="463"/>
      <c r="Z68" s="463"/>
      <c r="AA68" s="463"/>
      <c r="AB68" s="463"/>
      <c r="AC68" s="463"/>
      <c r="AD68" s="463"/>
      <c r="AE68" s="463"/>
      <c r="AF68" s="463"/>
      <c r="AG68" s="463"/>
      <c r="AH68" s="463"/>
      <c r="AI68" s="463"/>
      <c r="AJ68" s="463"/>
      <c r="AK68" s="463"/>
      <c r="AL68" s="463"/>
      <c r="AM68" s="463"/>
      <c r="AN68" s="463"/>
      <c r="AO68" s="463"/>
      <c r="AP68" s="463"/>
      <c r="AQ68" s="463"/>
      <c r="AR68" s="463"/>
      <c r="AS68" s="463"/>
      <c r="AT68" s="463"/>
      <c r="AU68" s="463"/>
      <c r="AV68" s="463"/>
      <c r="AW68" s="463"/>
      <c r="AX68" s="463"/>
      <c r="AY68" s="463"/>
      <c r="AZ68" s="464"/>
      <c r="BA68" s="463"/>
      <c r="BB68" s="437"/>
      <c r="BC68" s="437"/>
      <c r="BD68" s="437"/>
    </row>
    <row r="69" spans="1:56" x14ac:dyDescent="0.25">
      <c r="A69" s="444"/>
      <c r="B69" s="446"/>
      <c r="C69" s="446"/>
      <c r="D69" s="446"/>
      <c r="E69" s="463"/>
      <c r="F69" s="463"/>
      <c r="G69" s="463"/>
      <c r="H69" s="463"/>
      <c r="I69" s="465"/>
      <c r="J69" s="465"/>
      <c r="K69" s="465"/>
      <c r="L69" s="465"/>
      <c r="M69" s="465"/>
      <c r="N69" s="465"/>
      <c r="O69" s="465"/>
      <c r="P69" s="465"/>
      <c r="Q69" s="465"/>
      <c r="R69" s="465"/>
      <c r="S69" s="465"/>
      <c r="T69" s="465"/>
      <c r="U69" s="465"/>
      <c r="V69" s="465"/>
      <c r="W69" s="465"/>
      <c r="X69" s="463"/>
      <c r="Y69" s="463"/>
      <c r="Z69" s="463"/>
      <c r="AA69" s="463"/>
      <c r="AB69" s="463"/>
      <c r="AC69" s="463"/>
      <c r="AD69" s="463"/>
      <c r="AE69" s="463"/>
      <c r="AF69" s="463"/>
      <c r="AG69" s="463"/>
      <c r="AH69" s="463"/>
      <c r="AI69" s="463"/>
      <c r="AJ69" s="463"/>
      <c r="AK69" s="463"/>
      <c r="AL69" s="463"/>
      <c r="AM69" s="463"/>
      <c r="AN69" s="463"/>
      <c r="AO69" s="463"/>
      <c r="AP69" s="463"/>
      <c r="AQ69" s="463"/>
      <c r="AR69" s="463"/>
      <c r="AS69" s="463"/>
      <c r="AT69" s="463"/>
      <c r="AU69" s="463"/>
      <c r="AV69" s="463"/>
      <c r="AW69" s="463"/>
      <c r="AX69" s="463"/>
      <c r="AY69" s="463"/>
      <c r="AZ69" s="464"/>
      <c r="BA69" s="463"/>
      <c r="BB69" s="437"/>
      <c r="BC69" s="437"/>
      <c r="BD69" s="437"/>
    </row>
    <row r="70" spans="1:56" x14ac:dyDescent="0.25">
      <c r="A70" s="444"/>
      <c r="B70" s="446"/>
      <c r="C70" s="446"/>
      <c r="D70" s="446"/>
      <c r="E70" s="463"/>
      <c r="F70" s="463"/>
      <c r="G70" s="463"/>
      <c r="H70" s="463"/>
      <c r="I70" s="465"/>
      <c r="J70" s="465"/>
      <c r="K70" s="465"/>
      <c r="L70" s="465"/>
      <c r="M70" s="465"/>
      <c r="N70" s="465"/>
      <c r="O70" s="465"/>
      <c r="P70" s="465"/>
      <c r="Q70" s="465"/>
      <c r="R70" s="465"/>
      <c r="S70" s="465"/>
      <c r="T70" s="465"/>
      <c r="U70" s="465"/>
      <c r="V70" s="465"/>
      <c r="W70" s="465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4"/>
      <c r="BA70" s="463"/>
      <c r="BB70" s="437"/>
      <c r="BC70" s="437"/>
      <c r="BD70" s="437"/>
    </row>
    <row r="71" spans="1:56" x14ac:dyDescent="0.25">
      <c r="A71" s="444"/>
      <c r="B71" s="446"/>
      <c r="C71" s="446"/>
      <c r="D71" s="446"/>
      <c r="E71" s="463"/>
      <c r="F71" s="463"/>
      <c r="G71" s="463"/>
      <c r="H71" s="463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5"/>
      <c r="U71" s="465"/>
      <c r="V71" s="465"/>
      <c r="W71" s="465"/>
      <c r="X71" s="463"/>
      <c r="Y71" s="463"/>
      <c r="Z71" s="463"/>
      <c r="AA71" s="463"/>
      <c r="AB71" s="463"/>
      <c r="AC71" s="463"/>
      <c r="AD71" s="463"/>
      <c r="AE71" s="463"/>
      <c r="AF71" s="463"/>
      <c r="AG71" s="463"/>
      <c r="AH71" s="463"/>
      <c r="AI71" s="463"/>
      <c r="AJ71" s="463"/>
      <c r="AK71" s="463"/>
      <c r="AL71" s="463"/>
      <c r="AM71" s="463"/>
      <c r="AN71" s="463"/>
      <c r="AO71" s="463"/>
      <c r="AP71" s="463"/>
      <c r="AQ71" s="463"/>
      <c r="AR71" s="463"/>
      <c r="AS71" s="463"/>
      <c r="AT71" s="463"/>
      <c r="AU71" s="463"/>
      <c r="AV71" s="463"/>
      <c r="AW71" s="463"/>
      <c r="AX71" s="463"/>
      <c r="AY71" s="463"/>
      <c r="AZ71" s="464"/>
      <c r="BA71" s="463"/>
      <c r="BB71" s="437"/>
      <c r="BC71" s="437"/>
      <c r="BD71" s="437"/>
    </row>
    <row r="72" spans="1:56" x14ac:dyDescent="0.25">
      <c r="A72" s="444"/>
      <c r="B72" s="446"/>
      <c r="C72" s="446"/>
      <c r="D72" s="446"/>
      <c r="E72" s="463"/>
      <c r="F72" s="463"/>
      <c r="G72" s="463"/>
      <c r="H72" s="463"/>
      <c r="I72" s="465"/>
      <c r="J72" s="465"/>
      <c r="K72" s="465"/>
      <c r="L72" s="465"/>
      <c r="M72" s="465"/>
      <c r="N72" s="465"/>
      <c r="O72" s="465"/>
      <c r="P72" s="465"/>
      <c r="Q72" s="465"/>
      <c r="R72" s="465"/>
      <c r="S72" s="465"/>
      <c r="T72" s="465"/>
      <c r="U72" s="465"/>
      <c r="V72" s="465"/>
      <c r="W72" s="465"/>
      <c r="X72" s="463"/>
      <c r="Y72" s="463"/>
      <c r="Z72" s="463"/>
      <c r="AA72" s="463"/>
      <c r="AB72" s="463"/>
      <c r="AC72" s="463"/>
      <c r="AD72" s="463"/>
      <c r="AE72" s="463"/>
      <c r="AF72" s="463"/>
      <c r="AG72" s="463"/>
      <c r="AH72" s="463"/>
      <c r="AI72" s="463"/>
      <c r="AJ72" s="463"/>
      <c r="AK72" s="463"/>
      <c r="AL72" s="463"/>
      <c r="AM72" s="463"/>
      <c r="AN72" s="463"/>
      <c r="AO72" s="463"/>
      <c r="AP72" s="463"/>
      <c r="AQ72" s="463"/>
      <c r="AR72" s="463"/>
      <c r="AS72" s="463"/>
      <c r="AT72" s="463"/>
      <c r="AU72" s="463"/>
      <c r="AV72" s="463"/>
      <c r="AW72" s="463"/>
      <c r="AX72" s="463"/>
      <c r="AY72" s="463"/>
      <c r="AZ72" s="464"/>
      <c r="BA72" s="463"/>
      <c r="BB72" s="437"/>
      <c r="BC72" s="437"/>
      <c r="BD72" s="437"/>
    </row>
    <row r="73" spans="1:56" x14ac:dyDescent="0.25">
      <c r="A73" s="444"/>
      <c r="B73" s="446"/>
      <c r="C73" s="446"/>
      <c r="D73" s="446"/>
      <c r="E73" s="463"/>
      <c r="F73" s="463"/>
      <c r="G73" s="463"/>
      <c r="H73" s="463"/>
      <c r="I73" s="465"/>
      <c r="J73" s="465"/>
      <c r="K73" s="465"/>
      <c r="L73" s="465"/>
      <c r="M73" s="465"/>
      <c r="N73" s="465"/>
      <c r="O73" s="465"/>
      <c r="P73" s="465"/>
      <c r="Q73" s="465"/>
      <c r="R73" s="465"/>
      <c r="S73" s="465"/>
      <c r="T73" s="465"/>
      <c r="U73" s="465"/>
      <c r="V73" s="465"/>
      <c r="W73" s="465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4"/>
      <c r="BA73" s="463"/>
      <c r="BB73" s="437"/>
      <c r="BC73" s="437"/>
      <c r="BD73" s="437"/>
    </row>
    <row r="74" spans="1:56" x14ac:dyDescent="0.25">
      <c r="A74" s="444"/>
      <c r="B74" s="446"/>
      <c r="C74" s="446"/>
      <c r="D74" s="446"/>
      <c r="E74" s="463"/>
      <c r="F74" s="463"/>
      <c r="G74" s="463"/>
      <c r="H74" s="463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3"/>
      <c r="Y74" s="463"/>
      <c r="Z74" s="463"/>
      <c r="AA74" s="463"/>
      <c r="AB74" s="463"/>
      <c r="AC74" s="463"/>
      <c r="AD74" s="463"/>
      <c r="AE74" s="463"/>
      <c r="AF74" s="463"/>
      <c r="AG74" s="463"/>
      <c r="AH74" s="463"/>
      <c r="AI74" s="463"/>
      <c r="AJ74" s="463"/>
      <c r="AK74" s="463"/>
      <c r="AL74" s="463"/>
      <c r="AM74" s="463"/>
      <c r="AN74" s="463"/>
      <c r="AO74" s="463"/>
      <c r="AP74" s="463"/>
      <c r="AQ74" s="463"/>
      <c r="AR74" s="463"/>
      <c r="AS74" s="463"/>
      <c r="AT74" s="463"/>
      <c r="AU74" s="463"/>
      <c r="AV74" s="463"/>
      <c r="AW74" s="463"/>
      <c r="AX74" s="463"/>
      <c r="AY74" s="463"/>
      <c r="AZ74" s="464"/>
      <c r="BA74" s="463"/>
      <c r="BB74" s="437"/>
      <c r="BC74" s="437"/>
      <c r="BD74" s="437"/>
    </row>
    <row r="75" spans="1:56" x14ac:dyDescent="0.25">
      <c r="A75" s="444"/>
      <c r="B75" s="466"/>
      <c r="C75" s="467"/>
      <c r="D75" s="467"/>
      <c r="E75" s="463"/>
      <c r="F75" s="463"/>
      <c r="G75" s="463"/>
      <c r="H75" s="463"/>
      <c r="I75" s="465"/>
      <c r="J75" s="465"/>
      <c r="K75" s="465"/>
      <c r="L75" s="465"/>
      <c r="M75" s="465"/>
      <c r="N75" s="465"/>
      <c r="O75" s="465"/>
      <c r="P75" s="465"/>
      <c r="Q75" s="465"/>
      <c r="R75" s="465"/>
      <c r="S75" s="465"/>
      <c r="T75" s="465"/>
      <c r="U75" s="465"/>
      <c r="V75" s="465"/>
      <c r="W75" s="465"/>
      <c r="X75" s="463"/>
      <c r="Y75" s="463"/>
      <c r="Z75" s="463"/>
      <c r="AA75" s="463"/>
      <c r="AB75" s="463"/>
      <c r="AC75" s="463"/>
      <c r="AD75" s="463"/>
      <c r="AE75" s="463"/>
      <c r="AF75" s="463"/>
      <c r="AG75" s="463"/>
      <c r="AH75" s="463"/>
      <c r="AI75" s="463"/>
      <c r="AJ75" s="463"/>
      <c r="AK75" s="463"/>
      <c r="AL75" s="463"/>
      <c r="AM75" s="463"/>
      <c r="AN75" s="463"/>
      <c r="AO75" s="463"/>
      <c r="AP75" s="463"/>
      <c r="AQ75" s="463"/>
      <c r="AR75" s="463"/>
      <c r="AS75" s="463"/>
      <c r="AT75" s="463"/>
      <c r="AU75" s="463"/>
      <c r="AV75" s="463"/>
      <c r="AW75" s="463"/>
      <c r="AX75" s="463"/>
      <c r="AY75" s="463"/>
      <c r="AZ75" s="464"/>
      <c r="BA75" s="463"/>
      <c r="BB75" s="437"/>
      <c r="BC75" s="437"/>
      <c r="BD75" s="437"/>
    </row>
    <row r="76" spans="1:56" x14ac:dyDescent="0.25">
      <c r="A76" s="444"/>
      <c r="B76" s="466"/>
      <c r="C76" s="467"/>
      <c r="D76" s="467"/>
      <c r="E76" s="463"/>
      <c r="F76" s="463"/>
      <c r="G76" s="463"/>
      <c r="H76" s="463"/>
      <c r="I76" s="465"/>
      <c r="J76" s="465"/>
      <c r="K76" s="465"/>
      <c r="L76" s="465"/>
      <c r="M76" s="465"/>
      <c r="N76" s="465"/>
      <c r="O76" s="465"/>
      <c r="P76" s="465"/>
      <c r="Q76" s="465"/>
      <c r="R76" s="465"/>
      <c r="S76" s="465"/>
      <c r="T76" s="465"/>
      <c r="U76" s="465"/>
      <c r="V76" s="465"/>
      <c r="W76" s="465"/>
      <c r="X76" s="463"/>
      <c r="Y76" s="463"/>
      <c r="Z76" s="463"/>
      <c r="AA76" s="463"/>
      <c r="AB76" s="463"/>
      <c r="AC76" s="463"/>
      <c r="AD76" s="463"/>
      <c r="AE76" s="463"/>
      <c r="AF76" s="463"/>
      <c r="AG76" s="463"/>
      <c r="AH76" s="463"/>
      <c r="AI76" s="463"/>
      <c r="AJ76" s="463"/>
      <c r="AK76" s="463"/>
      <c r="AL76" s="463"/>
      <c r="AM76" s="463"/>
      <c r="AN76" s="463"/>
      <c r="AO76" s="463"/>
      <c r="AP76" s="463"/>
      <c r="AQ76" s="463"/>
      <c r="AR76" s="463"/>
      <c r="AS76" s="463"/>
      <c r="AT76" s="463"/>
      <c r="AU76" s="463"/>
      <c r="AV76" s="463"/>
      <c r="AW76" s="463"/>
      <c r="AX76" s="463"/>
      <c r="AY76" s="463"/>
      <c r="AZ76" s="464"/>
      <c r="BA76" s="463"/>
      <c r="BB76" s="437"/>
      <c r="BC76" s="437"/>
      <c r="BD76" s="437"/>
    </row>
    <row r="77" spans="1:56" x14ac:dyDescent="0.25">
      <c r="A77" s="444"/>
      <c r="B77" s="466"/>
      <c r="C77" s="467"/>
      <c r="D77" s="467"/>
      <c r="E77" s="463"/>
      <c r="F77" s="463"/>
      <c r="G77" s="463"/>
      <c r="H77" s="463"/>
      <c r="I77" s="465"/>
      <c r="J77" s="465"/>
      <c r="K77" s="465"/>
      <c r="L77" s="465"/>
      <c r="M77" s="465"/>
      <c r="N77" s="465"/>
      <c r="O77" s="465"/>
      <c r="P77" s="465"/>
      <c r="Q77" s="465"/>
      <c r="R77" s="465"/>
      <c r="S77" s="465"/>
      <c r="T77" s="465"/>
      <c r="U77" s="465"/>
      <c r="V77" s="465"/>
      <c r="W77" s="465"/>
      <c r="X77" s="463"/>
      <c r="Y77" s="463"/>
      <c r="Z77" s="463"/>
      <c r="AA77" s="463"/>
      <c r="AB77" s="463"/>
      <c r="AC77" s="463"/>
      <c r="AD77" s="463"/>
      <c r="AE77" s="463"/>
      <c r="AF77" s="463"/>
      <c r="AG77" s="463"/>
      <c r="AH77" s="463"/>
      <c r="AI77" s="463"/>
      <c r="AJ77" s="463"/>
      <c r="AK77" s="463"/>
      <c r="AL77" s="463"/>
      <c r="AM77" s="463"/>
      <c r="AN77" s="463"/>
      <c r="AO77" s="463"/>
      <c r="AP77" s="463"/>
      <c r="AQ77" s="463"/>
      <c r="AR77" s="463"/>
      <c r="AS77" s="463"/>
      <c r="AT77" s="463"/>
      <c r="AU77" s="463"/>
      <c r="AV77" s="463"/>
      <c r="AW77" s="463"/>
      <c r="AX77" s="463"/>
      <c r="AY77" s="463"/>
      <c r="AZ77" s="463"/>
      <c r="BA77" s="463"/>
      <c r="BB77" s="437"/>
      <c r="BC77" s="437"/>
      <c r="BD77" s="437"/>
    </row>
    <row r="78" spans="1:56" x14ac:dyDescent="0.25">
      <c r="A78" s="444"/>
      <c r="B78" s="466"/>
      <c r="C78" s="467"/>
      <c r="D78" s="467"/>
      <c r="E78" s="463"/>
      <c r="F78" s="463"/>
      <c r="G78" s="463"/>
      <c r="H78" s="463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5"/>
      <c r="X78" s="463"/>
      <c r="Y78" s="463"/>
      <c r="Z78" s="463"/>
      <c r="AA78" s="463"/>
      <c r="AB78" s="463"/>
      <c r="AC78" s="463"/>
      <c r="AD78" s="463"/>
      <c r="AE78" s="463"/>
      <c r="AF78" s="463"/>
      <c r="AG78" s="463"/>
      <c r="AH78" s="463"/>
      <c r="AI78" s="463"/>
      <c r="AJ78" s="463"/>
      <c r="AK78" s="463"/>
      <c r="AL78" s="463"/>
      <c r="AM78" s="463"/>
      <c r="AN78" s="463"/>
      <c r="AO78" s="463"/>
      <c r="AP78" s="463"/>
      <c r="AQ78" s="463"/>
      <c r="AR78" s="463"/>
      <c r="AS78" s="463"/>
      <c r="AT78" s="463"/>
      <c r="AU78" s="463"/>
      <c r="AV78" s="463"/>
      <c r="AW78" s="463"/>
      <c r="AX78" s="463"/>
      <c r="AY78" s="463"/>
      <c r="AZ78" s="463"/>
      <c r="BA78" s="463"/>
      <c r="BB78" s="437"/>
      <c r="BC78" s="437"/>
      <c r="BD78" s="437"/>
    </row>
    <row r="79" spans="1:56" x14ac:dyDescent="0.25">
      <c r="A79" s="444"/>
      <c r="B79" s="466"/>
      <c r="C79" s="467"/>
      <c r="D79" s="467"/>
      <c r="E79" s="463"/>
      <c r="F79" s="463"/>
      <c r="G79" s="463"/>
      <c r="H79" s="463"/>
      <c r="I79" s="465"/>
      <c r="J79" s="465"/>
      <c r="K79" s="465"/>
      <c r="L79" s="465"/>
      <c r="M79" s="465"/>
      <c r="N79" s="465"/>
      <c r="O79" s="465"/>
      <c r="P79" s="465"/>
      <c r="Q79" s="465"/>
      <c r="R79" s="465"/>
      <c r="S79" s="465"/>
      <c r="T79" s="465"/>
      <c r="U79" s="465"/>
      <c r="V79" s="465"/>
      <c r="W79" s="465"/>
      <c r="X79" s="463"/>
      <c r="Y79" s="463"/>
      <c r="Z79" s="463"/>
      <c r="AA79" s="463"/>
      <c r="AB79" s="463"/>
      <c r="AC79" s="463"/>
      <c r="AD79" s="463"/>
      <c r="AE79" s="463"/>
      <c r="AF79" s="463"/>
      <c r="AG79" s="463"/>
      <c r="AH79" s="463"/>
      <c r="AI79" s="463"/>
      <c r="AJ79" s="463"/>
      <c r="AK79" s="463"/>
      <c r="AL79" s="463"/>
      <c r="AM79" s="463"/>
      <c r="AN79" s="463"/>
      <c r="AO79" s="463"/>
      <c r="AP79" s="463"/>
      <c r="AQ79" s="463"/>
      <c r="AR79" s="463"/>
      <c r="AS79" s="463"/>
      <c r="AT79" s="463"/>
      <c r="AU79" s="463"/>
      <c r="AV79" s="463"/>
      <c r="AW79" s="463"/>
      <c r="AX79" s="463"/>
      <c r="AY79" s="463"/>
      <c r="AZ79" s="463"/>
      <c r="BA79" s="463"/>
      <c r="BB79" s="437"/>
      <c r="BC79" s="437"/>
      <c r="BD79" s="437"/>
    </row>
    <row r="80" spans="1:56" x14ac:dyDescent="0.25">
      <c r="A80" s="444"/>
      <c r="B80" s="466"/>
      <c r="C80" s="467"/>
      <c r="D80" s="467"/>
      <c r="E80" s="463"/>
      <c r="F80" s="463"/>
      <c r="G80" s="463"/>
      <c r="H80" s="463"/>
      <c r="I80" s="465"/>
      <c r="J80" s="465"/>
      <c r="K80" s="465"/>
      <c r="L80" s="465"/>
      <c r="M80" s="465"/>
      <c r="N80" s="465"/>
      <c r="O80" s="465"/>
      <c r="P80" s="465"/>
      <c r="Q80" s="465"/>
      <c r="R80" s="465"/>
      <c r="S80" s="465"/>
      <c r="T80" s="465"/>
      <c r="U80" s="465"/>
      <c r="V80" s="465"/>
      <c r="W80" s="465"/>
      <c r="X80" s="463"/>
      <c r="Y80" s="463"/>
      <c r="Z80" s="463"/>
      <c r="AA80" s="463"/>
      <c r="AB80" s="463"/>
      <c r="AC80" s="463"/>
      <c r="AD80" s="463"/>
      <c r="AE80" s="463"/>
      <c r="AF80" s="463"/>
      <c r="AG80" s="463"/>
      <c r="AH80" s="463"/>
      <c r="AI80" s="463"/>
      <c r="AJ80" s="463"/>
      <c r="AK80" s="463"/>
      <c r="AL80" s="463"/>
      <c r="AM80" s="463"/>
      <c r="AN80" s="463"/>
      <c r="AO80" s="463"/>
      <c r="AP80" s="463"/>
      <c r="AQ80" s="463"/>
      <c r="AR80" s="463"/>
      <c r="AS80" s="463"/>
      <c r="AT80" s="463"/>
      <c r="AU80" s="463"/>
      <c r="AV80" s="463"/>
      <c r="AW80" s="463"/>
      <c r="AX80" s="463"/>
      <c r="AY80" s="463"/>
      <c r="AZ80" s="463"/>
      <c r="BA80" s="463"/>
      <c r="BB80" s="437"/>
      <c r="BC80" s="437"/>
      <c r="BD80" s="437"/>
    </row>
    <row r="81" spans="1:56" x14ac:dyDescent="0.25">
      <c r="A81" s="444"/>
      <c r="B81" s="466"/>
      <c r="C81" s="467"/>
      <c r="D81" s="467"/>
      <c r="E81" s="463"/>
      <c r="F81" s="463"/>
      <c r="G81" s="463"/>
      <c r="H81" s="463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3"/>
      <c r="Y81" s="463"/>
      <c r="Z81" s="463"/>
      <c r="AA81" s="463"/>
      <c r="AB81" s="463"/>
      <c r="AC81" s="463"/>
      <c r="AD81" s="463"/>
      <c r="AE81" s="463"/>
      <c r="AF81" s="463"/>
      <c r="AG81" s="463"/>
      <c r="AH81" s="463"/>
      <c r="AI81" s="463"/>
      <c r="AJ81" s="463"/>
      <c r="AK81" s="463"/>
      <c r="AL81" s="463"/>
      <c r="AM81" s="463"/>
      <c r="AN81" s="463"/>
      <c r="AO81" s="463"/>
      <c r="AP81" s="463"/>
      <c r="AQ81" s="463"/>
      <c r="AR81" s="463"/>
      <c r="AS81" s="463"/>
      <c r="AT81" s="463"/>
      <c r="AU81" s="463"/>
      <c r="AV81" s="463"/>
      <c r="AW81" s="463"/>
      <c r="AX81" s="463"/>
      <c r="AY81" s="463"/>
      <c r="AZ81" s="463"/>
      <c r="BA81" s="463"/>
      <c r="BB81" s="437"/>
      <c r="BC81" s="437"/>
      <c r="BD81" s="437"/>
    </row>
    <row r="82" spans="1:56" x14ac:dyDescent="0.25">
      <c r="E82" s="437"/>
      <c r="F82" s="437"/>
      <c r="G82" s="437"/>
      <c r="I82" s="435"/>
      <c r="J82" s="435"/>
      <c r="K82" s="435"/>
      <c r="L82" s="435"/>
      <c r="M82" s="435"/>
      <c r="N82" s="435"/>
      <c r="O82" s="435"/>
      <c r="P82" s="435"/>
      <c r="Q82" s="436"/>
      <c r="R82" s="435"/>
      <c r="S82" s="435"/>
      <c r="T82" s="435"/>
      <c r="U82" s="435"/>
      <c r="V82" s="435"/>
      <c r="W82" s="435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7"/>
      <c r="BC82" s="437"/>
      <c r="BD82" s="437"/>
    </row>
    <row r="83" spans="1:56" x14ac:dyDescent="0.25">
      <c r="E83" s="437"/>
      <c r="F83" s="437"/>
      <c r="G83" s="437"/>
      <c r="I83" s="435"/>
      <c r="J83" s="435"/>
      <c r="K83" s="435"/>
      <c r="L83" s="435"/>
      <c r="M83" s="435"/>
      <c r="N83" s="435"/>
      <c r="O83" s="435"/>
      <c r="P83" s="435"/>
      <c r="Q83" s="436"/>
      <c r="R83" s="435"/>
      <c r="S83" s="435"/>
      <c r="T83" s="435"/>
      <c r="U83" s="435"/>
      <c r="V83" s="435"/>
      <c r="W83" s="435"/>
      <c r="X83" s="434"/>
      <c r="Y83" s="434"/>
      <c r="Z83" s="434"/>
      <c r="AA83" s="434"/>
      <c r="AB83" s="434"/>
      <c r="AC83" s="434"/>
      <c r="AD83" s="434"/>
      <c r="AE83" s="434"/>
      <c r="AF83" s="434"/>
      <c r="AG83" s="434"/>
      <c r="AH83" s="434"/>
      <c r="AI83" s="434"/>
      <c r="AJ83" s="434"/>
      <c r="AK83" s="434"/>
      <c r="AL83" s="434"/>
      <c r="AM83" s="434"/>
      <c r="AN83" s="434"/>
      <c r="AO83" s="434"/>
      <c r="AP83" s="434"/>
      <c r="AQ83" s="434"/>
      <c r="AR83" s="434"/>
      <c r="AS83" s="434"/>
      <c r="AT83" s="434"/>
      <c r="AU83" s="434"/>
      <c r="AV83" s="434"/>
      <c r="AW83" s="434"/>
      <c r="AX83" s="434"/>
      <c r="AY83" s="434"/>
      <c r="AZ83" s="434"/>
      <c r="BA83" s="434"/>
      <c r="BB83" s="437"/>
      <c r="BC83" s="437"/>
      <c r="BD83" s="437"/>
    </row>
    <row r="84" spans="1:56" x14ac:dyDescent="0.25">
      <c r="E84" s="437"/>
      <c r="F84" s="437"/>
      <c r="G84" s="437"/>
      <c r="I84" s="435"/>
      <c r="J84" s="435"/>
      <c r="K84" s="435"/>
      <c r="L84" s="435"/>
      <c r="M84" s="435"/>
      <c r="N84" s="435"/>
      <c r="O84" s="435"/>
      <c r="P84" s="435"/>
      <c r="Q84" s="436"/>
      <c r="R84" s="435"/>
      <c r="S84" s="435"/>
      <c r="T84" s="435"/>
      <c r="U84" s="435"/>
      <c r="V84" s="435"/>
      <c r="W84" s="435"/>
      <c r="X84" s="434"/>
      <c r="Y84" s="434"/>
      <c r="Z84" s="434"/>
      <c r="AA84" s="434"/>
      <c r="AB84" s="434"/>
      <c r="AC84" s="434"/>
      <c r="AD84" s="434"/>
      <c r="AE84" s="434"/>
      <c r="AF84" s="434"/>
      <c r="AG84" s="434"/>
      <c r="AH84" s="434"/>
      <c r="AI84" s="434"/>
      <c r="AJ84" s="434"/>
      <c r="AK84" s="434"/>
      <c r="AL84" s="434"/>
      <c r="AM84" s="434"/>
      <c r="AN84" s="434"/>
      <c r="AO84" s="434"/>
      <c r="AP84" s="434"/>
      <c r="AQ84" s="434"/>
      <c r="AR84" s="434"/>
      <c r="AS84" s="434"/>
      <c r="AT84" s="434"/>
      <c r="AU84" s="434"/>
      <c r="AV84" s="434"/>
      <c r="AW84" s="434"/>
      <c r="AX84" s="434"/>
      <c r="AY84" s="434"/>
      <c r="AZ84" s="434"/>
      <c r="BA84" s="434"/>
      <c r="BB84" s="437"/>
      <c r="BC84" s="437"/>
      <c r="BD84" s="437"/>
    </row>
    <row r="85" spans="1:56" x14ac:dyDescent="0.25">
      <c r="E85" s="437"/>
      <c r="F85" s="437"/>
      <c r="G85" s="437"/>
      <c r="I85" s="435"/>
      <c r="J85" s="435"/>
      <c r="K85" s="435"/>
      <c r="L85" s="435"/>
      <c r="M85" s="435"/>
      <c r="N85" s="435"/>
      <c r="O85" s="435"/>
      <c r="P85" s="435"/>
      <c r="Q85" s="436"/>
      <c r="R85" s="435"/>
      <c r="S85" s="435"/>
      <c r="T85" s="435"/>
      <c r="U85" s="435"/>
      <c r="V85" s="435"/>
      <c r="W85" s="435"/>
      <c r="X85" s="434"/>
      <c r="Y85" s="434"/>
      <c r="Z85" s="434"/>
      <c r="AA85" s="434"/>
      <c r="AB85" s="434"/>
      <c r="AC85" s="434"/>
      <c r="AD85" s="434"/>
      <c r="AE85" s="434"/>
      <c r="AF85" s="434"/>
      <c r="AG85" s="434"/>
      <c r="AH85" s="434"/>
      <c r="AI85" s="434"/>
      <c r="AJ85" s="434"/>
      <c r="AK85" s="434"/>
      <c r="AL85" s="434"/>
      <c r="AM85" s="434"/>
      <c r="AN85" s="434"/>
      <c r="AO85" s="434"/>
      <c r="AP85" s="434"/>
      <c r="AQ85" s="434"/>
      <c r="AR85" s="434"/>
      <c r="AS85" s="434"/>
      <c r="AT85" s="434"/>
      <c r="AU85" s="434"/>
      <c r="AV85" s="434"/>
      <c r="AW85" s="434"/>
      <c r="AX85" s="434"/>
      <c r="AY85" s="434"/>
      <c r="AZ85" s="434"/>
      <c r="BA85" s="434"/>
      <c r="BB85" s="437"/>
      <c r="BC85" s="437"/>
      <c r="BD85" s="437"/>
    </row>
    <row r="86" spans="1:56" x14ac:dyDescent="0.25">
      <c r="E86" s="437"/>
      <c r="F86" s="437"/>
      <c r="G86" s="437"/>
      <c r="I86" s="435"/>
      <c r="J86" s="435"/>
      <c r="K86" s="435"/>
      <c r="L86" s="435"/>
      <c r="M86" s="435"/>
      <c r="N86" s="435"/>
      <c r="O86" s="435"/>
      <c r="P86" s="435"/>
      <c r="Q86" s="436"/>
      <c r="R86" s="435"/>
      <c r="S86" s="435"/>
      <c r="T86" s="435"/>
      <c r="U86" s="435"/>
      <c r="V86" s="435"/>
      <c r="W86" s="435"/>
      <c r="X86" s="434"/>
      <c r="Y86" s="434"/>
      <c r="Z86" s="434"/>
      <c r="AA86" s="434"/>
      <c r="AB86" s="434"/>
      <c r="AC86" s="434"/>
      <c r="AD86" s="434"/>
      <c r="AE86" s="434"/>
      <c r="AF86" s="434"/>
      <c r="AG86" s="434"/>
      <c r="AH86" s="434"/>
      <c r="AI86" s="434"/>
      <c r="AJ86" s="434"/>
      <c r="AK86" s="434"/>
      <c r="AL86" s="434"/>
      <c r="AM86" s="434"/>
      <c r="AN86" s="434"/>
      <c r="AO86" s="434"/>
      <c r="AP86" s="434"/>
      <c r="AQ86" s="434"/>
      <c r="AR86" s="434"/>
      <c r="AS86" s="434"/>
      <c r="AT86" s="434"/>
      <c r="AU86" s="434"/>
      <c r="AV86" s="434"/>
      <c r="AW86" s="434"/>
      <c r="AX86" s="434"/>
      <c r="AY86" s="434"/>
      <c r="AZ86" s="434"/>
      <c r="BA86" s="434"/>
      <c r="BB86" s="437"/>
      <c r="BC86" s="437"/>
      <c r="BD86" s="437"/>
    </row>
    <row r="87" spans="1:56" x14ac:dyDescent="0.25">
      <c r="E87" s="437"/>
      <c r="F87" s="437"/>
      <c r="G87" s="437"/>
      <c r="I87" s="435"/>
      <c r="J87" s="435"/>
      <c r="K87" s="435"/>
      <c r="L87" s="435"/>
      <c r="M87" s="435"/>
      <c r="N87" s="435"/>
      <c r="O87" s="435"/>
      <c r="P87" s="435"/>
      <c r="Q87" s="436"/>
      <c r="R87" s="435"/>
      <c r="S87" s="435"/>
      <c r="T87" s="435"/>
      <c r="U87" s="435"/>
      <c r="V87" s="435"/>
      <c r="W87" s="435"/>
      <c r="X87" s="434"/>
      <c r="Y87" s="434"/>
      <c r="Z87" s="434"/>
      <c r="AA87" s="434"/>
      <c r="AB87" s="434"/>
      <c r="AC87" s="434"/>
      <c r="AD87" s="434"/>
      <c r="AE87" s="434"/>
      <c r="AF87" s="434"/>
      <c r="AG87" s="434"/>
      <c r="AH87" s="434"/>
      <c r="AI87" s="434"/>
      <c r="AJ87" s="434"/>
      <c r="AK87" s="434"/>
      <c r="AL87" s="434"/>
      <c r="AM87" s="434"/>
      <c r="AN87" s="434"/>
      <c r="AO87" s="434"/>
      <c r="AP87" s="434"/>
      <c r="AQ87" s="434"/>
      <c r="AR87" s="434"/>
      <c r="AS87" s="434"/>
      <c r="AT87" s="434"/>
      <c r="AU87" s="434"/>
      <c r="AV87" s="434"/>
      <c r="AW87" s="434"/>
      <c r="AX87" s="434"/>
      <c r="AY87" s="434"/>
      <c r="AZ87" s="434"/>
      <c r="BA87" s="434"/>
      <c r="BB87" s="437"/>
      <c r="BC87" s="437"/>
      <c r="BD87" s="437"/>
    </row>
    <row r="88" spans="1:56" x14ac:dyDescent="0.25">
      <c r="E88" s="437"/>
      <c r="F88" s="437"/>
      <c r="G88" s="437"/>
      <c r="I88" s="435"/>
      <c r="J88" s="435"/>
      <c r="K88" s="435"/>
      <c r="L88" s="435"/>
      <c r="M88" s="435"/>
      <c r="N88" s="435"/>
      <c r="O88" s="435"/>
      <c r="P88" s="435"/>
      <c r="Q88" s="436"/>
      <c r="R88" s="435"/>
      <c r="S88" s="435"/>
      <c r="T88" s="435"/>
      <c r="U88" s="435"/>
      <c r="V88" s="435"/>
      <c r="W88" s="435"/>
      <c r="X88" s="434"/>
      <c r="Y88" s="434"/>
      <c r="Z88" s="434"/>
      <c r="AA88" s="434"/>
      <c r="AB88" s="434"/>
      <c r="AC88" s="434"/>
      <c r="AD88" s="434"/>
      <c r="AE88" s="434"/>
      <c r="AF88" s="434"/>
      <c r="AG88" s="434"/>
      <c r="AH88" s="434"/>
      <c r="AI88" s="434"/>
      <c r="AJ88" s="434"/>
      <c r="AK88" s="434"/>
      <c r="AL88" s="434"/>
      <c r="AM88" s="434"/>
      <c r="AN88" s="434"/>
      <c r="AO88" s="434"/>
      <c r="AP88" s="434"/>
      <c r="AQ88" s="434"/>
      <c r="AR88" s="434"/>
      <c r="AS88" s="434"/>
      <c r="AT88" s="434"/>
      <c r="AU88" s="434"/>
      <c r="AV88" s="434"/>
      <c r="AW88" s="434"/>
      <c r="AX88" s="434"/>
      <c r="AY88" s="434"/>
      <c r="AZ88" s="434"/>
      <c r="BA88" s="434"/>
      <c r="BB88" s="437"/>
      <c r="BC88" s="437"/>
      <c r="BD88" s="437"/>
    </row>
    <row r="89" spans="1:56" x14ac:dyDescent="0.25">
      <c r="E89" s="437"/>
      <c r="F89" s="437"/>
      <c r="G89" s="437"/>
      <c r="I89" s="435"/>
      <c r="J89" s="435"/>
      <c r="K89" s="435"/>
      <c r="L89" s="435"/>
      <c r="M89" s="435"/>
      <c r="N89" s="435"/>
      <c r="O89" s="435"/>
      <c r="P89" s="435"/>
      <c r="Q89" s="436"/>
      <c r="R89" s="435"/>
      <c r="S89" s="435"/>
      <c r="T89" s="435"/>
      <c r="U89" s="435"/>
      <c r="V89" s="435"/>
      <c r="W89" s="435"/>
      <c r="X89" s="434"/>
      <c r="Y89" s="434"/>
      <c r="Z89" s="434"/>
      <c r="AA89" s="434"/>
      <c r="AB89" s="434"/>
      <c r="AC89" s="434"/>
      <c r="AD89" s="434"/>
      <c r="AE89" s="434"/>
      <c r="AF89" s="434"/>
      <c r="AG89" s="434"/>
      <c r="AH89" s="434"/>
      <c r="AI89" s="434"/>
      <c r="AJ89" s="434"/>
      <c r="AK89" s="434"/>
      <c r="AL89" s="434"/>
      <c r="AM89" s="434"/>
      <c r="AN89" s="434"/>
      <c r="AO89" s="434"/>
      <c r="AP89" s="434"/>
      <c r="AQ89" s="434"/>
      <c r="AR89" s="434"/>
      <c r="AS89" s="434"/>
      <c r="AT89" s="434"/>
      <c r="AU89" s="434"/>
      <c r="AV89" s="434"/>
      <c r="AW89" s="434"/>
      <c r="AX89" s="434"/>
      <c r="AY89" s="434"/>
      <c r="AZ89" s="434"/>
      <c r="BA89" s="434"/>
      <c r="BB89" s="437"/>
      <c r="BC89" s="437"/>
      <c r="BD89" s="437"/>
    </row>
    <row r="90" spans="1:56" x14ac:dyDescent="0.25">
      <c r="B90" s="14"/>
      <c r="C90" s="439"/>
      <c r="D90" s="440"/>
      <c r="E90" s="437"/>
      <c r="F90" s="437"/>
      <c r="G90" s="437"/>
      <c r="I90" s="435"/>
      <c r="J90" s="435"/>
      <c r="K90" s="435"/>
      <c r="L90" s="435"/>
      <c r="M90" s="435"/>
      <c r="N90" s="435"/>
      <c r="O90" s="435"/>
      <c r="P90" s="435"/>
      <c r="Q90" s="436"/>
      <c r="R90" s="435"/>
      <c r="S90" s="435"/>
      <c r="T90" s="435"/>
      <c r="U90" s="435"/>
      <c r="V90" s="435"/>
      <c r="W90" s="435"/>
      <c r="X90" s="434"/>
      <c r="Y90" s="434"/>
      <c r="Z90" s="434"/>
      <c r="AA90" s="434"/>
      <c r="AB90" s="434"/>
      <c r="AC90" s="434"/>
      <c r="AD90" s="434"/>
      <c r="AE90" s="434"/>
      <c r="AF90" s="434"/>
      <c r="AG90" s="434"/>
      <c r="AH90" s="434"/>
      <c r="AI90" s="434"/>
      <c r="AJ90" s="434"/>
      <c r="AK90" s="434"/>
      <c r="AL90" s="434"/>
      <c r="AM90" s="434"/>
      <c r="AN90" s="434"/>
      <c r="AO90" s="434"/>
      <c r="AP90" s="434"/>
      <c r="AQ90" s="434"/>
      <c r="AR90" s="434"/>
      <c r="AS90" s="434"/>
      <c r="AT90" s="434"/>
      <c r="AU90" s="434"/>
      <c r="AV90" s="434"/>
      <c r="AW90" s="434"/>
      <c r="AX90" s="434"/>
      <c r="AY90" s="434"/>
      <c r="AZ90" s="434"/>
      <c r="BA90" s="434"/>
      <c r="BB90" s="437"/>
      <c r="BC90" s="437"/>
      <c r="BD90" s="437"/>
    </row>
    <row r="91" spans="1:56" x14ac:dyDescent="0.25">
      <c r="B91" s="14"/>
      <c r="C91" s="441"/>
      <c r="D91" s="402"/>
      <c r="E91" s="437"/>
      <c r="F91" s="437"/>
      <c r="G91" s="437"/>
      <c r="I91" s="435"/>
      <c r="J91" s="435"/>
      <c r="K91" s="435"/>
      <c r="L91" s="435"/>
      <c r="M91" s="435"/>
      <c r="N91" s="435"/>
      <c r="O91" s="435"/>
      <c r="P91" s="435"/>
      <c r="Q91" s="436"/>
      <c r="R91" s="435"/>
      <c r="S91" s="435"/>
      <c r="T91" s="435"/>
      <c r="U91" s="435"/>
      <c r="V91" s="435"/>
      <c r="W91" s="435"/>
      <c r="X91" s="434"/>
      <c r="Y91" s="434"/>
      <c r="Z91" s="434"/>
      <c r="AA91" s="434"/>
      <c r="AB91" s="434"/>
      <c r="AC91" s="434"/>
      <c r="AD91" s="434"/>
      <c r="AE91" s="434"/>
      <c r="AF91" s="434"/>
      <c r="AG91" s="434"/>
      <c r="AH91" s="434"/>
      <c r="AI91" s="434"/>
      <c r="AJ91" s="434"/>
      <c r="AK91" s="434"/>
      <c r="AL91" s="434"/>
      <c r="AM91" s="434"/>
      <c r="AN91" s="434"/>
      <c r="AO91" s="434"/>
      <c r="AP91" s="434"/>
      <c r="AQ91" s="434"/>
      <c r="AR91" s="434"/>
      <c r="AS91" s="434"/>
      <c r="AT91" s="434"/>
      <c r="AU91" s="434"/>
      <c r="AV91" s="434"/>
      <c r="AW91" s="434"/>
      <c r="AX91" s="434"/>
      <c r="AY91" s="434"/>
      <c r="AZ91" s="434"/>
      <c r="BA91" s="434"/>
      <c r="BB91" s="437"/>
      <c r="BC91" s="437"/>
      <c r="BD91" s="437"/>
    </row>
    <row r="92" spans="1:56" x14ac:dyDescent="0.25">
      <c r="B92" s="14"/>
      <c r="C92" s="440"/>
      <c r="D92" s="440"/>
      <c r="E92" s="437"/>
      <c r="F92" s="437"/>
      <c r="G92" s="437"/>
      <c r="I92" s="435"/>
      <c r="J92" s="435"/>
      <c r="K92" s="435"/>
      <c r="L92" s="435"/>
      <c r="M92" s="435"/>
      <c r="N92" s="435"/>
      <c r="O92" s="435"/>
      <c r="P92" s="435"/>
      <c r="Q92" s="436"/>
      <c r="R92" s="435"/>
      <c r="S92" s="435"/>
      <c r="T92" s="435"/>
      <c r="U92" s="435"/>
      <c r="V92" s="435"/>
      <c r="W92" s="435"/>
      <c r="X92" s="434"/>
      <c r="Y92" s="434"/>
      <c r="Z92" s="434"/>
      <c r="AA92" s="434"/>
      <c r="AB92" s="434"/>
      <c r="AC92" s="434"/>
      <c r="AD92" s="434"/>
      <c r="AE92" s="434"/>
      <c r="AF92" s="434"/>
      <c r="AG92" s="434"/>
      <c r="AH92" s="434"/>
      <c r="AI92" s="434"/>
      <c r="AJ92" s="434"/>
      <c r="AK92" s="434"/>
      <c r="AL92" s="434"/>
      <c r="AM92" s="434"/>
      <c r="AN92" s="434"/>
      <c r="AO92" s="434"/>
      <c r="AP92" s="434"/>
      <c r="AQ92" s="434"/>
      <c r="AR92" s="434"/>
      <c r="AS92" s="434"/>
      <c r="AT92" s="434"/>
      <c r="AU92" s="434"/>
      <c r="AV92" s="434"/>
      <c r="AW92" s="434"/>
      <c r="AX92" s="434"/>
      <c r="AY92" s="434"/>
      <c r="AZ92" s="434"/>
      <c r="BA92" s="434"/>
      <c r="BB92" s="437"/>
      <c r="BC92" s="437"/>
      <c r="BD92" s="437"/>
    </row>
    <row r="93" spans="1:56" x14ac:dyDescent="0.25">
      <c r="B93" s="14"/>
      <c r="C93" s="433"/>
      <c r="D93" s="402"/>
      <c r="E93" s="437"/>
      <c r="F93" s="437"/>
      <c r="G93" s="437"/>
      <c r="I93" s="435"/>
      <c r="J93" s="435"/>
      <c r="K93" s="435"/>
      <c r="L93" s="435"/>
      <c r="M93" s="435"/>
      <c r="N93" s="435"/>
      <c r="O93" s="435"/>
      <c r="P93" s="435"/>
      <c r="Q93" s="436"/>
      <c r="R93" s="435"/>
      <c r="S93" s="435"/>
      <c r="T93" s="435"/>
      <c r="U93" s="435"/>
      <c r="V93" s="435"/>
      <c r="W93" s="435"/>
      <c r="X93" s="434"/>
      <c r="Y93" s="434"/>
      <c r="Z93" s="434"/>
      <c r="AA93" s="434"/>
      <c r="AB93" s="434"/>
      <c r="AC93" s="434"/>
      <c r="AD93" s="434"/>
      <c r="AE93" s="434"/>
      <c r="AF93" s="434"/>
      <c r="AG93" s="434"/>
      <c r="AH93" s="434"/>
      <c r="AI93" s="434"/>
      <c r="AJ93" s="434"/>
      <c r="AK93" s="434"/>
      <c r="AL93" s="434"/>
      <c r="AM93" s="434"/>
      <c r="AN93" s="434"/>
      <c r="AO93" s="434"/>
      <c r="AP93" s="434"/>
      <c r="AQ93" s="434"/>
      <c r="AR93" s="434"/>
      <c r="AS93" s="434"/>
      <c r="AT93" s="434"/>
      <c r="AU93" s="434"/>
      <c r="AV93" s="434"/>
      <c r="AW93" s="434"/>
      <c r="AX93" s="434"/>
      <c r="AY93" s="434"/>
      <c r="AZ93" s="434"/>
      <c r="BA93" s="434"/>
      <c r="BB93" s="437"/>
      <c r="BC93" s="437"/>
      <c r="BD93" s="437"/>
    </row>
    <row r="94" spans="1:56" x14ac:dyDescent="0.25">
      <c r="B94" s="14"/>
      <c r="C94" s="433"/>
      <c r="D94" s="402"/>
      <c r="E94" s="437"/>
      <c r="F94" s="437"/>
      <c r="G94" s="437"/>
      <c r="I94" s="435"/>
      <c r="J94" s="435"/>
      <c r="K94" s="435"/>
      <c r="L94" s="435"/>
      <c r="M94" s="435"/>
      <c r="N94" s="435"/>
      <c r="O94" s="435"/>
      <c r="P94" s="435"/>
      <c r="Q94" s="436"/>
      <c r="R94" s="435"/>
      <c r="S94" s="435"/>
      <c r="T94" s="435"/>
      <c r="U94" s="435"/>
      <c r="V94" s="435"/>
      <c r="W94" s="435"/>
      <c r="X94" s="434"/>
      <c r="Y94" s="434"/>
      <c r="Z94" s="434"/>
      <c r="AA94" s="434"/>
      <c r="AB94" s="434"/>
      <c r="AC94" s="434"/>
      <c r="AD94" s="434"/>
      <c r="AE94" s="434"/>
      <c r="AF94" s="434"/>
      <c r="AG94" s="434"/>
      <c r="AH94" s="434"/>
      <c r="AI94" s="434"/>
      <c r="AJ94" s="434"/>
      <c r="AK94" s="434"/>
      <c r="AL94" s="434"/>
      <c r="AM94" s="434"/>
      <c r="AN94" s="434"/>
      <c r="AO94" s="434"/>
      <c r="AP94" s="434"/>
      <c r="AQ94" s="434"/>
      <c r="AR94" s="434"/>
      <c r="AS94" s="434"/>
      <c r="AT94" s="434"/>
      <c r="AU94" s="434"/>
      <c r="AV94" s="434"/>
      <c r="AW94" s="434"/>
      <c r="AX94" s="434"/>
      <c r="AY94" s="434"/>
      <c r="AZ94" s="434"/>
      <c r="BA94" s="434"/>
      <c r="BB94" s="437"/>
      <c r="BC94" s="437"/>
      <c r="BD94" s="437"/>
    </row>
    <row r="95" spans="1:56" x14ac:dyDescent="0.25">
      <c r="B95" s="14"/>
      <c r="C95" s="433"/>
      <c r="D95" s="402"/>
      <c r="E95" s="437"/>
      <c r="F95" s="437"/>
      <c r="G95" s="437"/>
      <c r="I95" s="435"/>
      <c r="J95" s="435"/>
      <c r="K95" s="435"/>
      <c r="L95" s="435"/>
      <c r="M95" s="435"/>
      <c r="N95" s="435"/>
      <c r="O95" s="435"/>
      <c r="P95" s="435"/>
      <c r="Q95" s="436"/>
      <c r="R95" s="435"/>
      <c r="S95" s="435"/>
      <c r="T95" s="435"/>
      <c r="U95" s="435"/>
      <c r="V95" s="435"/>
      <c r="W95" s="435"/>
      <c r="X95" s="434"/>
      <c r="Y95" s="434"/>
      <c r="Z95" s="434"/>
      <c r="AA95" s="434"/>
      <c r="AB95" s="434"/>
      <c r="AC95" s="434"/>
      <c r="AD95" s="434"/>
      <c r="AE95" s="434"/>
      <c r="AF95" s="434"/>
      <c r="AG95" s="434"/>
      <c r="AH95" s="434"/>
      <c r="AI95" s="434"/>
      <c r="AJ95" s="434"/>
      <c r="AK95" s="434"/>
      <c r="AL95" s="434"/>
      <c r="AM95" s="434"/>
      <c r="AN95" s="434"/>
      <c r="AO95" s="434"/>
      <c r="AP95" s="434"/>
      <c r="AQ95" s="434"/>
      <c r="AR95" s="434"/>
      <c r="AS95" s="434"/>
      <c r="AT95" s="434"/>
      <c r="AU95" s="434"/>
      <c r="AV95" s="434"/>
      <c r="AW95" s="434"/>
      <c r="AX95" s="434"/>
      <c r="AY95" s="434"/>
      <c r="AZ95" s="434"/>
      <c r="BA95" s="434"/>
      <c r="BB95" s="437"/>
      <c r="BC95" s="437"/>
      <c r="BD95" s="437"/>
    </row>
    <row r="96" spans="1:56" x14ac:dyDescent="0.25">
      <c r="B96" s="14"/>
      <c r="C96" s="433"/>
      <c r="D96" s="402"/>
      <c r="E96" s="437"/>
      <c r="F96" s="437"/>
      <c r="G96" s="437"/>
      <c r="I96" s="435"/>
      <c r="J96" s="435"/>
      <c r="K96" s="435"/>
      <c r="L96" s="435"/>
      <c r="M96" s="435"/>
      <c r="N96" s="435"/>
      <c r="O96" s="435"/>
      <c r="P96" s="435"/>
      <c r="Q96" s="436"/>
      <c r="R96" s="435"/>
      <c r="S96" s="435"/>
      <c r="T96" s="435"/>
      <c r="U96" s="435"/>
      <c r="V96" s="435"/>
      <c r="W96" s="435"/>
      <c r="X96" s="434"/>
      <c r="Y96" s="434"/>
      <c r="Z96" s="434"/>
      <c r="AA96" s="434"/>
      <c r="AB96" s="434"/>
      <c r="AC96" s="434"/>
      <c r="AD96" s="434"/>
      <c r="AE96" s="434"/>
      <c r="AF96" s="434"/>
      <c r="AG96" s="434"/>
      <c r="AH96" s="434"/>
      <c r="AI96" s="434"/>
      <c r="AJ96" s="434"/>
      <c r="AK96" s="434"/>
      <c r="AL96" s="434"/>
      <c r="AM96" s="434"/>
      <c r="AN96" s="434"/>
      <c r="AO96" s="434"/>
      <c r="AP96" s="434"/>
      <c r="AQ96" s="434"/>
      <c r="AR96" s="434"/>
      <c r="AS96" s="434"/>
      <c r="AT96" s="434"/>
      <c r="AU96" s="434"/>
      <c r="AV96" s="434"/>
      <c r="AW96" s="434"/>
      <c r="AX96" s="434"/>
      <c r="AY96" s="434"/>
      <c r="AZ96" s="434"/>
      <c r="BA96" s="434"/>
      <c r="BB96" s="437"/>
      <c r="BC96" s="437"/>
      <c r="BD96" s="437"/>
    </row>
    <row r="97" spans="2:56" x14ac:dyDescent="0.25">
      <c r="B97" s="14"/>
      <c r="C97" s="433"/>
      <c r="D97" s="402"/>
      <c r="E97" s="437"/>
      <c r="F97" s="437"/>
      <c r="G97" s="437"/>
      <c r="I97" s="435"/>
      <c r="J97" s="435"/>
      <c r="K97" s="435"/>
      <c r="L97" s="435"/>
      <c r="M97" s="435"/>
      <c r="N97" s="435"/>
      <c r="O97" s="435"/>
      <c r="P97" s="435"/>
      <c r="Q97" s="436"/>
      <c r="R97" s="435"/>
      <c r="S97" s="435"/>
      <c r="T97" s="435"/>
      <c r="U97" s="435"/>
      <c r="V97" s="435"/>
      <c r="W97" s="435"/>
      <c r="X97" s="434"/>
      <c r="Y97" s="434"/>
      <c r="Z97" s="434"/>
      <c r="AA97" s="434"/>
      <c r="AB97" s="434"/>
      <c r="AC97" s="434"/>
      <c r="AD97" s="434"/>
      <c r="AE97" s="434"/>
      <c r="AF97" s="434"/>
      <c r="AG97" s="434"/>
      <c r="AH97" s="434"/>
      <c r="AI97" s="434"/>
      <c r="AJ97" s="434"/>
      <c r="AK97" s="434"/>
      <c r="AL97" s="434"/>
      <c r="AM97" s="434"/>
      <c r="AN97" s="434"/>
      <c r="AO97" s="434"/>
      <c r="AP97" s="434"/>
      <c r="AQ97" s="434"/>
      <c r="AR97" s="434"/>
      <c r="AS97" s="434"/>
      <c r="AT97" s="434"/>
      <c r="AU97" s="434"/>
      <c r="AV97" s="434"/>
      <c r="AW97" s="434"/>
      <c r="AX97" s="434"/>
      <c r="AY97" s="434"/>
      <c r="AZ97" s="434"/>
      <c r="BA97" s="434"/>
      <c r="BB97" s="437"/>
      <c r="BC97" s="437"/>
      <c r="BD97" s="437"/>
    </row>
    <row r="98" spans="2:56" x14ac:dyDescent="0.25">
      <c r="B98" s="14"/>
      <c r="C98" s="433"/>
      <c r="D98" s="402"/>
      <c r="E98" s="437"/>
      <c r="F98" s="437"/>
      <c r="G98" s="437"/>
      <c r="I98" s="435"/>
      <c r="J98" s="435"/>
      <c r="K98" s="435"/>
      <c r="L98" s="435"/>
      <c r="M98" s="435"/>
      <c r="N98" s="435"/>
      <c r="O98" s="435"/>
      <c r="P98" s="435"/>
      <c r="Q98" s="436"/>
      <c r="R98" s="435"/>
      <c r="S98" s="435"/>
      <c r="T98" s="435"/>
      <c r="U98" s="435"/>
      <c r="V98" s="435"/>
      <c r="W98" s="435"/>
      <c r="X98" s="434"/>
      <c r="Y98" s="434"/>
      <c r="Z98" s="434"/>
      <c r="AA98" s="434"/>
      <c r="AB98" s="434"/>
      <c r="AC98" s="434"/>
      <c r="AD98" s="434"/>
      <c r="AE98" s="434"/>
      <c r="AF98" s="434"/>
      <c r="AG98" s="434"/>
      <c r="AH98" s="434"/>
      <c r="AI98" s="434"/>
      <c r="AJ98" s="434"/>
      <c r="AK98" s="434"/>
      <c r="AL98" s="434"/>
      <c r="AM98" s="434"/>
      <c r="AN98" s="434"/>
      <c r="AO98" s="434"/>
      <c r="AP98" s="434"/>
      <c r="AQ98" s="434"/>
      <c r="AR98" s="434"/>
      <c r="AS98" s="434"/>
      <c r="AT98" s="434"/>
      <c r="AU98" s="434"/>
      <c r="AV98" s="434"/>
      <c r="AW98" s="434"/>
      <c r="AX98" s="434"/>
      <c r="AY98" s="434"/>
      <c r="AZ98" s="434"/>
      <c r="BA98" s="434"/>
      <c r="BB98" s="437"/>
      <c r="BC98" s="437"/>
      <c r="BD98" s="437"/>
    </row>
    <row r="99" spans="2:56" x14ac:dyDescent="0.25">
      <c r="B99" s="14"/>
      <c r="C99" s="433"/>
      <c r="D99" s="402"/>
      <c r="E99" s="437"/>
      <c r="F99" s="437"/>
      <c r="G99" s="437"/>
      <c r="I99" s="435"/>
      <c r="J99" s="435"/>
      <c r="K99" s="435"/>
      <c r="L99" s="435"/>
      <c r="M99" s="435"/>
      <c r="N99" s="435"/>
      <c r="O99" s="435"/>
      <c r="P99" s="435"/>
      <c r="Q99" s="436"/>
      <c r="R99" s="435"/>
      <c r="S99" s="435"/>
      <c r="T99" s="435"/>
      <c r="U99" s="435"/>
      <c r="V99" s="435"/>
      <c r="W99" s="435"/>
      <c r="X99" s="434"/>
      <c r="Y99" s="434"/>
      <c r="Z99" s="434"/>
      <c r="AA99" s="434"/>
      <c r="AB99" s="434"/>
      <c r="AC99" s="434"/>
      <c r="AD99" s="434"/>
      <c r="AE99" s="434"/>
      <c r="AF99" s="434"/>
      <c r="AG99" s="434"/>
      <c r="AH99" s="434"/>
      <c r="AI99" s="434"/>
      <c r="AJ99" s="434"/>
      <c r="AK99" s="434"/>
      <c r="AL99" s="434"/>
      <c r="AM99" s="434"/>
      <c r="AN99" s="434"/>
      <c r="AO99" s="434"/>
      <c r="AP99" s="434"/>
      <c r="AQ99" s="434"/>
      <c r="AR99" s="434"/>
      <c r="AS99" s="434"/>
      <c r="AT99" s="434"/>
      <c r="AU99" s="434"/>
      <c r="AV99" s="434"/>
      <c r="AW99" s="434"/>
      <c r="AX99" s="434"/>
      <c r="AY99" s="434"/>
      <c r="AZ99" s="434"/>
      <c r="BA99" s="434"/>
      <c r="BB99" s="437"/>
      <c r="BC99" s="437"/>
      <c r="BD99" s="437"/>
    </row>
    <row r="100" spans="2:56" x14ac:dyDescent="0.25">
      <c r="B100" s="14"/>
      <c r="C100" s="433"/>
      <c r="D100" s="402"/>
      <c r="E100" s="437"/>
      <c r="F100" s="437"/>
      <c r="G100" s="437"/>
      <c r="I100" s="435"/>
      <c r="J100" s="435"/>
      <c r="K100" s="435"/>
      <c r="L100" s="435"/>
      <c r="M100" s="435"/>
      <c r="N100" s="435"/>
      <c r="O100" s="435"/>
      <c r="P100" s="435"/>
      <c r="Q100" s="436"/>
      <c r="R100" s="435"/>
      <c r="S100" s="435"/>
      <c r="T100" s="435"/>
      <c r="U100" s="435"/>
      <c r="V100" s="435"/>
      <c r="W100" s="435"/>
      <c r="X100" s="434"/>
      <c r="Y100" s="434"/>
      <c r="Z100" s="434"/>
      <c r="AA100" s="434"/>
      <c r="AB100" s="434"/>
      <c r="AC100" s="434"/>
      <c r="AD100" s="434"/>
      <c r="AE100" s="434"/>
      <c r="AF100" s="434"/>
      <c r="AG100" s="434"/>
      <c r="AH100" s="434"/>
      <c r="AI100" s="434"/>
      <c r="AJ100" s="434"/>
      <c r="AK100" s="434"/>
      <c r="AL100" s="434"/>
      <c r="AM100" s="434"/>
      <c r="AN100" s="434"/>
      <c r="AO100" s="434"/>
      <c r="AP100" s="434"/>
      <c r="AQ100" s="434"/>
      <c r="AR100" s="434"/>
      <c r="AS100" s="434"/>
      <c r="AT100" s="434"/>
      <c r="AU100" s="434"/>
      <c r="AV100" s="434"/>
      <c r="AW100" s="434"/>
      <c r="AX100" s="434"/>
      <c r="AY100" s="434"/>
      <c r="AZ100" s="434"/>
      <c r="BA100" s="434"/>
      <c r="BB100" s="437"/>
      <c r="BC100" s="437"/>
      <c r="BD100" s="437"/>
    </row>
    <row r="101" spans="2:56" x14ac:dyDescent="0.25">
      <c r="B101" s="14"/>
      <c r="C101" s="433"/>
      <c r="D101" s="402"/>
      <c r="E101" s="437"/>
      <c r="F101" s="437"/>
      <c r="G101" s="437"/>
      <c r="I101" s="435"/>
      <c r="J101" s="435"/>
      <c r="K101" s="435"/>
      <c r="L101" s="435"/>
      <c r="M101" s="435"/>
      <c r="N101" s="435"/>
      <c r="O101" s="435"/>
      <c r="P101" s="435"/>
      <c r="Q101" s="436"/>
      <c r="R101" s="435"/>
      <c r="S101" s="435"/>
      <c r="T101" s="435"/>
      <c r="U101" s="435"/>
      <c r="V101" s="435"/>
      <c r="W101" s="435"/>
      <c r="X101" s="434"/>
      <c r="Y101" s="434"/>
      <c r="Z101" s="434"/>
      <c r="AA101" s="434"/>
      <c r="AB101" s="434"/>
      <c r="AC101" s="434"/>
      <c r="AD101" s="434"/>
      <c r="AE101" s="434"/>
      <c r="AF101" s="434"/>
      <c r="AG101" s="434"/>
      <c r="AH101" s="434"/>
      <c r="AI101" s="434"/>
      <c r="AJ101" s="434"/>
      <c r="AK101" s="434"/>
      <c r="AL101" s="434"/>
      <c r="AM101" s="434"/>
      <c r="AN101" s="434"/>
      <c r="AO101" s="434"/>
      <c r="AP101" s="434"/>
      <c r="AQ101" s="434"/>
      <c r="AR101" s="434"/>
      <c r="AS101" s="434"/>
      <c r="AT101" s="434"/>
      <c r="AU101" s="434"/>
      <c r="AV101" s="434"/>
      <c r="AW101" s="434"/>
      <c r="AX101" s="434"/>
      <c r="AY101" s="434"/>
      <c r="AZ101" s="434"/>
      <c r="BA101" s="434"/>
      <c r="BB101" s="437"/>
      <c r="BC101" s="437"/>
      <c r="BD101" s="437"/>
    </row>
    <row r="102" spans="2:56" x14ac:dyDescent="0.25">
      <c r="B102" s="14"/>
      <c r="C102" s="433"/>
      <c r="D102" s="402"/>
      <c r="E102" s="437"/>
      <c r="F102" s="437"/>
      <c r="G102" s="437"/>
      <c r="I102" s="435"/>
      <c r="J102" s="435"/>
      <c r="K102" s="435"/>
      <c r="L102" s="435"/>
      <c r="M102" s="435"/>
      <c r="N102" s="435"/>
      <c r="O102" s="435"/>
      <c r="P102" s="435"/>
      <c r="Q102" s="436"/>
      <c r="R102" s="435"/>
      <c r="S102" s="435"/>
      <c r="T102" s="435"/>
      <c r="U102" s="435"/>
      <c r="V102" s="435"/>
      <c r="W102" s="435"/>
      <c r="X102" s="434"/>
      <c r="Y102" s="434"/>
      <c r="Z102" s="434"/>
      <c r="AA102" s="434"/>
      <c r="AB102" s="434"/>
      <c r="AC102" s="434"/>
      <c r="AD102" s="434"/>
      <c r="AE102" s="434"/>
      <c r="AF102" s="434"/>
      <c r="AG102" s="434"/>
      <c r="AH102" s="434"/>
      <c r="AI102" s="434"/>
      <c r="AJ102" s="434"/>
      <c r="AK102" s="434"/>
      <c r="AL102" s="434"/>
      <c r="AM102" s="434"/>
      <c r="AN102" s="434"/>
      <c r="AO102" s="434"/>
      <c r="AP102" s="434"/>
      <c r="AQ102" s="434"/>
      <c r="AR102" s="434"/>
      <c r="AS102" s="434"/>
      <c r="AT102" s="434"/>
      <c r="AU102" s="434"/>
      <c r="AV102" s="434"/>
      <c r="AW102" s="434"/>
      <c r="AX102" s="434"/>
      <c r="AY102" s="434"/>
      <c r="AZ102" s="434"/>
      <c r="BA102" s="434"/>
      <c r="BB102" s="437"/>
      <c r="BC102" s="437"/>
      <c r="BD102" s="437"/>
    </row>
    <row r="103" spans="2:56" x14ac:dyDescent="0.25">
      <c r="B103" s="14"/>
      <c r="C103" s="433"/>
      <c r="D103" s="402"/>
      <c r="E103" s="437"/>
      <c r="F103" s="437"/>
      <c r="G103" s="437"/>
      <c r="I103" s="435"/>
      <c r="J103" s="435"/>
      <c r="K103" s="435"/>
      <c r="L103" s="435"/>
      <c r="M103" s="435"/>
      <c r="N103" s="435"/>
      <c r="O103" s="435"/>
      <c r="P103" s="435"/>
      <c r="Q103" s="436"/>
      <c r="R103" s="435"/>
      <c r="S103" s="435"/>
      <c r="T103" s="435"/>
      <c r="U103" s="435"/>
      <c r="V103" s="435"/>
      <c r="W103" s="435"/>
      <c r="X103" s="434"/>
      <c r="Y103" s="434"/>
      <c r="Z103" s="434"/>
      <c r="AA103" s="434"/>
      <c r="AB103" s="434"/>
      <c r="AC103" s="434"/>
      <c r="AD103" s="434"/>
      <c r="AE103" s="434"/>
      <c r="AF103" s="434"/>
      <c r="AG103" s="434"/>
      <c r="AH103" s="434"/>
      <c r="AI103" s="434"/>
      <c r="AJ103" s="434"/>
      <c r="AK103" s="434"/>
      <c r="AL103" s="434"/>
      <c r="AM103" s="434"/>
      <c r="AN103" s="434"/>
      <c r="AO103" s="434"/>
      <c r="AP103" s="434"/>
      <c r="AQ103" s="434"/>
      <c r="AR103" s="434"/>
      <c r="AS103" s="434"/>
      <c r="AT103" s="434"/>
      <c r="AU103" s="434"/>
      <c r="AV103" s="434"/>
      <c r="AW103" s="434"/>
      <c r="AX103" s="434"/>
      <c r="AY103" s="434"/>
      <c r="AZ103" s="434"/>
      <c r="BA103" s="434"/>
      <c r="BB103" s="437"/>
      <c r="BC103" s="437"/>
      <c r="BD103" s="437"/>
    </row>
    <row r="104" spans="2:56" x14ac:dyDescent="0.25">
      <c r="E104" s="437"/>
      <c r="F104" s="437"/>
      <c r="G104" s="437"/>
      <c r="I104" s="435"/>
      <c r="J104" s="435"/>
      <c r="K104" s="435"/>
      <c r="L104" s="435"/>
      <c r="M104" s="435"/>
      <c r="N104" s="435"/>
      <c r="O104" s="435"/>
      <c r="P104" s="435"/>
      <c r="Q104" s="436"/>
      <c r="R104" s="435"/>
      <c r="S104" s="435"/>
      <c r="T104" s="435"/>
      <c r="U104" s="435"/>
      <c r="V104" s="435"/>
      <c r="W104" s="435"/>
      <c r="X104" s="434"/>
      <c r="Y104" s="434"/>
      <c r="Z104" s="434"/>
      <c r="AA104" s="434"/>
      <c r="AB104" s="434"/>
      <c r="AC104" s="434"/>
      <c r="AD104" s="434"/>
      <c r="AE104" s="434"/>
      <c r="AF104" s="434"/>
      <c r="AG104" s="434"/>
      <c r="AH104" s="434"/>
      <c r="AI104" s="434"/>
      <c r="AJ104" s="434"/>
      <c r="AK104" s="434"/>
      <c r="AL104" s="434"/>
      <c r="AM104" s="434"/>
      <c r="AN104" s="434"/>
      <c r="AO104" s="434"/>
      <c r="AP104" s="434"/>
      <c r="AQ104" s="434"/>
      <c r="AR104" s="434"/>
      <c r="AS104" s="434"/>
      <c r="AT104" s="434"/>
      <c r="AU104" s="434"/>
      <c r="AV104" s="434"/>
      <c r="AW104" s="434"/>
      <c r="AX104" s="434"/>
      <c r="AY104" s="434"/>
      <c r="AZ104" s="434"/>
      <c r="BA104" s="434"/>
      <c r="BB104" s="437"/>
      <c r="BC104" s="437"/>
      <c r="BD104" s="437"/>
    </row>
    <row r="105" spans="2:56" x14ac:dyDescent="0.25">
      <c r="E105" s="437"/>
      <c r="F105" s="437"/>
      <c r="G105" s="437"/>
      <c r="I105" s="435"/>
      <c r="J105" s="435"/>
      <c r="K105" s="435"/>
      <c r="L105" s="435"/>
      <c r="M105" s="435"/>
      <c r="N105" s="435"/>
      <c r="O105" s="435"/>
      <c r="P105" s="435"/>
      <c r="Q105" s="436"/>
      <c r="R105" s="435"/>
      <c r="S105" s="435"/>
      <c r="T105" s="435"/>
      <c r="U105" s="435"/>
      <c r="V105" s="435"/>
      <c r="W105" s="435"/>
      <c r="X105" s="434"/>
      <c r="Y105" s="434"/>
      <c r="Z105" s="434"/>
      <c r="AA105" s="434"/>
      <c r="AB105" s="434"/>
      <c r="AC105" s="434"/>
      <c r="AD105" s="434"/>
      <c r="AE105" s="434"/>
      <c r="AF105" s="434"/>
      <c r="AG105" s="434"/>
      <c r="AH105" s="434"/>
      <c r="AI105" s="434"/>
      <c r="AJ105" s="434"/>
      <c r="AK105" s="434"/>
      <c r="AL105" s="434"/>
      <c r="AM105" s="434"/>
      <c r="AN105" s="434"/>
      <c r="AO105" s="434"/>
      <c r="AP105" s="434"/>
      <c r="AQ105" s="434"/>
      <c r="AR105" s="434"/>
      <c r="AS105" s="434"/>
      <c r="AT105" s="434"/>
      <c r="AU105" s="434"/>
      <c r="AV105" s="434"/>
      <c r="AW105" s="434"/>
      <c r="AX105" s="434"/>
      <c r="AY105" s="434"/>
      <c r="AZ105" s="434"/>
      <c r="BA105" s="434"/>
      <c r="BB105" s="437"/>
      <c r="BC105" s="437"/>
      <c r="BD105" s="437"/>
    </row>
    <row r="106" spans="2:56" x14ac:dyDescent="0.25">
      <c r="E106" s="437"/>
      <c r="F106" s="437"/>
      <c r="G106" s="437"/>
      <c r="I106" s="435"/>
      <c r="J106" s="435"/>
      <c r="K106" s="435"/>
      <c r="L106" s="435"/>
      <c r="M106" s="435"/>
      <c r="N106" s="435"/>
      <c r="O106" s="435"/>
      <c r="P106" s="435"/>
      <c r="Q106" s="436"/>
      <c r="R106" s="435"/>
      <c r="S106" s="435"/>
      <c r="T106" s="435"/>
      <c r="U106" s="435"/>
      <c r="V106" s="435"/>
      <c r="W106" s="435"/>
      <c r="X106" s="434"/>
      <c r="Y106" s="434"/>
      <c r="Z106" s="434"/>
      <c r="AA106" s="434"/>
      <c r="AB106" s="434"/>
      <c r="AC106" s="434"/>
      <c r="AD106" s="434"/>
      <c r="AE106" s="434"/>
      <c r="AF106" s="434"/>
      <c r="AG106" s="434"/>
      <c r="AH106" s="434"/>
      <c r="AI106" s="434"/>
      <c r="AJ106" s="434"/>
      <c r="AK106" s="434"/>
      <c r="AL106" s="434"/>
      <c r="AM106" s="434"/>
      <c r="AN106" s="434"/>
      <c r="AO106" s="434"/>
      <c r="AP106" s="434"/>
      <c r="AQ106" s="434"/>
      <c r="AR106" s="434"/>
      <c r="AS106" s="434"/>
      <c r="AT106" s="434"/>
      <c r="AU106" s="434"/>
      <c r="AV106" s="434"/>
      <c r="AW106" s="434"/>
      <c r="AX106" s="434"/>
      <c r="AY106" s="434"/>
      <c r="AZ106" s="434"/>
      <c r="BA106" s="434"/>
      <c r="BB106" s="437"/>
      <c r="BC106" s="437"/>
      <c r="BD106" s="437"/>
    </row>
    <row r="107" spans="2:56" x14ac:dyDescent="0.25">
      <c r="E107" s="437"/>
      <c r="F107" s="437"/>
      <c r="G107" s="437"/>
      <c r="I107" s="435"/>
      <c r="J107" s="435"/>
      <c r="K107" s="435"/>
      <c r="L107" s="435"/>
      <c r="M107" s="435"/>
      <c r="N107" s="435"/>
      <c r="O107" s="435"/>
      <c r="P107" s="434"/>
      <c r="Q107" s="437"/>
      <c r="R107" s="434"/>
      <c r="S107" s="434"/>
      <c r="T107" s="434"/>
      <c r="U107" s="434"/>
      <c r="V107" s="434"/>
      <c r="W107" s="434"/>
      <c r="X107" s="434"/>
      <c r="Y107" s="434"/>
      <c r="Z107" s="434"/>
      <c r="AA107" s="434"/>
      <c r="AB107" s="434"/>
      <c r="AC107" s="434"/>
      <c r="AD107" s="434"/>
      <c r="AE107" s="434"/>
      <c r="AF107" s="434"/>
      <c r="AG107" s="434"/>
      <c r="AH107" s="434"/>
      <c r="AI107" s="434"/>
      <c r="AJ107" s="434"/>
      <c r="AK107" s="434"/>
      <c r="AL107" s="434"/>
      <c r="AM107" s="434"/>
      <c r="AN107" s="434"/>
      <c r="AO107" s="434"/>
      <c r="AP107" s="434"/>
      <c r="AQ107" s="434"/>
      <c r="AR107" s="434"/>
      <c r="AS107" s="434"/>
      <c r="AT107" s="434"/>
      <c r="AU107" s="434"/>
      <c r="AV107" s="434"/>
      <c r="AW107" s="434"/>
      <c r="AX107" s="434"/>
      <c r="AY107" s="434"/>
      <c r="AZ107" s="434"/>
      <c r="BA107" s="434"/>
      <c r="BB107" s="437"/>
      <c r="BC107" s="437"/>
      <c r="BD107" s="437"/>
    </row>
    <row r="108" spans="2:56" x14ac:dyDescent="0.25">
      <c r="E108" s="437"/>
      <c r="F108" s="437"/>
      <c r="G108" s="437"/>
      <c r="I108" s="442"/>
      <c r="J108" s="435"/>
      <c r="K108" s="435"/>
      <c r="L108" s="435"/>
      <c r="M108" s="435"/>
      <c r="N108" s="435"/>
      <c r="O108" s="435"/>
      <c r="P108" s="434"/>
      <c r="Q108" s="437"/>
      <c r="R108" s="434"/>
      <c r="S108" s="434"/>
      <c r="T108" s="434"/>
      <c r="U108" s="434"/>
      <c r="V108" s="434"/>
      <c r="W108" s="434"/>
      <c r="X108" s="434"/>
      <c r="Y108" s="434"/>
      <c r="Z108" s="434"/>
      <c r="AA108" s="434"/>
      <c r="AB108" s="434"/>
      <c r="AC108" s="434"/>
      <c r="AD108" s="434"/>
      <c r="AE108" s="434"/>
      <c r="AF108" s="434"/>
      <c r="AG108" s="434"/>
      <c r="AH108" s="434"/>
      <c r="AI108" s="434"/>
      <c r="AJ108" s="434"/>
      <c r="AK108" s="434"/>
      <c r="AL108" s="434"/>
      <c r="AM108" s="434"/>
      <c r="AN108" s="434"/>
      <c r="AO108" s="434"/>
      <c r="AP108" s="434"/>
      <c r="AQ108" s="434"/>
      <c r="AR108" s="434"/>
      <c r="AS108" s="434"/>
      <c r="AT108" s="434"/>
      <c r="AU108" s="434"/>
      <c r="AV108" s="434"/>
      <c r="AW108" s="434"/>
      <c r="AX108" s="434"/>
      <c r="AY108" s="434"/>
      <c r="AZ108" s="434"/>
      <c r="BA108" s="434"/>
      <c r="BB108" s="437"/>
      <c r="BC108" s="437"/>
      <c r="BD108" s="437"/>
    </row>
    <row r="109" spans="2:56" x14ac:dyDescent="0.25">
      <c r="E109" s="437"/>
      <c r="F109" s="437"/>
      <c r="G109" s="437"/>
      <c r="I109" s="442"/>
      <c r="J109" s="435"/>
      <c r="K109" s="435"/>
      <c r="L109" s="435"/>
      <c r="M109" s="435"/>
      <c r="N109" s="435"/>
      <c r="O109" s="435"/>
      <c r="P109" s="434"/>
      <c r="Q109" s="437"/>
      <c r="R109" s="434"/>
      <c r="S109" s="434"/>
      <c r="T109" s="434"/>
      <c r="U109" s="434"/>
      <c r="V109" s="434"/>
      <c r="W109" s="434"/>
      <c r="X109" s="434"/>
      <c r="Y109" s="434"/>
      <c r="Z109" s="434"/>
      <c r="AA109" s="434"/>
      <c r="AB109" s="434"/>
      <c r="AC109" s="434"/>
      <c r="AD109" s="434"/>
      <c r="AE109" s="434"/>
      <c r="AF109" s="434"/>
      <c r="AG109" s="434"/>
      <c r="AH109" s="434"/>
      <c r="AI109" s="434"/>
      <c r="AJ109" s="434"/>
      <c r="AK109" s="434"/>
      <c r="AL109" s="434"/>
      <c r="AM109" s="434"/>
      <c r="AN109" s="434"/>
      <c r="AO109" s="434"/>
      <c r="AP109" s="434"/>
      <c r="AQ109" s="434"/>
      <c r="AR109" s="434"/>
      <c r="AS109" s="434"/>
      <c r="AT109" s="434"/>
      <c r="AU109" s="434"/>
      <c r="AV109" s="434"/>
      <c r="AW109" s="434"/>
      <c r="AX109" s="434"/>
      <c r="AY109" s="434"/>
      <c r="AZ109" s="434"/>
      <c r="BA109" s="434"/>
      <c r="BB109" s="437"/>
      <c r="BC109" s="437"/>
      <c r="BD109" s="437"/>
    </row>
    <row r="110" spans="2:56" x14ac:dyDescent="0.25">
      <c r="E110" s="437"/>
      <c r="F110" s="437"/>
      <c r="G110" s="437"/>
      <c r="I110" s="442"/>
      <c r="J110" s="435"/>
      <c r="K110" s="435"/>
      <c r="L110" s="435"/>
      <c r="M110" s="435"/>
      <c r="N110" s="435"/>
      <c r="O110" s="435"/>
      <c r="P110" s="434"/>
      <c r="Q110" s="437"/>
      <c r="R110" s="434"/>
      <c r="S110" s="434"/>
      <c r="T110" s="434"/>
      <c r="U110" s="434"/>
      <c r="V110" s="434"/>
      <c r="W110" s="434"/>
      <c r="X110" s="434"/>
      <c r="Y110" s="434"/>
      <c r="Z110" s="434"/>
      <c r="AA110" s="434"/>
      <c r="AB110" s="434"/>
      <c r="AC110" s="434"/>
      <c r="AD110" s="434"/>
      <c r="AE110" s="434"/>
      <c r="AF110" s="434"/>
      <c r="AG110" s="434"/>
      <c r="AH110" s="434"/>
      <c r="AI110" s="434"/>
      <c r="AJ110" s="434"/>
      <c r="AK110" s="434"/>
      <c r="AL110" s="434"/>
      <c r="AM110" s="434"/>
      <c r="AN110" s="434"/>
      <c r="AO110" s="434"/>
      <c r="AP110" s="434"/>
      <c r="AQ110" s="434"/>
      <c r="AR110" s="434"/>
      <c r="AS110" s="434"/>
      <c r="AT110" s="434"/>
      <c r="AU110" s="434"/>
      <c r="AV110" s="434"/>
      <c r="AW110" s="434"/>
      <c r="AX110" s="434"/>
      <c r="AY110" s="434"/>
      <c r="AZ110" s="434"/>
      <c r="BA110" s="434"/>
      <c r="BB110" s="437"/>
      <c r="BC110" s="437"/>
      <c r="BD110" s="437"/>
    </row>
    <row r="111" spans="2:56" x14ac:dyDescent="0.25">
      <c r="E111" s="437"/>
      <c r="F111" s="437"/>
      <c r="G111" s="437"/>
      <c r="I111" s="442"/>
      <c r="J111" s="435"/>
      <c r="K111" s="435"/>
      <c r="L111" s="435"/>
      <c r="M111" s="435"/>
      <c r="N111" s="435"/>
      <c r="O111" s="435"/>
      <c r="P111" s="434"/>
      <c r="Q111" s="437"/>
      <c r="R111" s="434"/>
      <c r="S111" s="434"/>
      <c r="T111" s="434"/>
      <c r="U111" s="434"/>
      <c r="V111" s="434"/>
      <c r="W111" s="434"/>
      <c r="X111" s="434"/>
      <c r="Y111" s="434"/>
      <c r="Z111" s="434"/>
      <c r="AA111" s="434"/>
      <c r="AB111" s="434"/>
      <c r="AC111" s="434"/>
      <c r="AD111" s="434"/>
      <c r="AE111" s="434"/>
      <c r="AF111" s="434"/>
      <c r="AG111" s="434"/>
      <c r="AH111" s="434"/>
      <c r="AI111" s="434"/>
      <c r="AJ111" s="434"/>
      <c r="AK111" s="434"/>
      <c r="AL111" s="434"/>
      <c r="AM111" s="434"/>
      <c r="AN111" s="434"/>
      <c r="AO111" s="434"/>
      <c r="AP111" s="434"/>
      <c r="AQ111" s="434"/>
      <c r="AR111" s="434"/>
      <c r="AS111" s="434"/>
      <c r="AT111" s="434"/>
      <c r="AU111" s="434"/>
      <c r="AV111" s="434"/>
      <c r="AW111" s="434"/>
      <c r="AX111" s="434"/>
      <c r="AY111" s="434"/>
      <c r="AZ111" s="434"/>
      <c r="BA111" s="434"/>
      <c r="BB111" s="437"/>
      <c r="BC111" s="437"/>
      <c r="BD111" s="437"/>
    </row>
    <row r="112" spans="2:56" x14ac:dyDescent="0.25">
      <c r="E112" s="437"/>
      <c r="F112" s="437"/>
      <c r="G112" s="437"/>
      <c r="I112" s="442"/>
      <c r="J112" s="435"/>
      <c r="K112" s="435"/>
      <c r="L112" s="435"/>
      <c r="M112" s="435"/>
      <c r="N112" s="435"/>
      <c r="O112" s="435"/>
      <c r="P112" s="434"/>
      <c r="Q112" s="437"/>
      <c r="R112" s="434"/>
      <c r="S112" s="434"/>
      <c r="T112" s="434"/>
      <c r="U112" s="434"/>
      <c r="V112" s="434"/>
      <c r="W112" s="434"/>
      <c r="X112" s="434"/>
      <c r="Y112" s="434"/>
      <c r="Z112" s="434"/>
      <c r="AA112" s="434"/>
      <c r="AB112" s="434"/>
      <c r="AC112" s="434"/>
      <c r="AD112" s="434"/>
      <c r="AE112" s="434"/>
      <c r="AF112" s="434"/>
      <c r="AG112" s="434"/>
      <c r="AH112" s="434"/>
      <c r="AI112" s="434"/>
      <c r="AJ112" s="434"/>
      <c r="AK112" s="434"/>
      <c r="AL112" s="434"/>
      <c r="AM112" s="434"/>
      <c r="AN112" s="434"/>
      <c r="AO112" s="434"/>
      <c r="AP112" s="434"/>
      <c r="AQ112" s="434"/>
      <c r="AR112" s="434"/>
      <c r="AS112" s="434"/>
      <c r="AT112" s="434"/>
      <c r="AU112" s="434"/>
      <c r="AV112" s="434"/>
      <c r="AW112" s="434"/>
      <c r="AX112" s="434"/>
      <c r="AY112" s="434"/>
      <c r="AZ112" s="434"/>
      <c r="BA112" s="434"/>
      <c r="BB112" s="437"/>
      <c r="BC112" s="437"/>
      <c r="BD112" s="437"/>
    </row>
    <row r="113" spans="5:56" x14ac:dyDescent="0.25">
      <c r="E113" s="437"/>
      <c r="F113" s="437"/>
      <c r="G113" s="437"/>
      <c r="I113" s="442"/>
      <c r="J113" s="435"/>
      <c r="K113" s="435"/>
      <c r="L113" s="435"/>
      <c r="M113" s="435"/>
      <c r="N113" s="435"/>
      <c r="O113" s="435"/>
      <c r="P113" s="434"/>
      <c r="Q113" s="437"/>
      <c r="R113" s="434"/>
      <c r="S113" s="434"/>
      <c r="T113" s="434"/>
      <c r="U113" s="434"/>
      <c r="V113" s="434"/>
      <c r="W113" s="434"/>
      <c r="X113" s="434"/>
      <c r="Y113" s="434"/>
      <c r="Z113" s="434"/>
      <c r="AA113" s="434"/>
      <c r="AB113" s="434"/>
      <c r="AC113" s="434"/>
      <c r="AD113" s="434"/>
      <c r="AE113" s="434"/>
      <c r="AF113" s="434"/>
      <c r="AG113" s="434"/>
      <c r="AH113" s="434"/>
      <c r="AI113" s="434"/>
      <c r="AJ113" s="434"/>
      <c r="AK113" s="434"/>
      <c r="AL113" s="434"/>
      <c r="AM113" s="434"/>
      <c r="AN113" s="434"/>
      <c r="AO113" s="434"/>
      <c r="AP113" s="434"/>
      <c r="AQ113" s="434"/>
      <c r="AR113" s="434"/>
      <c r="AS113" s="434"/>
      <c r="AT113" s="434"/>
      <c r="AU113" s="434"/>
      <c r="AV113" s="434"/>
      <c r="AW113" s="434"/>
      <c r="AX113" s="434"/>
      <c r="AY113" s="434"/>
      <c r="AZ113" s="434"/>
      <c r="BA113" s="434"/>
      <c r="BB113" s="437"/>
      <c r="BC113" s="437"/>
      <c r="BD113" s="437"/>
    </row>
    <row r="114" spans="5:56" x14ac:dyDescent="0.25">
      <c r="E114" s="437"/>
      <c r="F114" s="437"/>
      <c r="G114" s="437"/>
      <c r="I114" s="442"/>
      <c r="J114" s="435"/>
      <c r="K114" s="435"/>
      <c r="L114" s="435"/>
      <c r="M114" s="435"/>
      <c r="N114" s="435"/>
      <c r="O114" s="435"/>
      <c r="P114" s="434"/>
      <c r="Q114" s="437"/>
      <c r="R114" s="434"/>
      <c r="S114" s="434"/>
      <c r="T114" s="434"/>
      <c r="U114" s="434"/>
      <c r="V114" s="434"/>
      <c r="W114" s="434"/>
      <c r="X114" s="434"/>
      <c r="Y114" s="434"/>
      <c r="Z114" s="434"/>
      <c r="AA114" s="434"/>
      <c r="AB114" s="434"/>
      <c r="AC114" s="434"/>
      <c r="AD114" s="434"/>
      <c r="AE114" s="434"/>
      <c r="AF114" s="434"/>
      <c r="AG114" s="434"/>
      <c r="AH114" s="434"/>
      <c r="AI114" s="434"/>
      <c r="AJ114" s="434"/>
      <c r="AK114" s="434"/>
      <c r="AL114" s="434"/>
      <c r="AM114" s="434"/>
      <c r="AN114" s="434"/>
      <c r="AO114" s="434"/>
      <c r="AP114" s="434"/>
      <c r="AQ114" s="434"/>
      <c r="AR114" s="434"/>
      <c r="AS114" s="434"/>
      <c r="AT114" s="434"/>
      <c r="AU114" s="434"/>
      <c r="AV114" s="434"/>
      <c r="AW114" s="434"/>
      <c r="AX114" s="434"/>
      <c r="AY114" s="434"/>
      <c r="AZ114" s="434"/>
      <c r="BA114" s="434"/>
      <c r="BB114" s="437"/>
      <c r="BC114" s="437"/>
      <c r="BD114" s="437"/>
    </row>
    <row r="115" spans="5:56" x14ac:dyDescent="0.25">
      <c r="E115" s="437"/>
      <c r="F115" s="437"/>
      <c r="G115" s="437"/>
      <c r="I115" s="442"/>
      <c r="J115" s="435"/>
      <c r="K115" s="435"/>
      <c r="L115" s="435"/>
      <c r="M115" s="435"/>
      <c r="N115" s="435"/>
      <c r="O115" s="435"/>
      <c r="P115" s="434"/>
      <c r="Q115" s="437"/>
      <c r="R115" s="434"/>
      <c r="S115" s="434"/>
      <c r="T115" s="434"/>
      <c r="U115" s="434"/>
      <c r="V115" s="434"/>
      <c r="W115" s="434"/>
      <c r="X115" s="434"/>
      <c r="Y115" s="434"/>
      <c r="Z115" s="434"/>
      <c r="AA115" s="434"/>
      <c r="AB115" s="434"/>
      <c r="AC115" s="434"/>
      <c r="AD115" s="434"/>
      <c r="AE115" s="434"/>
      <c r="AF115" s="434"/>
      <c r="AG115" s="434"/>
      <c r="AH115" s="434"/>
      <c r="AI115" s="434"/>
      <c r="AJ115" s="434"/>
      <c r="AK115" s="434"/>
      <c r="AL115" s="434"/>
      <c r="AM115" s="434"/>
      <c r="AN115" s="434"/>
      <c r="AO115" s="434"/>
      <c r="AP115" s="434"/>
      <c r="AQ115" s="434"/>
      <c r="AR115" s="434"/>
      <c r="AS115" s="434"/>
      <c r="AT115" s="434"/>
      <c r="AU115" s="434"/>
      <c r="AV115" s="434"/>
      <c r="AW115" s="434"/>
      <c r="AX115" s="434"/>
      <c r="AY115" s="434"/>
      <c r="AZ115" s="434"/>
      <c r="BA115" s="434"/>
      <c r="BB115" s="437"/>
      <c r="BC115" s="437"/>
      <c r="BD115" s="437"/>
    </row>
    <row r="116" spans="5:56" x14ac:dyDescent="0.25">
      <c r="E116" s="437"/>
      <c r="F116" s="437"/>
      <c r="G116" s="437"/>
      <c r="I116" s="435"/>
      <c r="J116" s="435"/>
      <c r="K116" s="435"/>
      <c r="L116" s="435"/>
      <c r="M116" s="435"/>
      <c r="N116" s="435"/>
      <c r="O116" s="435"/>
      <c r="P116" s="434"/>
      <c r="Q116" s="437"/>
      <c r="R116" s="434"/>
      <c r="S116" s="434"/>
      <c r="T116" s="434"/>
      <c r="U116" s="434"/>
      <c r="V116" s="434"/>
      <c r="W116" s="434"/>
      <c r="X116" s="434"/>
      <c r="Y116" s="434"/>
      <c r="Z116" s="434"/>
      <c r="AA116" s="434"/>
      <c r="AB116" s="434"/>
      <c r="AC116" s="434"/>
      <c r="AD116" s="434"/>
      <c r="AE116" s="434"/>
      <c r="AF116" s="434"/>
      <c r="AG116" s="434"/>
      <c r="AH116" s="434"/>
      <c r="AI116" s="434"/>
      <c r="AJ116" s="434"/>
      <c r="AK116" s="434"/>
      <c r="AL116" s="434"/>
      <c r="AM116" s="434"/>
      <c r="AN116" s="434"/>
      <c r="AO116" s="434"/>
      <c r="AP116" s="434"/>
      <c r="AQ116" s="434"/>
      <c r="AR116" s="434"/>
      <c r="AS116" s="434"/>
      <c r="AT116" s="434"/>
      <c r="AU116" s="434"/>
      <c r="AV116" s="434"/>
      <c r="AW116" s="434"/>
      <c r="AX116" s="434"/>
      <c r="AY116" s="434"/>
      <c r="AZ116" s="434"/>
      <c r="BA116" s="434"/>
      <c r="BB116" s="437"/>
      <c r="BC116" s="437"/>
      <c r="BD116" s="437"/>
    </row>
    <row r="117" spans="5:56" x14ac:dyDescent="0.25">
      <c r="E117" s="437"/>
      <c r="F117" s="437"/>
      <c r="G117" s="437"/>
      <c r="I117" s="435"/>
      <c r="J117" s="435"/>
      <c r="K117" s="435"/>
      <c r="L117" s="435"/>
      <c r="M117" s="435"/>
      <c r="N117" s="435"/>
      <c r="O117" s="435"/>
      <c r="P117" s="434"/>
      <c r="Q117" s="437"/>
      <c r="R117" s="434"/>
      <c r="S117" s="434"/>
      <c r="T117" s="434"/>
      <c r="U117" s="434"/>
      <c r="V117" s="434"/>
      <c r="W117" s="434"/>
      <c r="X117" s="434"/>
      <c r="Y117" s="434"/>
      <c r="Z117" s="434"/>
      <c r="AA117" s="434"/>
      <c r="AB117" s="434"/>
      <c r="AC117" s="434"/>
      <c r="AD117" s="434"/>
      <c r="AE117" s="434"/>
      <c r="AF117" s="434"/>
      <c r="AG117" s="434"/>
      <c r="AH117" s="434"/>
      <c r="AI117" s="434"/>
      <c r="AJ117" s="434"/>
      <c r="AK117" s="434"/>
      <c r="AL117" s="434"/>
      <c r="AM117" s="434"/>
      <c r="AN117" s="434"/>
      <c r="AO117" s="434"/>
      <c r="AP117" s="434"/>
      <c r="AQ117" s="434"/>
      <c r="AR117" s="434"/>
      <c r="AS117" s="434"/>
      <c r="AT117" s="434"/>
      <c r="AU117" s="434"/>
      <c r="AV117" s="434"/>
      <c r="AW117" s="434"/>
      <c r="AX117" s="434"/>
      <c r="AY117" s="434"/>
      <c r="AZ117" s="434"/>
      <c r="BA117" s="434"/>
      <c r="BB117" s="437"/>
      <c r="BC117" s="437"/>
      <c r="BD117" s="437"/>
    </row>
    <row r="118" spans="5:56" x14ac:dyDescent="0.25">
      <c r="E118" s="437"/>
      <c r="F118" s="437"/>
      <c r="G118" s="437"/>
      <c r="I118" s="435"/>
      <c r="J118" s="435"/>
      <c r="K118" s="435"/>
      <c r="L118" s="435"/>
      <c r="M118" s="435"/>
      <c r="N118" s="435"/>
      <c r="O118" s="435"/>
      <c r="P118" s="434"/>
      <c r="Q118" s="437"/>
      <c r="R118" s="434"/>
      <c r="S118" s="434"/>
      <c r="T118" s="434"/>
      <c r="U118" s="434"/>
      <c r="V118" s="434"/>
      <c r="W118" s="434"/>
      <c r="X118" s="434"/>
      <c r="Y118" s="434"/>
      <c r="Z118" s="434"/>
      <c r="AA118" s="434"/>
      <c r="AB118" s="434"/>
      <c r="AC118" s="434"/>
      <c r="AD118" s="434"/>
      <c r="AE118" s="434"/>
      <c r="AF118" s="434"/>
      <c r="AG118" s="434"/>
      <c r="AH118" s="434"/>
      <c r="AI118" s="434"/>
      <c r="AJ118" s="434"/>
      <c r="AK118" s="434"/>
      <c r="AL118" s="434"/>
      <c r="AM118" s="434"/>
      <c r="AN118" s="434"/>
      <c r="AO118" s="434"/>
      <c r="AP118" s="434"/>
      <c r="AQ118" s="434"/>
      <c r="AR118" s="434"/>
      <c r="AS118" s="434"/>
      <c r="AT118" s="434"/>
      <c r="AU118" s="434"/>
      <c r="AV118" s="434"/>
      <c r="AW118" s="434"/>
      <c r="AX118" s="434"/>
      <c r="AY118" s="434"/>
      <c r="AZ118" s="434"/>
      <c r="BA118" s="434"/>
      <c r="BB118" s="437"/>
      <c r="BC118" s="437"/>
      <c r="BD118" s="437"/>
    </row>
    <row r="119" spans="5:56" x14ac:dyDescent="0.25">
      <c r="E119" s="437"/>
      <c r="F119" s="437"/>
      <c r="G119" s="437"/>
      <c r="I119" s="435"/>
      <c r="J119" s="435"/>
      <c r="K119" s="435"/>
      <c r="L119" s="435"/>
      <c r="M119" s="435"/>
      <c r="N119" s="435"/>
      <c r="O119" s="435"/>
      <c r="P119" s="434"/>
      <c r="Q119" s="437"/>
      <c r="R119" s="434"/>
      <c r="S119" s="434"/>
      <c r="T119" s="434"/>
      <c r="U119" s="434"/>
      <c r="V119" s="434"/>
      <c r="W119" s="434"/>
      <c r="X119" s="434"/>
      <c r="Y119" s="434"/>
      <c r="Z119" s="434"/>
      <c r="AA119" s="434"/>
      <c r="AB119" s="434"/>
      <c r="AC119" s="434"/>
      <c r="AD119" s="434"/>
      <c r="AE119" s="434"/>
      <c r="AF119" s="434"/>
      <c r="AG119" s="434"/>
      <c r="AH119" s="434"/>
      <c r="AI119" s="434"/>
      <c r="AJ119" s="434"/>
      <c r="AK119" s="434"/>
      <c r="AL119" s="434"/>
      <c r="AM119" s="434"/>
      <c r="AN119" s="434"/>
      <c r="AO119" s="434"/>
      <c r="AP119" s="434"/>
      <c r="AQ119" s="434"/>
      <c r="AR119" s="434"/>
      <c r="AS119" s="434"/>
      <c r="AT119" s="434"/>
      <c r="AU119" s="434"/>
      <c r="AV119" s="434"/>
      <c r="AW119" s="434"/>
      <c r="AX119" s="434"/>
      <c r="AY119" s="434"/>
      <c r="AZ119" s="434"/>
      <c r="BA119" s="434"/>
      <c r="BB119" s="437"/>
      <c r="BC119" s="437"/>
      <c r="BD119" s="437"/>
    </row>
    <row r="120" spans="5:56" x14ac:dyDescent="0.25">
      <c r="E120" s="437"/>
      <c r="F120" s="437"/>
      <c r="I120" s="435"/>
      <c r="J120" s="435"/>
      <c r="K120" s="435"/>
      <c r="L120" s="435"/>
      <c r="M120" s="435"/>
      <c r="N120" s="435"/>
      <c r="O120" s="435"/>
      <c r="P120" s="434"/>
      <c r="Q120" s="437"/>
      <c r="R120" s="434"/>
      <c r="S120" s="434"/>
      <c r="T120" s="434"/>
      <c r="U120" s="434"/>
      <c r="V120" s="434"/>
      <c r="W120" s="434"/>
      <c r="X120" s="434"/>
      <c r="Y120" s="434"/>
      <c r="Z120" s="434"/>
      <c r="AA120" s="434"/>
      <c r="AB120" s="434"/>
      <c r="AC120" s="434"/>
      <c r="AD120" s="434"/>
      <c r="AE120" s="434"/>
      <c r="AF120" s="434"/>
      <c r="AG120" s="434"/>
      <c r="AH120" s="434"/>
      <c r="AI120" s="434"/>
      <c r="AJ120" s="434"/>
      <c r="AK120" s="434"/>
      <c r="AL120" s="434"/>
      <c r="AM120" s="434"/>
      <c r="AN120" s="434"/>
      <c r="AO120" s="434"/>
      <c r="AP120" s="434"/>
      <c r="AQ120" s="434"/>
      <c r="AR120" s="434"/>
      <c r="AS120" s="434"/>
      <c r="AT120" s="434"/>
      <c r="AU120" s="434"/>
      <c r="AV120" s="434"/>
      <c r="AW120" s="434"/>
      <c r="AX120" s="434"/>
      <c r="AY120" s="434"/>
      <c r="AZ120" s="434"/>
      <c r="BA120" s="434"/>
      <c r="BB120" s="437"/>
      <c r="BC120" s="437"/>
      <c r="BD120" s="437"/>
    </row>
    <row r="121" spans="5:56" x14ac:dyDescent="0.25">
      <c r="E121" s="437"/>
      <c r="F121" s="437"/>
      <c r="I121" s="435"/>
      <c r="J121" s="435"/>
      <c r="K121" s="435"/>
      <c r="L121" s="435"/>
      <c r="M121" s="435"/>
      <c r="N121" s="435"/>
      <c r="O121" s="435"/>
      <c r="P121" s="434"/>
      <c r="Q121" s="437"/>
      <c r="R121" s="434"/>
      <c r="S121" s="434"/>
      <c r="T121" s="434"/>
      <c r="U121" s="434"/>
      <c r="V121" s="434"/>
      <c r="W121" s="434"/>
      <c r="X121" s="434"/>
      <c r="Y121" s="434"/>
      <c r="Z121" s="434"/>
      <c r="AA121" s="434"/>
      <c r="AB121" s="434"/>
      <c r="AC121" s="434"/>
      <c r="AD121" s="434"/>
      <c r="AE121" s="434"/>
      <c r="AF121" s="434"/>
      <c r="AG121" s="434"/>
      <c r="AH121" s="434"/>
      <c r="AI121" s="434"/>
      <c r="AJ121" s="434"/>
      <c r="AK121" s="434"/>
      <c r="AL121" s="434"/>
      <c r="AM121" s="434"/>
      <c r="AN121" s="434"/>
      <c r="AO121" s="434"/>
      <c r="AP121" s="434"/>
      <c r="AQ121" s="434"/>
      <c r="AR121" s="434"/>
      <c r="AS121" s="434"/>
      <c r="AT121" s="434"/>
      <c r="AU121" s="434"/>
      <c r="AV121" s="434"/>
      <c r="AW121" s="434"/>
      <c r="AX121" s="434"/>
      <c r="AY121" s="434"/>
      <c r="AZ121" s="434"/>
      <c r="BA121" s="434"/>
      <c r="BB121" s="437"/>
      <c r="BC121" s="437"/>
      <c r="BD121" s="437"/>
    </row>
    <row r="122" spans="5:56" x14ac:dyDescent="0.25">
      <c r="E122" s="437"/>
      <c r="F122" s="437"/>
      <c r="I122" s="435"/>
      <c r="J122" s="435"/>
      <c r="K122" s="435"/>
      <c r="L122" s="435"/>
      <c r="M122" s="435"/>
      <c r="N122" s="435"/>
      <c r="O122" s="435"/>
      <c r="P122" s="434"/>
      <c r="Q122" s="437"/>
      <c r="R122" s="434"/>
      <c r="S122" s="434"/>
      <c r="T122" s="434"/>
      <c r="U122" s="434"/>
      <c r="V122" s="434"/>
      <c r="W122" s="434"/>
      <c r="X122" s="434"/>
      <c r="Y122" s="434"/>
      <c r="Z122" s="434"/>
      <c r="AA122" s="434"/>
      <c r="AB122" s="434"/>
      <c r="AC122" s="434"/>
      <c r="AD122" s="434"/>
      <c r="AE122" s="434"/>
      <c r="AF122" s="434"/>
      <c r="AG122" s="434"/>
      <c r="AH122" s="434"/>
      <c r="AI122" s="434"/>
      <c r="AJ122" s="434"/>
      <c r="AK122" s="434"/>
      <c r="AL122" s="434"/>
      <c r="AM122" s="434"/>
      <c r="AN122" s="434"/>
      <c r="AO122" s="434"/>
      <c r="AP122" s="434"/>
      <c r="AQ122" s="434"/>
      <c r="AR122" s="434"/>
      <c r="AS122" s="434"/>
      <c r="AT122" s="434"/>
      <c r="AU122" s="434"/>
      <c r="AV122" s="434"/>
      <c r="AW122" s="434"/>
      <c r="AX122" s="434"/>
      <c r="AY122" s="434"/>
      <c r="AZ122" s="434"/>
      <c r="BA122" s="434"/>
      <c r="BB122" s="437"/>
      <c r="BC122" s="437"/>
      <c r="BD122" s="437"/>
    </row>
    <row r="123" spans="5:56" x14ac:dyDescent="0.25">
      <c r="E123" s="437"/>
      <c r="F123" s="437"/>
      <c r="I123" s="435"/>
      <c r="J123" s="435"/>
      <c r="K123" s="435"/>
      <c r="L123" s="435"/>
      <c r="M123" s="435"/>
      <c r="N123" s="435"/>
      <c r="O123" s="435"/>
      <c r="P123" s="434"/>
      <c r="Q123" s="437"/>
      <c r="R123" s="434"/>
      <c r="S123" s="434"/>
      <c r="T123" s="434"/>
      <c r="U123" s="434"/>
      <c r="V123" s="434"/>
      <c r="W123" s="434"/>
      <c r="X123" s="434"/>
      <c r="Y123" s="434"/>
      <c r="Z123" s="434"/>
      <c r="AA123" s="434"/>
      <c r="AB123" s="434"/>
      <c r="AC123" s="434"/>
      <c r="AD123" s="434"/>
      <c r="AE123" s="434"/>
      <c r="AF123" s="434"/>
      <c r="AG123" s="434"/>
      <c r="AH123" s="434"/>
      <c r="AI123" s="434"/>
      <c r="AJ123" s="434"/>
      <c r="AK123" s="434"/>
      <c r="AL123" s="434"/>
      <c r="AM123" s="434"/>
      <c r="AN123" s="434"/>
      <c r="AO123" s="434"/>
      <c r="AP123" s="434"/>
      <c r="AQ123" s="434"/>
      <c r="AR123" s="434"/>
      <c r="AS123" s="434"/>
      <c r="AT123" s="434"/>
      <c r="AU123" s="434"/>
      <c r="AV123" s="434"/>
      <c r="AW123" s="434"/>
      <c r="AX123" s="434"/>
      <c r="AY123" s="434"/>
      <c r="AZ123" s="434"/>
      <c r="BA123" s="434"/>
      <c r="BB123" s="437"/>
      <c r="BC123" s="437"/>
      <c r="BD123" s="437"/>
    </row>
    <row r="124" spans="5:56" x14ac:dyDescent="0.25">
      <c r="E124" s="437"/>
      <c r="F124" s="437"/>
      <c r="I124" s="435"/>
      <c r="J124" s="435"/>
      <c r="K124" s="435"/>
      <c r="L124" s="435"/>
      <c r="M124" s="435"/>
      <c r="N124" s="435"/>
      <c r="O124" s="435"/>
      <c r="P124" s="434"/>
      <c r="Q124" s="437"/>
      <c r="R124" s="434"/>
      <c r="S124" s="434"/>
      <c r="T124" s="434"/>
      <c r="U124" s="434"/>
      <c r="V124" s="434"/>
      <c r="W124" s="434"/>
      <c r="X124" s="434"/>
      <c r="Y124" s="434"/>
      <c r="Z124" s="434"/>
      <c r="AA124" s="434"/>
      <c r="AB124" s="434"/>
      <c r="AC124" s="434"/>
      <c r="AD124" s="434"/>
      <c r="AE124" s="434"/>
      <c r="AF124" s="434"/>
      <c r="AG124" s="434"/>
      <c r="AH124" s="434"/>
      <c r="AI124" s="434"/>
      <c r="AJ124" s="434"/>
      <c r="AK124" s="434"/>
      <c r="AL124" s="434"/>
      <c r="AM124" s="434"/>
      <c r="AN124" s="434"/>
      <c r="AO124" s="434"/>
      <c r="AP124" s="434"/>
      <c r="AQ124" s="434"/>
      <c r="AR124" s="434"/>
      <c r="AS124" s="434"/>
      <c r="AT124" s="434"/>
      <c r="AU124" s="434"/>
      <c r="AV124" s="434"/>
      <c r="AW124" s="434"/>
      <c r="AX124" s="434"/>
      <c r="AY124" s="434"/>
      <c r="AZ124" s="434"/>
      <c r="BA124" s="434"/>
      <c r="BB124" s="437"/>
      <c r="BC124" s="437"/>
      <c r="BD124" s="437"/>
    </row>
    <row r="125" spans="5:56" x14ac:dyDescent="0.25">
      <c r="E125" s="437"/>
      <c r="F125" s="437"/>
      <c r="I125" s="435"/>
      <c r="J125" s="435"/>
      <c r="K125" s="435"/>
      <c r="L125" s="435"/>
      <c r="M125" s="435"/>
      <c r="N125" s="435"/>
      <c r="O125" s="435"/>
      <c r="P125" s="434"/>
      <c r="Q125" s="437"/>
      <c r="R125" s="434"/>
      <c r="S125" s="434"/>
      <c r="T125" s="434"/>
      <c r="U125" s="434"/>
      <c r="V125" s="434"/>
      <c r="W125" s="434"/>
      <c r="X125" s="434"/>
      <c r="Y125" s="434"/>
      <c r="Z125" s="434"/>
      <c r="AA125" s="434"/>
      <c r="AB125" s="434"/>
      <c r="AC125" s="434"/>
      <c r="AD125" s="434"/>
      <c r="AE125" s="434"/>
      <c r="AF125" s="434"/>
      <c r="AG125" s="434"/>
      <c r="AH125" s="434"/>
      <c r="AI125" s="434"/>
      <c r="AJ125" s="434"/>
      <c r="AK125" s="434"/>
      <c r="AL125" s="434"/>
      <c r="AM125" s="434"/>
      <c r="AN125" s="434"/>
      <c r="AO125" s="434"/>
      <c r="AP125" s="434"/>
      <c r="AQ125" s="434"/>
      <c r="AR125" s="434"/>
      <c r="AS125" s="434"/>
      <c r="AT125" s="434"/>
      <c r="AU125" s="434"/>
      <c r="AV125" s="434"/>
      <c r="AW125" s="434"/>
      <c r="AX125" s="434"/>
      <c r="AY125" s="434"/>
      <c r="AZ125" s="434"/>
      <c r="BA125" s="434"/>
      <c r="BB125" s="437"/>
      <c r="BC125" s="437"/>
      <c r="BD125" s="437"/>
    </row>
    <row r="126" spans="5:56" x14ac:dyDescent="0.25">
      <c r="E126" s="437"/>
      <c r="F126" s="437"/>
      <c r="I126" s="435"/>
      <c r="J126" s="435"/>
      <c r="K126" s="435"/>
      <c r="L126" s="435"/>
      <c r="M126" s="435"/>
      <c r="N126" s="435"/>
      <c r="O126" s="435"/>
      <c r="P126" s="434"/>
      <c r="Q126" s="437"/>
      <c r="R126" s="434"/>
      <c r="S126" s="434"/>
      <c r="T126" s="434"/>
      <c r="U126" s="434"/>
      <c r="V126" s="434"/>
      <c r="W126" s="434"/>
      <c r="X126" s="434"/>
      <c r="Y126" s="434"/>
      <c r="Z126" s="434"/>
      <c r="AA126" s="434"/>
      <c r="AB126" s="434"/>
      <c r="AC126" s="434"/>
      <c r="AD126" s="434"/>
      <c r="AE126" s="434"/>
      <c r="AF126" s="434"/>
      <c r="AG126" s="434"/>
      <c r="AH126" s="434"/>
      <c r="AI126" s="434"/>
      <c r="AJ126" s="434"/>
      <c r="AK126" s="434"/>
      <c r="AL126" s="434"/>
      <c r="AM126" s="434"/>
      <c r="AN126" s="434"/>
      <c r="AO126" s="434"/>
      <c r="AP126" s="434"/>
      <c r="AQ126" s="434"/>
      <c r="AR126" s="434"/>
      <c r="AS126" s="434"/>
      <c r="AT126" s="434"/>
      <c r="AU126" s="434"/>
      <c r="AV126" s="434"/>
      <c r="AW126" s="434"/>
      <c r="AX126" s="434"/>
      <c r="AY126" s="434"/>
      <c r="AZ126" s="434"/>
      <c r="BA126" s="434"/>
      <c r="BB126" s="437"/>
      <c r="BC126" s="437"/>
      <c r="BD126" s="437"/>
    </row>
    <row r="127" spans="5:56" x14ac:dyDescent="0.25">
      <c r="E127" s="437"/>
      <c r="F127" s="437"/>
      <c r="I127" s="435"/>
      <c r="J127" s="435"/>
      <c r="K127" s="435"/>
      <c r="L127" s="435"/>
      <c r="M127" s="435"/>
      <c r="N127" s="435"/>
      <c r="O127" s="435"/>
      <c r="P127" s="434"/>
      <c r="Q127" s="437"/>
      <c r="R127" s="434"/>
      <c r="S127" s="434"/>
      <c r="T127" s="434"/>
      <c r="U127" s="434"/>
      <c r="V127" s="434"/>
      <c r="W127" s="434"/>
      <c r="X127" s="434"/>
      <c r="Y127" s="434"/>
      <c r="Z127" s="434"/>
      <c r="AA127" s="434"/>
      <c r="AB127" s="434"/>
      <c r="AC127" s="434"/>
      <c r="AD127" s="434"/>
      <c r="AE127" s="434"/>
      <c r="AF127" s="434"/>
      <c r="AG127" s="434"/>
      <c r="AH127" s="434"/>
      <c r="AI127" s="434"/>
      <c r="AJ127" s="434"/>
      <c r="AK127" s="434"/>
      <c r="AL127" s="434"/>
      <c r="AM127" s="434"/>
      <c r="AN127" s="434"/>
      <c r="AO127" s="434"/>
      <c r="AP127" s="434"/>
      <c r="AQ127" s="434"/>
      <c r="AR127" s="434"/>
      <c r="AS127" s="434"/>
      <c r="AT127" s="434"/>
      <c r="AU127" s="434"/>
      <c r="AV127" s="434"/>
      <c r="AW127" s="434"/>
      <c r="AX127" s="434"/>
      <c r="AY127" s="434"/>
      <c r="AZ127" s="434"/>
      <c r="BA127" s="434"/>
      <c r="BB127" s="437"/>
      <c r="BC127" s="437"/>
      <c r="BD127" s="437"/>
    </row>
    <row r="128" spans="5:56" x14ac:dyDescent="0.25">
      <c r="E128" s="437"/>
      <c r="F128" s="437"/>
      <c r="I128" s="435"/>
      <c r="J128" s="435"/>
      <c r="K128" s="435"/>
      <c r="L128" s="435"/>
      <c r="M128" s="435"/>
      <c r="N128" s="435"/>
      <c r="O128" s="435"/>
      <c r="P128" s="434"/>
      <c r="Q128" s="437"/>
      <c r="R128" s="434"/>
      <c r="S128" s="434"/>
      <c r="T128" s="434"/>
      <c r="U128" s="434"/>
      <c r="V128" s="434"/>
      <c r="W128" s="434"/>
      <c r="X128" s="434"/>
      <c r="Y128" s="434"/>
      <c r="Z128" s="434"/>
      <c r="AA128" s="434"/>
      <c r="AB128" s="434"/>
      <c r="AC128" s="434"/>
      <c r="AD128" s="434"/>
      <c r="AE128" s="434"/>
      <c r="AF128" s="434"/>
      <c r="AG128" s="434"/>
      <c r="AH128" s="434"/>
      <c r="AI128" s="434"/>
      <c r="AJ128" s="434"/>
      <c r="AK128" s="434"/>
      <c r="AL128" s="434"/>
      <c r="AM128" s="434"/>
      <c r="AN128" s="434"/>
      <c r="AO128" s="434"/>
      <c r="AP128" s="434"/>
      <c r="AQ128" s="434"/>
      <c r="AR128" s="434"/>
      <c r="AS128" s="434"/>
      <c r="AT128" s="434"/>
      <c r="AU128" s="434"/>
      <c r="AV128" s="434"/>
      <c r="AW128" s="434"/>
      <c r="AX128" s="434"/>
      <c r="AY128" s="434"/>
      <c r="AZ128" s="434"/>
      <c r="BA128" s="434"/>
      <c r="BB128" s="437"/>
      <c r="BC128" s="437"/>
      <c r="BD128" s="437"/>
    </row>
    <row r="129" spans="5:56" x14ac:dyDescent="0.25">
      <c r="E129" s="437"/>
      <c r="F129" s="437"/>
      <c r="I129" s="435"/>
      <c r="J129" s="435"/>
      <c r="K129" s="435"/>
      <c r="L129" s="435"/>
      <c r="M129" s="435"/>
      <c r="N129" s="435"/>
      <c r="O129" s="435"/>
      <c r="P129" s="434"/>
      <c r="Q129" s="437"/>
      <c r="R129" s="434"/>
      <c r="S129" s="434"/>
      <c r="T129" s="434"/>
      <c r="U129" s="434"/>
      <c r="V129" s="434"/>
      <c r="W129" s="434"/>
      <c r="X129" s="434"/>
      <c r="Y129" s="434"/>
      <c r="Z129" s="434"/>
      <c r="AA129" s="434"/>
      <c r="AB129" s="434"/>
      <c r="AC129" s="434"/>
      <c r="AD129" s="434"/>
      <c r="AE129" s="434"/>
      <c r="AF129" s="434"/>
      <c r="AG129" s="434"/>
      <c r="AH129" s="434"/>
      <c r="AI129" s="434"/>
      <c r="AJ129" s="434"/>
      <c r="AK129" s="434"/>
      <c r="AL129" s="434"/>
      <c r="AM129" s="434"/>
      <c r="AN129" s="434"/>
      <c r="AO129" s="434"/>
      <c r="AP129" s="434"/>
      <c r="AQ129" s="434"/>
      <c r="AR129" s="434"/>
      <c r="AS129" s="434"/>
      <c r="AT129" s="434"/>
      <c r="AU129" s="434"/>
      <c r="AV129" s="434"/>
      <c r="AW129" s="434"/>
      <c r="AX129" s="434"/>
      <c r="AY129" s="434"/>
      <c r="AZ129" s="434"/>
      <c r="BA129" s="434"/>
      <c r="BB129" s="437"/>
      <c r="BC129" s="437"/>
      <c r="BD129" s="437"/>
    </row>
    <row r="130" spans="5:56" x14ac:dyDescent="0.25">
      <c r="E130" s="437"/>
      <c r="F130" s="437"/>
      <c r="I130" s="435"/>
      <c r="J130" s="435"/>
      <c r="K130" s="435"/>
      <c r="L130" s="435"/>
      <c r="M130" s="435"/>
      <c r="N130" s="435"/>
      <c r="O130" s="435"/>
      <c r="P130" s="434"/>
      <c r="Q130" s="437"/>
      <c r="R130" s="434"/>
      <c r="S130" s="434"/>
      <c r="T130" s="434"/>
      <c r="U130" s="434"/>
      <c r="V130" s="434"/>
      <c r="W130" s="434"/>
      <c r="X130" s="434"/>
      <c r="Y130" s="434"/>
      <c r="Z130" s="434"/>
      <c r="AA130" s="434"/>
      <c r="AB130" s="434"/>
      <c r="AC130" s="434"/>
      <c r="AD130" s="434"/>
      <c r="AE130" s="434"/>
      <c r="AF130" s="434"/>
      <c r="AG130" s="434"/>
      <c r="AH130" s="434"/>
      <c r="AI130" s="434"/>
      <c r="AJ130" s="434"/>
      <c r="AK130" s="434"/>
      <c r="AL130" s="434"/>
      <c r="AM130" s="434"/>
      <c r="AN130" s="434"/>
      <c r="AO130" s="434"/>
      <c r="AP130" s="434"/>
      <c r="AQ130" s="434"/>
      <c r="AR130" s="434"/>
      <c r="AS130" s="434"/>
      <c r="AT130" s="434"/>
      <c r="AU130" s="434"/>
      <c r="AV130" s="434"/>
      <c r="AW130" s="434"/>
      <c r="AX130" s="434"/>
      <c r="AY130" s="434"/>
      <c r="AZ130" s="434"/>
      <c r="BA130" s="434"/>
      <c r="BB130" s="437"/>
      <c r="BC130" s="437"/>
      <c r="BD130" s="437"/>
    </row>
    <row r="131" spans="5:56" x14ac:dyDescent="0.25">
      <c r="E131" s="437"/>
      <c r="F131" s="437"/>
      <c r="I131" s="435"/>
      <c r="J131" s="435"/>
      <c r="K131" s="435"/>
      <c r="L131" s="435"/>
      <c r="M131" s="435"/>
      <c r="N131" s="435"/>
      <c r="O131" s="435"/>
      <c r="P131" s="434"/>
      <c r="Q131" s="437"/>
      <c r="R131" s="434"/>
      <c r="S131" s="434"/>
      <c r="T131" s="434"/>
      <c r="U131" s="434"/>
      <c r="V131" s="434"/>
      <c r="W131" s="434"/>
      <c r="X131" s="434"/>
      <c r="Y131" s="434"/>
      <c r="Z131" s="434"/>
      <c r="AA131" s="434"/>
      <c r="AB131" s="434"/>
      <c r="AC131" s="434"/>
      <c r="AD131" s="434"/>
      <c r="AE131" s="434"/>
      <c r="AF131" s="434"/>
      <c r="AG131" s="434"/>
      <c r="AH131" s="434"/>
      <c r="AI131" s="434"/>
      <c r="AJ131" s="434"/>
      <c r="AK131" s="434"/>
      <c r="AL131" s="434"/>
      <c r="AM131" s="434"/>
      <c r="AN131" s="434"/>
      <c r="AO131" s="434"/>
      <c r="AP131" s="434"/>
      <c r="AQ131" s="434"/>
      <c r="AR131" s="434"/>
      <c r="AS131" s="434"/>
      <c r="AT131" s="434"/>
      <c r="AU131" s="434"/>
      <c r="AV131" s="434"/>
      <c r="AW131" s="434"/>
      <c r="AX131" s="434"/>
      <c r="AY131" s="434"/>
      <c r="AZ131" s="434"/>
      <c r="BA131" s="434"/>
      <c r="BB131" s="437"/>
      <c r="BC131" s="437"/>
      <c r="BD131" s="437"/>
    </row>
    <row r="132" spans="5:56" x14ac:dyDescent="0.25">
      <c r="E132" s="437"/>
      <c r="F132" s="437"/>
      <c r="I132" s="435"/>
      <c r="J132" s="435"/>
      <c r="K132" s="435"/>
      <c r="L132" s="435"/>
      <c r="M132" s="435"/>
      <c r="N132" s="435"/>
      <c r="O132" s="435"/>
      <c r="P132" s="434"/>
      <c r="Q132" s="437"/>
      <c r="R132" s="434"/>
      <c r="S132" s="434"/>
      <c r="T132" s="434"/>
      <c r="U132" s="434"/>
      <c r="V132" s="434"/>
      <c r="W132" s="434"/>
      <c r="X132" s="434"/>
      <c r="Y132" s="434"/>
      <c r="Z132" s="434"/>
      <c r="AA132" s="434"/>
      <c r="AB132" s="434"/>
      <c r="AC132" s="434"/>
      <c r="AD132" s="434"/>
      <c r="AE132" s="434"/>
      <c r="AF132" s="434"/>
      <c r="AG132" s="434"/>
      <c r="AH132" s="434"/>
      <c r="AI132" s="434"/>
      <c r="AJ132" s="434"/>
      <c r="AK132" s="434"/>
      <c r="AL132" s="434"/>
      <c r="AM132" s="434"/>
      <c r="AN132" s="434"/>
      <c r="AO132" s="434"/>
      <c r="AP132" s="434"/>
      <c r="AQ132" s="434"/>
      <c r="AR132" s="434"/>
      <c r="AS132" s="434"/>
      <c r="AT132" s="434"/>
      <c r="AU132" s="434"/>
      <c r="AV132" s="434"/>
      <c r="AW132" s="434"/>
      <c r="AX132" s="434"/>
      <c r="AY132" s="434"/>
      <c r="AZ132" s="434"/>
      <c r="BA132" s="434"/>
      <c r="BB132" s="437"/>
      <c r="BC132" s="437"/>
      <c r="BD132" s="437"/>
    </row>
    <row r="133" spans="5:56" x14ac:dyDescent="0.25">
      <c r="E133" s="437"/>
      <c r="F133" s="437"/>
      <c r="I133" s="435"/>
      <c r="J133" s="435"/>
      <c r="K133" s="435"/>
      <c r="L133" s="435"/>
      <c r="M133" s="435"/>
      <c r="N133" s="435"/>
      <c r="O133" s="435"/>
      <c r="P133" s="434"/>
      <c r="Q133" s="437"/>
      <c r="R133" s="434"/>
      <c r="S133" s="434"/>
      <c r="T133" s="434"/>
      <c r="U133" s="434"/>
      <c r="V133" s="434"/>
      <c r="W133" s="434"/>
      <c r="X133" s="434"/>
      <c r="Y133" s="434"/>
      <c r="Z133" s="434"/>
      <c r="AA133" s="434"/>
      <c r="AB133" s="434"/>
      <c r="AC133" s="434"/>
      <c r="AD133" s="434"/>
      <c r="AE133" s="434"/>
      <c r="AF133" s="434"/>
      <c r="AG133" s="434"/>
      <c r="AH133" s="434"/>
      <c r="AI133" s="434"/>
      <c r="AJ133" s="434"/>
      <c r="AK133" s="434"/>
      <c r="AL133" s="434"/>
      <c r="AM133" s="434"/>
      <c r="AN133" s="434"/>
      <c r="AO133" s="434"/>
      <c r="AP133" s="434"/>
      <c r="AQ133" s="434"/>
      <c r="AR133" s="434"/>
      <c r="AS133" s="434"/>
      <c r="AT133" s="434"/>
      <c r="AU133" s="434"/>
      <c r="AV133" s="434"/>
      <c r="AW133" s="434"/>
      <c r="AX133" s="434"/>
      <c r="AY133" s="434"/>
      <c r="AZ133" s="434"/>
      <c r="BA133" s="434"/>
      <c r="BB133" s="437"/>
      <c r="BC133" s="437"/>
      <c r="BD133" s="437"/>
    </row>
    <row r="134" spans="5:56" x14ac:dyDescent="0.25">
      <c r="E134" s="437"/>
      <c r="F134" s="437"/>
      <c r="I134" s="435"/>
      <c r="J134" s="435"/>
      <c r="K134" s="435"/>
      <c r="L134" s="435"/>
      <c r="M134" s="435"/>
      <c r="N134" s="435"/>
      <c r="O134" s="435"/>
      <c r="P134" s="434"/>
      <c r="Q134" s="437"/>
      <c r="R134" s="434"/>
      <c r="S134" s="434"/>
      <c r="T134" s="434"/>
      <c r="U134" s="434"/>
      <c r="V134" s="434"/>
      <c r="W134" s="434"/>
      <c r="X134" s="434"/>
      <c r="Y134" s="434"/>
      <c r="Z134" s="434"/>
      <c r="AA134" s="434"/>
      <c r="AB134" s="434"/>
      <c r="AC134" s="434"/>
      <c r="AD134" s="434"/>
      <c r="AE134" s="434"/>
      <c r="AF134" s="434"/>
      <c r="AG134" s="434"/>
      <c r="AH134" s="434"/>
      <c r="AI134" s="434"/>
      <c r="AJ134" s="434"/>
      <c r="AK134" s="434"/>
      <c r="AL134" s="434"/>
      <c r="AM134" s="434"/>
      <c r="AN134" s="434"/>
      <c r="AO134" s="434"/>
      <c r="AP134" s="434"/>
      <c r="AQ134" s="434"/>
      <c r="AR134" s="434"/>
      <c r="AS134" s="434"/>
      <c r="AT134" s="434"/>
      <c r="AU134" s="434"/>
      <c r="AV134" s="434"/>
      <c r="AW134" s="434"/>
      <c r="AX134" s="434"/>
      <c r="AY134" s="434"/>
      <c r="AZ134" s="434"/>
      <c r="BA134" s="434"/>
      <c r="BB134" s="437"/>
      <c r="BC134" s="437"/>
      <c r="BD134" s="437"/>
    </row>
    <row r="135" spans="5:56" x14ac:dyDescent="0.25">
      <c r="E135" s="437"/>
      <c r="F135" s="437"/>
      <c r="I135" s="435"/>
      <c r="J135" s="435"/>
      <c r="K135" s="435"/>
      <c r="L135" s="435"/>
      <c r="M135" s="435"/>
      <c r="N135" s="435"/>
      <c r="O135" s="435"/>
      <c r="P135" s="434"/>
      <c r="Q135" s="437"/>
      <c r="R135" s="434"/>
      <c r="S135" s="434"/>
      <c r="T135" s="434"/>
      <c r="U135" s="434"/>
      <c r="V135" s="434"/>
      <c r="W135" s="434"/>
      <c r="X135" s="434"/>
      <c r="Y135" s="434"/>
      <c r="Z135" s="434"/>
      <c r="AA135" s="434"/>
      <c r="AB135" s="434"/>
      <c r="AC135" s="434"/>
      <c r="AD135" s="434"/>
      <c r="AE135" s="434"/>
      <c r="AF135" s="434"/>
      <c r="AG135" s="434"/>
      <c r="AH135" s="434"/>
      <c r="AI135" s="434"/>
      <c r="AJ135" s="434"/>
      <c r="AK135" s="434"/>
      <c r="AL135" s="434"/>
      <c r="AM135" s="434"/>
      <c r="AN135" s="434"/>
      <c r="AO135" s="434"/>
      <c r="AP135" s="434"/>
      <c r="AQ135" s="434"/>
      <c r="AR135" s="434"/>
      <c r="AS135" s="434"/>
      <c r="AT135" s="434"/>
      <c r="AU135" s="434"/>
      <c r="AV135" s="434"/>
      <c r="AW135" s="434"/>
      <c r="AX135" s="434"/>
      <c r="AY135" s="434"/>
      <c r="AZ135" s="434"/>
      <c r="BA135" s="434"/>
      <c r="BB135" s="437"/>
      <c r="BC135" s="437"/>
      <c r="BD135" s="437"/>
    </row>
    <row r="136" spans="5:56" x14ac:dyDescent="0.25">
      <c r="E136" s="437"/>
      <c r="F136" s="437"/>
      <c r="I136" s="435"/>
      <c r="J136" s="435"/>
      <c r="K136" s="435"/>
      <c r="L136" s="435"/>
      <c r="M136" s="435"/>
      <c r="N136" s="435"/>
      <c r="O136" s="435"/>
      <c r="P136" s="434"/>
      <c r="Q136" s="437"/>
      <c r="R136" s="434"/>
      <c r="S136" s="434"/>
      <c r="T136" s="434"/>
      <c r="U136" s="434"/>
      <c r="V136" s="434"/>
      <c r="W136" s="434"/>
      <c r="X136" s="434"/>
      <c r="Y136" s="434"/>
      <c r="Z136" s="434"/>
      <c r="AA136" s="434"/>
      <c r="AB136" s="434"/>
      <c r="AC136" s="434"/>
      <c r="AD136" s="434"/>
      <c r="AE136" s="434"/>
      <c r="AF136" s="434"/>
      <c r="AG136" s="434"/>
      <c r="AH136" s="434"/>
      <c r="AI136" s="434"/>
      <c r="AJ136" s="434"/>
      <c r="AK136" s="434"/>
      <c r="AL136" s="434"/>
      <c r="AM136" s="434"/>
      <c r="AN136" s="434"/>
      <c r="AO136" s="434"/>
      <c r="AP136" s="434"/>
      <c r="AQ136" s="434"/>
      <c r="AR136" s="434"/>
      <c r="AS136" s="434"/>
      <c r="AT136" s="434"/>
      <c r="AU136" s="434"/>
      <c r="AV136" s="434"/>
      <c r="AW136" s="434"/>
      <c r="AX136" s="434"/>
      <c r="AY136" s="434"/>
      <c r="AZ136" s="434"/>
      <c r="BA136" s="434"/>
      <c r="BB136" s="437"/>
      <c r="BC136" s="437"/>
      <c r="BD136" s="437"/>
    </row>
    <row r="137" spans="5:56" x14ac:dyDescent="0.25">
      <c r="E137" s="437"/>
      <c r="F137" s="437"/>
      <c r="I137" s="435"/>
      <c r="J137" s="435"/>
      <c r="K137" s="435"/>
      <c r="L137" s="435"/>
      <c r="M137" s="435"/>
      <c r="N137" s="435"/>
      <c r="O137" s="435"/>
      <c r="P137" s="434"/>
      <c r="Q137" s="437"/>
      <c r="R137" s="434"/>
      <c r="S137" s="434"/>
      <c r="T137" s="434"/>
      <c r="U137" s="434"/>
      <c r="V137" s="434"/>
      <c r="W137" s="434"/>
      <c r="X137" s="434"/>
      <c r="Y137" s="434"/>
      <c r="Z137" s="434"/>
      <c r="AA137" s="434"/>
      <c r="AB137" s="434"/>
      <c r="AC137" s="434"/>
      <c r="AD137" s="434"/>
      <c r="AE137" s="434"/>
      <c r="AF137" s="434"/>
      <c r="AG137" s="434"/>
      <c r="AH137" s="434"/>
      <c r="AI137" s="434"/>
      <c r="AJ137" s="434"/>
      <c r="AK137" s="434"/>
      <c r="AL137" s="434"/>
      <c r="AM137" s="434"/>
      <c r="AN137" s="434"/>
      <c r="AO137" s="434"/>
      <c r="AP137" s="434"/>
      <c r="AQ137" s="434"/>
      <c r="AR137" s="434"/>
      <c r="AS137" s="434"/>
      <c r="AT137" s="434"/>
      <c r="AU137" s="434"/>
      <c r="AV137" s="434"/>
      <c r="AW137" s="434"/>
      <c r="AX137" s="434"/>
      <c r="AY137" s="434"/>
      <c r="AZ137" s="434"/>
      <c r="BA137" s="434"/>
      <c r="BB137" s="437"/>
      <c r="BC137" s="437"/>
      <c r="BD137" s="437"/>
    </row>
    <row r="138" spans="5:56" x14ac:dyDescent="0.25">
      <c r="E138" s="437"/>
      <c r="F138" s="437"/>
      <c r="I138" s="435"/>
      <c r="J138" s="435"/>
      <c r="K138" s="435"/>
      <c r="L138" s="435"/>
      <c r="M138" s="435"/>
      <c r="N138" s="435"/>
      <c r="O138" s="435"/>
      <c r="P138" s="434"/>
      <c r="Q138" s="437"/>
      <c r="R138" s="434"/>
      <c r="S138" s="434"/>
      <c r="T138" s="434"/>
      <c r="U138" s="434"/>
      <c r="V138" s="434"/>
      <c r="W138" s="434"/>
      <c r="X138" s="434"/>
      <c r="Y138" s="434"/>
      <c r="Z138" s="434"/>
      <c r="AA138" s="434"/>
      <c r="AB138" s="434"/>
      <c r="AC138" s="434"/>
      <c r="AD138" s="434"/>
      <c r="AE138" s="434"/>
      <c r="AF138" s="434"/>
      <c r="AG138" s="434"/>
      <c r="AH138" s="434"/>
      <c r="AI138" s="434"/>
      <c r="AJ138" s="434"/>
      <c r="AK138" s="434"/>
      <c r="AL138" s="434"/>
      <c r="AM138" s="434"/>
      <c r="AN138" s="434"/>
      <c r="AO138" s="434"/>
      <c r="AP138" s="434"/>
      <c r="AQ138" s="434"/>
      <c r="AR138" s="434"/>
      <c r="AS138" s="434"/>
      <c r="AT138" s="434"/>
      <c r="AU138" s="434"/>
      <c r="AV138" s="434"/>
      <c r="AW138" s="434"/>
      <c r="AX138" s="434"/>
      <c r="AY138" s="434"/>
      <c r="AZ138" s="434"/>
      <c r="BA138" s="434"/>
      <c r="BB138" s="437"/>
      <c r="BC138" s="437"/>
      <c r="BD138" s="437"/>
    </row>
    <row r="139" spans="5:56" x14ac:dyDescent="0.25">
      <c r="E139" s="437"/>
      <c r="F139" s="437"/>
      <c r="I139" s="435"/>
      <c r="J139" s="435"/>
      <c r="K139" s="435"/>
      <c r="L139" s="435"/>
      <c r="M139" s="435"/>
      <c r="N139" s="435"/>
      <c r="O139" s="435"/>
      <c r="P139" s="434"/>
      <c r="Q139" s="437"/>
      <c r="R139" s="434"/>
      <c r="S139" s="434"/>
      <c r="T139" s="434"/>
      <c r="U139" s="434"/>
      <c r="V139" s="434"/>
      <c r="W139" s="434"/>
      <c r="X139" s="434"/>
      <c r="Y139" s="434"/>
      <c r="Z139" s="434"/>
      <c r="AA139" s="434"/>
      <c r="AB139" s="434"/>
      <c r="AC139" s="434"/>
      <c r="AD139" s="434"/>
      <c r="AE139" s="434"/>
      <c r="AF139" s="434"/>
      <c r="AG139" s="434"/>
      <c r="AH139" s="434"/>
      <c r="AI139" s="434"/>
      <c r="AJ139" s="434"/>
      <c r="AK139" s="434"/>
      <c r="AL139" s="434"/>
      <c r="AM139" s="434"/>
      <c r="AN139" s="434"/>
      <c r="AO139" s="434"/>
      <c r="AP139" s="434"/>
      <c r="AQ139" s="434"/>
      <c r="AR139" s="434"/>
      <c r="AS139" s="434"/>
      <c r="AT139" s="434"/>
      <c r="AU139" s="434"/>
      <c r="AV139" s="434"/>
      <c r="AW139" s="434"/>
      <c r="AX139" s="434"/>
      <c r="AY139" s="434"/>
      <c r="AZ139" s="434"/>
      <c r="BA139" s="434"/>
      <c r="BB139" s="437"/>
      <c r="BC139" s="437"/>
      <c r="BD139" s="437"/>
    </row>
    <row r="140" spans="5:56" x14ac:dyDescent="0.25">
      <c r="E140" s="437"/>
      <c r="F140" s="437"/>
      <c r="I140" s="435"/>
      <c r="J140" s="435"/>
      <c r="K140" s="435"/>
      <c r="L140" s="435"/>
      <c r="M140" s="435"/>
      <c r="N140" s="435"/>
      <c r="O140" s="435"/>
      <c r="P140" s="434"/>
      <c r="Q140" s="437"/>
      <c r="R140" s="434"/>
      <c r="S140" s="434"/>
      <c r="T140" s="434"/>
      <c r="U140" s="434"/>
      <c r="V140" s="434"/>
      <c r="W140" s="434"/>
      <c r="X140" s="434"/>
      <c r="Y140" s="434"/>
      <c r="Z140" s="434"/>
      <c r="AA140" s="434"/>
      <c r="AB140" s="434"/>
      <c r="AC140" s="434"/>
      <c r="AD140" s="434"/>
      <c r="AE140" s="434"/>
      <c r="AF140" s="434"/>
      <c r="AG140" s="434"/>
      <c r="AH140" s="434"/>
      <c r="AI140" s="434"/>
      <c r="AJ140" s="434"/>
      <c r="AK140" s="434"/>
      <c r="AL140" s="434"/>
      <c r="AM140" s="434"/>
      <c r="AN140" s="434"/>
      <c r="AO140" s="434"/>
      <c r="AP140" s="434"/>
      <c r="AQ140" s="434"/>
      <c r="AR140" s="434"/>
      <c r="AS140" s="434"/>
      <c r="AT140" s="434"/>
      <c r="AU140" s="434"/>
      <c r="AV140" s="434"/>
      <c r="AW140" s="434"/>
      <c r="AX140" s="434"/>
      <c r="AY140" s="434"/>
      <c r="AZ140" s="434"/>
      <c r="BA140" s="434"/>
      <c r="BB140" s="437"/>
      <c r="BC140" s="437"/>
      <c r="BD140" s="437"/>
    </row>
    <row r="141" spans="5:56" x14ac:dyDescent="0.25">
      <c r="E141" s="437"/>
      <c r="F141" s="437"/>
      <c r="I141" s="435"/>
      <c r="J141" s="435"/>
      <c r="K141" s="435"/>
      <c r="L141" s="435"/>
      <c r="M141" s="435"/>
      <c r="N141" s="435"/>
      <c r="O141" s="435"/>
      <c r="P141" s="434"/>
      <c r="Q141" s="437"/>
      <c r="R141" s="434"/>
      <c r="S141" s="434"/>
      <c r="T141" s="434"/>
      <c r="U141" s="434"/>
      <c r="V141" s="434"/>
      <c r="W141" s="434"/>
      <c r="X141" s="434"/>
      <c r="Y141" s="434"/>
      <c r="Z141" s="434"/>
      <c r="AA141" s="434"/>
      <c r="AB141" s="434"/>
      <c r="AC141" s="434"/>
      <c r="AD141" s="434"/>
      <c r="AE141" s="434"/>
      <c r="AF141" s="434"/>
      <c r="AG141" s="434"/>
      <c r="AH141" s="434"/>
      <c r="AI141" s="434"/>
      <c r="AJ141" s="434"/>
      <c r="AK141" s="434"/>
      <c r="AL141" s="434"/>
      <c r="AM141" s="434"/>
      <c r="AN141" s="434"/>
      <c r="AO141" s="434"/>
      <c r="AP141" s="434"/>
      <c r="AQ141" s="434"/>
      <c r="AR141" s="434"/>
      <c r="AS141" s="434"/>
      <c r="AT141" s="434"/>
      <c r="AU141" s="434"/>
      <c r="AV141" s="434"/>
      <c r="AW141" s="434"/>
      <c r="AX141" s="434"/>
      <c r="AY141" s="434"/>
      <c r="AZ141" s="434"/>
      <c r="BA141" s="434"/>
      <c r="BB141" s="437"/>
      <c r="BC141" s="437"/>
      <c r="BD141" s="437"/>
    </row>
    <row r="142" spans="5:56" x14ac:dyDescent="0.25">
      <c r="E142" s="437"/>
      <c r="F142" s="437"/>
      <c r="I142" s="435"/>
      <c r="J142" s="435"/>
      <c r="K142" s="435"/>
      <c r="L142" s="435"/>
      <c r="M142" s="435"/>
      <c r="N142" s="435"/>
      <c r="O142" s="435"/>
      <c r="P142" s="434"/>
      <c r="Q142" s="437"/>
      <c r="R142" s="434"/>
      <c r="S142" s="434"/>
      <c r="T142" s="434"/>
      <c r="U142" s="434"/>
      <c r="V142" s="434"/>
      <c r="W142" s="434"/>
      <c r="X142" s="434"/>
      <c r="Y142" s="434"/>
      <c r="Z142" s="434"/>
      <c r="AA142" s="434"/>
      <c r="AB142" s="434"/>
      <c r="AC142" s="434"/>
      <c r="AD142" s="434"/>
      <c r="AE142" s="434"/>
      <c r="AF142" s="434"/>
      <c r="AG142" s="434"/>
      <c r="AH142" s="434"/>
      <c r="AI142" s="434"/>
      <c r="AJ142" s="434"/>
      <c r="AK142" s="434"/>
      <c r="AL142" s="434"/>
      <c r="AM142" s="434"/>
      <c r="AN142" s="434"/>
      <c r="AO142" s="434"/>
      <c r="AP142" s="434"/>
      <c r="AQ142" s="434"/>
      <c r="AR142" s="434"/>
      <c r="AS142" s="434"/>
      <c r="AT142" s="434"/>
      <c r="AU142" s="434"/>
      <c r="AV142" s="434"/>
      <c r="AW142" s="434"/>
      <c r="AX142" s="434"/>
      <c r="AY142" s="434"/>
      <c r="AZ142" s="434"/>
      <c r="BA142" s="434"/>
      <c r="BB142" s="437"/>
      <c r="BC142" s="437"/>
      <c r="BD142" s="437"/>
    </row>
    <row r="143" spans="5:56" x14ac:dyDescent="0.25">
      <c r="E143" s="437"/>
      <c r="F143" s="437"/>
      <c r="I143" s="435"/>
      <c r="J143" s="435"/>
      <c r="K143" s="435"/>
      <c r="L143" s="435"/>
      <c r="M143" s="435"/>
      <c r="N143" s="435"/>
      <c r="O143" s="435"/>
      <c r="P143" s="434"/>
      <c r="Q143" s="437"/>
      <c r="R143" s="434"/>
      <c r="S143" s="434"/>
      <c r="T143" s="434"/>
      <c r="U143" s="434"/>
      <c r="V143" s="434"/>
      <c r="W143" s="434"/>
      <c r="X143" s="434"/>
      <c r="Y143" s="434"/>
      <c r="Z143" s="434"/>
      <c r="AA143" s="434"/>
      <c r="AB143" s="434"/>
      <c r="AC143" s="434"/>
      <c r="AD143" s="434"/>
      <c r="AE143" s="434"/>
      <c r="AF143" s="434"/>
      <c r="AG143" s="434"/>
      <c r="AH143" s="434"/>
      <c r="AI143" s="434"/>
      <c r="AJ143" s="434"/>
      <c r="AK143" s="434"/>
      <c r="AL143" s="434"/>
      <c r="AM143" s="434"/>
      <c r="AN143" s="434"/>
      <c r="AO143" s="434"/>
      <c r="AP143" s="434"/>
      <c r="AQ143" s="434"/>
      <c r="AR143" s="434"/>
      <c r="AS143" s="434"/>
      <c r="AT143" s="434"/>
      <c r="AU143" s="434"/>
      <c r="AV143" s="434"/>
      <c r="AW143" s="434"/>
      <c r="AX143" s="434"/>
      <c r="AY143" s="434"/>
      <c r="AZ143" s="434"/>
      <c r="BA143" s="434"/>
      <c r="BB143" s="437"/>
      <c r="BC143" s="437"/>
      <c r="BD143" s="437"/>
    </row>
    <row r="144" spans="5:56" x14ac:dyDescent="0.25">
      <c r="E144" s="437"/>
      <c r="F144" s="437"/>
      <c r="I144" s="435"/>
      <c r="J144" s="435"/>
      <c r="K144" s="435"/>
      <c r="L144" s="435"/>
      <c r="M144" s="435"/>
      <c r="N144" s="435"/>
      <c r="O144" s="435"/>
      <c r="P144" s="434"/>
      <c r="Q144" s="437"/>
      <c r="R144" s="434"/>
      <c r="S144" s="434"/>
      <c r="T144" s="434"/>
      <c r="U144" s="434"/>
      <c r="V144" s="434"/>
      <c r="W144" s="434"/>
      <c r="X144" s="434"/>
      <c r="Y144" s="434"/>
      <c r="Z144" s="434"/>
      <c r="AA144" s="434"/>
      <c r="AB144" s="434"/>
      <c r="AC144" s="434"/>
      <c r="AD144" s="434"/>
      <c r="AE144" s="434"/>
      <c r="AF144" s="434"/>
      <c r="AG144" s="434"/>
      <c r="AH144" s="434"/>
      <c r="AI144" s="434"/>
      <c r="AJ144" s="434"/>
      <c r="AK144" s="434"/>
      <c r="AL144" s="434"/>
      <c r="AM144" s="434"/>
      <c r="AN144" s="434"/>
      <c r="AO144" s="434"/>
      <c r="AP144" s="434"/>
      <c r="AQ144" s="434"/>
      <c r="AR144" s="434"/>
      <c r="AS144" s="434"/>
      <c r="AT144" s="434"/>
      <c r="AU144" s="434"/>
      <c r="AV144" s="434"/>
      <c r="AW144" s="434"/>
      <c r="AX144" s="434"/>
      <c r="AY144" s="434"/>
      <c r="AZ144" s="434"/>
      <c r="BA144" s="434"/>
      <c r="BB144" s="437"/>
      <c r="BC144" s="437"/>
      <c r="BD144" s="437"/>
    </row>
    <row r="145" spans="5:56" x14ac:dyDescent="0.25">
      <c r="E145" s="437"/>
      <c r="F145" s="437"/>
      <c r="I145" s="435"/>
      <c r="J145" s="435"/>
      <c r="K145" s="435"/>
      <c r="L145" s="435"/>
      <c r="M145" s="435"/>
      <c r="N145" s="435"/>
      <c r="O145" s="435"/>
      <c r="P145" s="434"/>
      <c r="Q145" s="437"/>
      <c r="R145" s="434"/>
      <c r="S145" s="434"/>
      <c r="T145" s="434"/>
      <c r="U145" s="434"/>
      <c r="V145" s="434"/>
      <c r="W145" s="434"/>
      <c r="X145" s="434"/>
      <c r="Y145" s="434"/>
      <c r="Z145" s="434"/>
      <c r="AA145" s="434"/>
      <c r="AB145" s="434"/>
      <c r="AC145" s="434"/>
      <c r="AD145" s="434"/>
      <c r="AE145" s="434"/>
      <c r="AF145" s="434"/>
      <c r="AG145" s="434"/>
      <c r="AH145" s="434"/>
      <c r="AI145" s="434"/>
      <c r="AJ145" s="434"/>
      <c r="AK145" s="434"/>
      <c r="AL145" s="434"/>
      <c r="AM145" s="434"/>
      <c r="AN145" s="434"/>
      <c r="AO145" s="434"/>
      <c r="AP145" s="434"/>
      <c r="AQ145" s="434"/>
      <c r="AR145" s="434"/>
      <c r="AS145" s="434"/>
      <c r="AT145" s="434"/>
      <c r="AU145" s="434"/>
      <c r="AV145" s="434"/>
      <c r="AW145" s="434"/>
      <c r="AX145" s="434"/>
      <c r="AY145" s="434"/>
      <c r="AZ145" s="434"/>
      <c r="BA145" s="434"/>
      <c r="BB145" s="437"/>
      <c r="BC145" s="437"/>
      <c r="BD145" s="437"/>
    </row>
    <row r="146" spans="5:56" x14ac:dyDescent="0.25">
      <c r="E146" s="437"/>
      <c r="F146" s="437"/>
      <c r="I146" s="435"/>
      <c r="J146" s="435"/>
      <c r="K146" s="435"/>
      <c r="L146" s="435"/>
      <c r="M146" s="435"/>
      <c r="N146" s="435"/>
      <c r="O146" s="435"/>
      <c r="P146" s="434"/>
      <c r="Q146" s="437"/>
      <c r="R146" s="434"/>
      <c r="S146" s="434"/>
      <c r="T146" s="434"/>
      <c r="U146" s="434"/>
      <c r="V146" s="434"/>
      <c r="W146" s="434"/>
      <c r="X146" s="434"/>
      <c r="Y146" s="434"/>
      <c r="Z146" s="434"/>
      <c r="AA146" s="434"/>
      <c r="AB146" s="434"/>
      <c r="AC146" s="434"/>
      <c r="AD146" s="434"/>
      <c r="AE146" s="434"/>
      <c r="AF146" s="434"/>
      <c r="AG146" s="434"/>
      <c r="AH146" s="434"/>
      <c r="AI146" s="434"/>
      <c r="AJ146" s="434"/>
      <c r="AK146" s="434"/>
      <c r="AL146" s="434"/>
      <c r="AM146" s="434"/>
      <c r="AN146" s="434"/>
      <c r="AO146" s="434"/>
      <c r="AP146" s="434"/>
      <c r="AQ146" s="434"/>
      <c r="AR146" s="434"/>
      <c r="AS146" s="434"/>
      <c r="AT146" s="434"/>
      <c r="AU146" s="434"/>
      <c r="AV146" s="434"/>
      <c r="AW146" s="434"/>
      <c r="AX146" s="434"/>
      <c r="AY146" s="434"/>
      <c r="AZ146" s="434"/>
      <c r="BA146" s="434"/>
      <c r="BB146" s="437"/>
      <c r="BC146" s="437"/>
      <c r="BD146" s="437"/>
    </row>
    <row r="147" spans="5:56" x14ac:dyDescent="0.25">
      <c r="E147" s="437"/>
      <c r="F147" s="437"/>
      <c r="I147" s="435"/>
      <c r="J147" s="435"/>
      <c r="K147" s="435"/>
      <c r="L147" s="435"/>
      <c r="M147" s="435"/>
      <c r="N147" s="435"/>
      <c r="O147" s="435"/>
      <c r="P147" s="434"/>
      <c r="Q147" s="437"/>
      <c r="R147" s="434"/>
      <c r="S147" s="434"/>
      <c r="T147" s="434"/>
      <c r="U147" s="434"/>
      <c r="V147" s="434"/>
      <c r="W147" s="434"/>
      <c r="X147" s="434"/>
      <c r="Y147" s="434"/>
      <c r="Z147" s="434"/>
      <c r="AA147" s="434"/>
      <c r="AB147" s="434"/>
      <c r="AC147" s="434"/>
      <c r="AD147" s="434"/>
      <c r="AE147" s="434"/>
      <c r="AF147" s="434"/>
      <c r="AG147" s="434"/>
      <c r="AH147" s="434"/>
      <c r="AI147" s="434"/>
      <c r="AJ147" s="434"/>
      <c r="AK147" s="434"/>
      <c r="AL147" s="434"/>
      <c r="AM147" s="434"/>
      <c r="AN147" s="434"/>
      <c r="AO147" s="434"/>
      <c r="AP147" s="434"/>
      <c r="AQ147" s="434"/>
      <c r="AR147" s="434"/>
      <c r="AS147" s="434"/>
      <c r="AT147" s="434"/>
      <c r="AU147" s="434"/>
      <c r="AV147" s="434"/>
      <c r="AW147" s="434"/>
      <c r="AX147" s="434"/>
      <c r="AY147" s="434"/>
      <c r="AZ147" s="434"/>
      <c r="BA147" s="434"/>
      <c r="BB147" s="437"/>
      <c r="BC147" s="437"/>
      <c r="BD147" s="437"/>
    </row>
    <row r="148" spans="5:56" x14ac:dyDescent="0.25">
      <c r="E148" s="437"/>
      <c r="F148" s="437"/>
      <c r="I148" s="435"/>
      <c r="J148" s="435"/>
      <c r="K148" s="435"/>
      <c r="L148" s="435"/>
      <c r="M148" s="435"/>
      <c r="N148" s="435"/>
      <c r="O148" s="435"/>
      <c r="P148" s="434"/>
      <c r="Q148" s="437"/>
      <c r="R148" s="434"/>
      <c r="S148" s="434"/>
      <c r="T148" s="434"/>
      <c r="U148" s="434"/>
      <c r="V148" s="434"/>
      <c r="W148" s="434"/>
      <c r="X148" s="434"/>
      <c r="Y148" s="434"/>
      <c r="Z148" s="434"/>
      <c r="AA148" s="434"/>
      <c r="AB148" s="434"/>
      <c r="AC148" s="434"/>
      <c r="AD148" s="434"/>
      <c r="AE148" s="434"/>
      <c r="AF148" s="434"/>
      <c r="AG148" s="434"/>
      <c r="AH148" s="434"/>
      <c r="AI148" s="434"/>
      <c r="AJ148" s="434"/>
      <c r="AK148" s="434"/>
      <c r="AL148" s="434"/>
      <c r="AM148" s="434"/>
      <c r="AN148" s="434"/>
      <c r="AO148" s="434"/>
      <c r="AP148" s="434"/>
      <c r="AQ148" s="434"/>
      <c r="AR148" s="434"/>
      <c r="AS148" s="434"/>
      <c r="AT148" s="434"/>
      <c r="AU148" s="434"/>
      <c r="AV148" s="434"/>
      <c r="AW148" s="434"/>
      <c r="AX148" s="434"/>
      <c r="AY148" s="434"/>
      <c r="AZ148" s="434"/>
      <c r="BA148" s="434"/>
      <c r="BB148" s="437"/>
      <c r="BC148" s="437"/>
      <c r="BD148" s="437"/>
    </row>
    <row r="149" spans="5:56" x14ac:dyDescent="0.25">
      <c r="E149" s="437"/>
      <c r="F149" s="437"/>
      <c r="I149" s="435"/>
      <c r="J149" s="435"/>
      <c r="K149" s="435"/>
      <c r="L149" s="435"/>
      <c r="M149" s="435"/>
      <c r="N149" s="435"/>
      <c r="O149" s="435"/>
      <c r="P149" s="434"/>
      <c r="Q149" s="437"/>
      <c r="R149" s="434"/>
      <c r="S149" s="434"/>
      <c r="T149" s="434"/>
      <c r="U149" s="434"/>
      <c r="V149" s="434"/>
      <c r="W149" s="434"/>
      <c r="X149" s="434"/>
      <c r="Y149" s="434"/>
      <c r="Z149" s="434"/>
      <c r="AA149" s="434"/>
      <c r="AB149" s="434"/>
      <c r="AC149" s="434"/>
      <c r="AD149" s="434"/>
      <c r="AE149" s="434"/>
      <c r="AF149" s="434"/>
      <c r="AG149" s="434"/>
      <c r="AH149" s="434"/>
      <c r="AI149" s="434"/>
      <c r="AJ149" s="434"/>
      <c r="AK149" s="434"/>
      <c r="AL149" s="434"/>
      <c r="AM149" s="434"/>
      <c r="AN149" s="434"/>
      <c r="AO149" s="434"/>
      <c r="AP149" s="434"/>
      <c r="AQ149" s="434"/>
      <c r="AR149" s="434"/>
      <c r="AS149" s="434"/>
      <c r="AT149" s="434"/>
      <c r="AU149" s="434"/>
      <c r="AV149" s="434"/>
      <c r="AW149" s="434"/>
      <c r="AX149" s="434"/>
      <c r="AY149" s="434"/>
      <c r="AZ149" s="434"/>
      <c r="BA149" s="434"/>
      <c r="BB149" s="437"/>
      <c r="BC149" s="437"/>
      <c r="BD149" s="437"/>
    </row>
    <row r="150" spans="5:56" x14ac:dyDescent="0.25">
      <c r="E150" s="437"/>
      <c r="F150" s="437"/>
      <c r="I150" s="435"/>
      <c r="J150" s="435"/>
      <c r="K150" s="435"/>
      <c r="L150" s="435"/>
      <c r="M150" s="435"/>
      <c r="N150" s="435"/>
      <c r="O150" s="435"/>
      <c r="P150" s="434"/>
      <c r="Q150" s="437"/>
      <c r="R150" s="434"/>
      <c r="S150" s="434"/>
      <c r="T150" s="434"/>
      <c r="U150" s="434"/>
      <c r="V150" s="434"/>
      <c r="W150" s="434"/>
      <c r="X150" s="434"/>
      <c r="Y150" s="434"/>
      <c r="Z150" s="434"/>
      <c r="AA150" s="434"/>
      <c r="AB150" s="434"/>
      <c r="AC150" s="434"/>
      <c r="AD150" s="434"/>
      <c r="AE150" s="434"/>
      <c r="AF150" s="434"/>
      <c r="AG150" s="434"/>
      <c r="AH150" s="434"/>
      <c r="AI150" s="434"/>
      <c r="AJ150" s="434"/>
      <c r="AK150" s="434"/>
      <c r="AL150" s="434"/>
      <c r="AM150" s="434"/>
      <c r="AN150" s="434"/>
      <c r="AO150" s="434"/>
      <c r="AP150" s="434"/>
      <c r="AQ150" s="434"/>
      <c r="AR150" s="434"/>
      <c r="AS150" s="434"/>
      <c r="AT150" s="434"/>
      <c r="AU150" s="434"/>
      <c r="AV150" s="434"/>
      <c r="AW150" s="434"/>
      <c r="AX150" s="434"/>
      <c r="AY150" s="434"/>
      <c r="AZ150" s="434"/>
      <c r="BA150" s="434"/>
      <c r="BB150" s="437"/>
      <c r="BC150" s="437"/>
      <c r="BD150" s="437"/>
    </row>
    <row r="151" spans="5:56" x14ac:dyDescent="0.25">
      <c r="E151" s="437"/>
      <c r="F151" s="437"/>
      <c r="I151" s="435"/>
      <c r="J151" s="435"/>
      <c r="K151" s="435"/>
      <c r="L151" s="435"/>
      <c r="M151" s="435"/>
      <c r="N151" s="435"/>
      <c r="O151" s="435"/>
      <c r="P151" s="434"/>
      <c r="Q151" s="437"/>
      <c r="R151" s="434"/>
      <c r="S151" s="434"/>
      <c r="T151" s="434"/>
      <c r="U151" s="434"/>
      <c r="V151" s="434"/>
      <c r="W151" s="434"/>
      <c r="X151" s="434"/>
      <c r="Y151" s="434"/>
      <c r="Z151" s="434"/>
      <c r="AA151" s="434"/>
      <c r="AB151" s="434"/>
      <c r="AC151" s="434"/>
      <c r="AD151" s="434"/>
      <c r="AE151" s="434"/>
      <c r="AF151" s="434"/>
      <c r="AG151" s="434"/>
      <c r="AH151" s="434"/>
      <c r="AI151" s="434"/>
      <c r="AJ151" s="434"/>
      <c r="AK151" s="434"/>
      <c r="AL151" s="434"/>
      <c r="AM151" s="434"/>
      <c r="AN151" s="434"/>
      <c r="AO151" s="434"/>
      <c r="AP151" s="434"/>
      <c r="AQ151" s="434"/>
      <c r="AR151" s="434"/>
      <c r="AS151" s="434"/>
      <c r="AT151" s="434"/>
      <c r="AU151" s="434"/>
      <c r="AV151" s="434"/>
      <c r="AW151" s="434"/>
      <c r="AX151" s="434"/>
      <c r="AY151" s="434"/>
      <c r="AZ151" s="434"/>
      <c r="BA151" s="434"/>
      <c r="BB151" s="437"/>
      <c r="BC151" s="437"/>
      <c r="BD151" s="437"/>
    </row>
    <row r="152" spans="5:56" x14ac:dyDescent="0.25">
      <c r="E152" s="437"/>
      <c r="F152" s="437"/>
      <c r="I152" s="435"/>
      <c r="J152" s="435"/>
      <c r="K152" s="435"/>
      <c r="L152" s="435"/>
      <c r="M152" s="435"/>
      <c r="N152" s="435"/>
      <c r="O152" s="435"/>
      <c r="P152" s="434"/>
      <c r="Q152" s="437"/>
      <c r="R152" s="434"/>
      <c r="S152" s="434"/>
      <c r="T152" s="434"/>
      <c r="U152" s="434"/>
      <c r="V152" s="434"/>
      <c r="W152" s="434"/>
      <c r="X152" s="434"/>
      <c r="Y152" s="434"/>
      <c r="Z152" s="434"/>
      <c r="AA152" s="434"/>
      <c r="AB152" s="434"/>
      <c r="AC152" s="434"/>
      <c r="AD152" s="434"/>
      <c r="AE152" s="434"/>
      <c r="AF152" s="434"/>
      <c r="AG152" s="434"/>
      <c r="AH152" s="434"/>
      <c r="AI152" s="434"/>
      <c r="AJ152" s="434"/>
      <c r="AK152" s="434"/>
      <c r="AL152" s="434"/>
      <c r="AM152" s="434"/>
      <c r="AN152" s="434"/>
      <c r="AO152" s="434"/>
      <c r="AP152" s="434"/>
      <c r="AQ152" s="434"/>
      <c r="AR152" s="434"/>
      <c r="AS152" s="434"/>
      <c r="AT152" s="434"/>
      <c r="AU152" s="434"/>
      <c r="AV152" s="434"/>
      <c r="AW152" s="434"/>
      <c r="AX152" s="434"/>
      <c r="AY152" s="434"/>
      <c r="AZ152" s="434"/>
      <c r="BA152" s="434"/>
      <c r="BB152" s="437"/>
      <c r="BC152" s="437"/>
      <c r="BD152" s="437"/>
    </row>
    <row r="153" spans="5:56" x14ac:dyDescent="0.25">
      <c r="E153" s="437"/>
      <c r="F153" s="437"/>
      <c r="I153" s="435"/>
      <c r="J153" s="435"/>
      <c r="K153" s="435"/>
      <c r="L153" s="435"/>
      <c r="M153" s="435"/>
      <c r="N153" s="435"/>
      <c r="O153" s="435"/>
      <c r="P153" s="434"/>
      <c r="Q153" s="437"/>
      <c r="R153" s="434"/>
      <c r="S153" s="434"/>
      <c r="T153" s="434"/>
      <c r="U153" s="434"/>
      <c r="V153" s="434"/>
      <c r="W153" s="434"/>
      <c r="X153" s="434"/>
      <c r="Y153" s="434"/>
      <c r="Z153" s="434"/>
      <c r="AA153" s="434"/>
      <c r="AB153" s="434"/>
      <c r="AC153" s="434"/>
      <c r="AD153" s="434"/>
      <c r="AE153" s="434"/>
      <c r="AF153" s="434"/>
      <c r="AG153" s="434"/>
      <c r="AH153" s="434"/>
      <c r="AI153" s="434"/>
      <c r="AJ153" s="434"/>
      <c r="AK153" s="434"/>
      <c r="AL153" s="434"/>
      <c r="AM153" s="434"/>
      <c r="AN153" s="434"/>
      <c r="AO153" s="434"/>
      <c r="AP153" s="434"/>
      <c r="AQ153" s="434"/>
      <c r="AR153" s="434"/>
      <c r="AS153" s="434"/>
      <c r="AT153" s="434"/>
      <c r="AU153" s="434"/>
      <c r="AV153" s="434"/>
      <c r="AW153" s="434"/>
      <c r="AX153" s="434"/>
      <c r="AY153" s="434"/>
      <c r="AZ153" s="434"/>
      <c r="BA153" s="434"/>
      <c r="BB153" s="437"/>
      <c r="BC153" s="437"/>
      <c r="BD153" s="437"/>
    </row>
    <row r="154" spans="5:56" x14ac:dyDescent="0.25">
      <c r="E154" s="437"/>
      <c r="F154" s="437"/>
      <c r="I154" s="435"/>
      <c r="J154" s="435"/>
      <c r="K154" s="435"/>
      <c r="L154" s="435"/>
      <c r="M154" s="435"/>
      <c r="N154" s="435"/>
      <c r="O154" s="435"/>
      <c r="P154" s="434"/>
      <c r="Q154" s="437"/>
      <c r="R154" s="434"/>
      <c r="S154" s="434"/>
      <c r="T154" s="434"/>
      <c r="U154" s="434"/>
      <c r="V154" s="434"/>
      <c r="W154" s="434"/>
      <c r="X154" s="434"/>
      <c r="Y154" s="434"/>
      <c r="Z154" s="434"/>
      <c r="AA154" s="434"/>
      <c r="AB154" s="434"/>
      <c r="AC154" s="434"/>
      <c r="AD154" s="434"/>
      <c r="AE154" s="434"/>
      <c r="AF154" s="434"/>
      <c r="AG154" s="434"/>
      <c r="AH154" s="434"/>
      <c r="AI154" s="434"/>
      <c r="AJ154" s="434"/>
      <c r="AK154" s="434"/>
      <c r="AL154" s="434"/>
      <c r="AM154" s="434"/>
      <c r="AN154" s="434"/>
      <c r="AO154" s="434"/>
      <c r="AP154" s="434"/>
      <c r="AQ154" s="434"/>
      <c r="AR154" s="434"/>
      <c r="AS154" s="434"/>
      <c r="AT154" s="434"/>
      <c r="AU154" s="434"/>
      <c r="AV154" s="434"/>
      <c r="AW154" s="434"/>
      <c r="AX154" s="434"/>
      <c r="AY154" s="434"/>
      <c r="AZ154" s="434"/>
      <c r="BA154" s="434"/>
      <c r="BB154" s="437"/>
      <c r="BC154" s="437"/>
      <c r="BD154" s="437"/>
    </row>
    <row r="155" spans="5:56" x14ac:dyDescent="0.25">
      <c r="E155" s="437"/>
      <c r="F155" s="437"/>
      <c r="I155" s="435"/>
      <c r="J155" s="435"/>
      <c r="K155" s="435"/>
      <c r="L155" s="435"/>
      <c r="M155" s="435"/>
      <c r="N155" s="435"/>
      <c r="O155" s="435"/>
      <c r="P155" s="434"/>
      <c r="Q155" s="437"/>
      <c r="R155" s="434"/>
      <c r="S155" s="434"/>
      <c r="T155" s="434"/>
      <c r="U155" s="434"/>
      <c r="V155" s="434"/>
      <c r="W155" s="434"/>
      <c r="X155" s="434"/>
      <c r="Y155" s="434"/>
      <c r="Z155" s="434"/>
      <c r="AA155" s="434"/>
      <c r="AB155" s="434"/>
      <c r="AC155" s="434"/>
      <c r="AD155" s="434"/>
      <c r="AE155" s="434"/>
      <c r="AF155" s="434"/>
      <c r="AG155" s="434"/>
      <c r="AH155" s="434"/>
      <c r="AI155" s="434"/>
      <c r="AJ155" s="434"/>
      <c r="AK155" s="434"/>
      <c r="AL155" s="434"/>
      <c r="AM155" s="434"/>
      <c r="AN155" s="434"/>
      <c r="AO155" s="434"/>
      <c r="AP155" s="434"/>
      <c r="AQ155" s="434"/>
      <c r="AR155" s="434"/>
      <c r="AS155" s="434"/>
      <c r="AT155" s="434"/>
      <c r="AU155" s="434"/>
      <c r="AV155" s="434"/>
      <c r="AW155" s="434"/>
      <c r="AX155" s="434"/>
      <c r="AY155" s="434"/>
      <c r="AZ155" s="434"/>
      <c r="BA155" s="434"/>
      <c r="BB155" s="437"/>
      <c r="BC155" s="437"/>
      <c r="BD155" s="437"/>
    </row>
    <row r="156" spans="5:56" x14ac:dyDescent="0.25">
      <c r="E156" s="437"/>
      <c r="F156" s="437"/>
      <c r="I156" s="435"/>
      <c r="J156" s="435"/>
      <c r="K156" s="435"/>
      <c r="L156" s="435"/>
      <c r="M156" s="435"/>
      <c r="N156" s="435"/>
      <c r="O156" s="435"/>
      <c r="P156" s="434"/>
      <c r="Q156" s="437"/>
      <c r="R156" s="434"/>
      <c r="S156" s="434"/>
      <c r="T156" s="434"/>
      <c r="U156" s="434"/>
      <c r="V156" s="434"/>
      <c r="W156" s="434"/>
      <c r="X156" s="434"/>
      <c r="Y156" s="434"/>
      <c r="Z156" s="434"/>
      <c r="AA156" s="434"/>
      <c r="AB156" s="434"/>
      <c r="AC156" s="434"/>
      <c r="AD156" s="434"/>
      <c r="AE156" s="434"/>
      <c r="AF156" s="434"/>
      <c r="AG156" s="434"/>
      <c r="AH156" s="434"/>
      <c r="AI156" s="434"/>
      <c r="AJ156" s="434"/>
      <c r="AK156" s="434"/>
      <c r="AL156" s="434"/>
      <c r="AM156" s="434"/>
      <c r="AN156" s="434"/>
      <c r="AO156" s="434"/>
      <c r="AP156" s="434"/>
      <c r="AQ156" s="434"/>
      <c r="AR156" s="434"/>
      <c r="AS156" s="434"/>
      <c r="AT156" s="434"/>
      <c r="AU156" s="434"/>
      <c r="AV156" s="434"/>
      <c r="AW156" s="434"/>
      <c r="AX156" s="434"/>
      <c r="AY156" s="434"/>
      <c r="AZ156" s="434"/>
      <c r="BA156" s="434"/>
      <c r="BB156" s="437"/>
      <c r="BC156" s="437"/>
      <c r="BD156" s="437"/>
    </row>
    <row r="157" spans="5:56" x14ac:dyDescent="0.25">
      <c r="E157" s="437"/>
      <c r="F157" s="437"/>
      <c r="I157" s="435"/>
      <c r="J157" s="435"/>
      <c r="K157" s="435"/>
      <c r="L157" s="435"/>
      <c r="M157" s="435"/>
      <c r="N157" s="435"/>
      <c r="O157" s="435"/>
      <c r="P157" s="434"/>
      <c r="Q157" s="437"/>
      <c r="R157" s="434"/>
      <c r="S157" s="434"/>
      <c r="T157" s="434"/>
      <c r="U157" s="434"/>
      <c r="V157" s="434"/>
      <c r="W157" s="434"/>
      <c r="X157" s="434"/>
      <c r="Y157" s="434"/>
      <c r="Z157" s="434"/>
      <c r="AA157" s="434"/>
      <c r="AB157" s="434"/>
      <c r="AC157" s="434"/>
      <c r="AD157" s="434"/>
      <c r="AE157" s="434"/>
      <c r="AF157" s="434"/>
      <c r="AG157" s="434"/>
      <c r="AH157" s="434"/>
      <c r="AI157" s="434"/>
      <c r="AJ157" s="434"/>
      <c r="AK157" s="434"/>
      <c r="AL157" s="434"/>
      <c r="AM157" s="434"/>
      <c r="AN157" s="434"/>
      <c r="AO157" s="434"/>
      <c r="AP157" s="434"/>
      <c r="AQ157" s="434"/>
      <c r="AR157" s="434"/>
      <c r="AS157" s="434"/>
      <c r="AT157" s="434"/>
      <c r="AU157" s="434"/>
      <c r="AV157" s="434"/>
      <c r="AW157" s="434"/>
      <c r="AX157" s="434"/>
      <c r="AY157" s="434"/>
      <c r="AZ157" s="434"/>
      <c r="BA157" s="434"/>
      <c r="BB157" s="437"/>
      <c r="BC157" s="437"/>
      <c r="BD157" s="437"/>
    </row>
    <row r="158" spans="5:56" x14ac:dyDescent="0.25">
      <c r="E158" s="437"/>
      <c r="F158" s="437"/>
      <c r="I158" s="435"/>
      <c r="J158" s="435"/>
      <c r="K158" s="435"/>
      <c r="L158" s="435"/>
      <c r="M158" s="435"/>
      <c r="N158" s="435"/>
      <c r="O158" s="435"/>
      <c r="P158" s="434"/>
      <c r="Q158" s="437"/>
      <c r="R158" s="434"/>
      <c r="S158" s="434"/>
      <c r="T158" s="434"/>
      <c r="U158" s="434"/>
      <c r="V158" s="434"/>
      <c r="W158" s="434"/>
      <c r="X158" s="434"/>
      <c r="Y158" s="434"/>
      <c r="Z158" s="434"/>
      <c r="AA158" s="434"/>
      <c r="AB158" s="434"/>
      <c r="AC158" s="434"/>
      <c r="AD158" s="434"/>
      <c r="AE158" s="434"/>
      <c r="AF158" s="434"/>
      <c r="AG158" s="434"/>
      <c r="AH158" s="434"/>
      <c r="AI158" s="434"/>
      <c r="AJ158" s="434"/>
      <c r="AK158" s="434"/>
      <c r="AL158" s="434"/>
      <c r="AM158" s="434"/>
      <c r="AN158" s="434"/>
      <c r="AO158" s="434"/>
      <c r="AP158" s="434"/>
      <c r="AQ158" s="434"/>
      <c r="AR158" s="434"/>
      <c r="AS158" s="434"/>
      <c r="AT158" s="434"/>
      <c r="AU158" s="434"/>
      <c r="AV158" s="434"/>
      <c r="AW158" s="434"/>
      <c r="AX158" s="434"/>
      <c r="AY158" s="434"/>
      <c r="AZ158" s="434"/>
      <c r="BA158" s="434"/>
      <c r="BB158" s="437"/>
      <c r="BC158" s="437"/>
      <c r="BD158" s="437"/>
    </row>
    <row r="159" spans="5:56" x14ac:dyDescent="0.25">
      <c r="E159" s="437"/>
      <c r="F159" s="437"/>
      <c r="I159" s="435"/>
      <c r="J159" s="435"/>
      <c r="K159" s="435"/>
      <c r="L159" s="435"/>
      <c r="M159" s="435"/>
      <c r="N159" s="435"/>
      <c r="O159" s="435"/>
      <c r="P159" s="434"/>
      <c r="Q159" s="437"/>
      <c r="R159" s="434"/>
      <c r="S159" s="434"/>
      <c r="T159" s="434"/>
      <c r="U159" s="434"/>
      <c r="V159" s="434"/>
      <c r="W159" s="434"/>
      <c r="X159" s="434"/>
      <c r="Y159" s="434"/>
      <c r="Z159" s="434"/>
      <c r="AA159" s="434"/>
      <c r="AB159" s="434"/>
      <c r="AC159" s="434"/>
      <c r="AD159" s="434"/>
      <c r="AE159" s="434"/>
      <c r="AF159" s="434"/>
      <c r="AG159" s="434"/>
      <c r="AH159" s="434"/>
      <c r="AI159" s="434"/>
      <c r="AJ159" s="434"/>
      <c r="AK159" s="434"/>
      <c r="AL159" s="434"/>
      <c r="AM159" s="434"/>
      <c r="AN159" s="434"/>
      <c r="AO159" s="434"/>
      <c r="AP159" s="434"/>
      <c r="AQ159" s="434"/>
      <c r="AR159" s="434"/>
      <c r="AS159" s="434"/>
      <c r="AT159" s="434"/>
      <c r="AU159" s="434"/>
      <c r="AV159" s="434"/>
      <c r="AW159" s="434"/>
      <c r="AX159" s="434"/>
      <c r="AY159" s="434"/>
      <c r="AZ159" s="434"/>
      <c r="BA159" s="434"/>
      <c r="BB159" s="437"/>
      <c r="BC159" s="437"/>
      <c r="BD159" s="437"/>
    </row>
    <row r="160" spans="5:56" x14ac:dyDescent="0.25">
      <c r="E160" s="437"/>
      <c r="F160" s="437"/>
      <c r="I160" s="435"/>
      <c r="J160" s="435"/>
      <c r="K160" s="435"/>
      <c r="L160" s="435"/>
      <c r="M160" s="435"/>
      <c r="N160" s="435"/>
      <c r="O160" s="435"/>
      <c r="P160" s="434"/>
      <c r="Q160" s="437"/>
      <c r="R160" s="434"/>
      <c r="S160" s="434"/>
      <c r="T160" s="434"/>
      <c r="U160" s="434"/>
      <c r="V160" s="434"/>
      <c r="W160" s="434"/>
      <c r="X160" s="434"/>
      <c r="Y160" s="434"/>
      <c r="Z160" s="434"/>
      <c r="AA160" s="434"/>
      <c r="AB160" s="434"/>
      <c r="AC160" s="434"/>
      <c r="AD160" s="434"/>
      <c r="AE160" s="434"/>
      <c r="AF160" s="434"/>
      <c r="AG160" s="434"/>
      <c r="AH160" s="434"/>
      <c r="AI160" s="434"/>
      <c r="AJ160" s="434"/>
      <c r="AK160" s="434"/>
      <c r="AL160" s="434"/>
      <c r="AM160" s="434"/>
      <c r="AN160" s="434"/>
      <c r="AO160" s="434"/>
      <c r="AP160" s="434"/>
      <c r="AQ160" s="434"/>
      <c r="AR160" s="434"/>
      <c r="AS160" s="434"/>
      <c r="AT160" s="434"/>
      <c r="AU160" s="434"/>
      <c r="AV160" s="434"/>
      <c r="AW160" s="434"/>
      <c r="AX160" s="434"/>
      <c r="AY160" s="434"/>
      <c r="AZ160" s="434"/>
      <c r="BA160" s="434"/>
      <c r="BB160" s="437"/>
      <c r="BC160" s="437"/>
      <c r="BD160" s="437"/>
    </row>
    <row r="161" spans="5:56" x14ac:dyDescent="0.25">
      <c r="E161" s="437"/>
      <c r="F161" s="437"/>
      <c r="I161" s="435"/>
      <c r="J161" s="435"/>
      <c r="K161" s="435"/>
      <c r="L161" s="435"/>
      <c r="M161" s="435"/>
      <c r="N161" s="435"/>
      <c r="O161" s="435"/>
      <c r="P161" s="434"/>
      <c r="Q161" s="437"/>
      <c r="R161" s="434"/>
      <c r="S161" s="434"/>
      <c r="T161" s="434"/>
      <c r="U161" s="434"/>
      <c r="V161" s="434"/>
      <c r="W161" s="434"/>
      <c r="X161" s="434"/>
      <c r="Y161" s="434"/>
      <c r="Z161" s="434"/>
      <c r="AA161" s="434"/>
      <c r="AB161" s="434"/>
      <c r="AC161" s="434"/>
      <c r="AD161" s="434"/>
      <c r="AE161" s="434"/>
      <c r="AF161" s="434"/>
      <c r="AG161" s="434"/>
      <c r="AH161" s="434"/>
      <c r="AI161" s="434"/>
      <c r="AJ161" s="434"/>
      <c r="AK161" s="434"/>
      <c r="AL161" s="434"/>
      <c r="AM161" s="434"/>
      <c r="AN161" s="434"/>
      <c r="AO161" s="434"/>
      <c r="AP161" s="434"/>
      <c r="AQ161" s="434"/>
      <c r="AR161" s="434"/>
      <c r="AS161" s="434"/>
      <c r="AT161" s="434"/>
      <c r="AU161" s="434"/>
      <c r="AV161" s="434"/>
      <c r="AW161" s="434"/>
      <c r="AX161" s="434"/>
      <c r="AY161" s="434"/>
      <c r="AZ161" s="434"/>
      <c r="BA161" s="434"/>
      <c r="BB161" s="437"/>
      <c r="BC161" s="437"/>
      <c r="BD161" s="437"/>
    </row>
    <row r="162" spans="5:56" x14ac:dyDescent="0.25">
      <c r="E162" s="437"/>
      <c r="F162" s="437"/>
      <c r="I162" s="435"/>
      <c r="J162" s="435"/>
      <c r="K162" s="435"/>
      <c r="L162" s="435"/>
      <c r="M162" s="435"/>
      <c r="N162" s="435"/>
      <c r="O162" s="435"/>
      <c r="P162" s="434"/>
      <c r="Q162" s="437"/>
      <c r="R162" s="434"/>
      <c r="S162" s="434"/>
      <c r="T162" s="434"/>
      <c r="U162" s="434"/>
      <c r="V162" s="434"/>
      <c r="W162" s="434"/>
      <c r="X162" s="434"/>
      <c r="Y162" s="434"/>
      <c r="Z162" s="434"/>
      <c r="AA162" s="434"/>
      <c r="AB162" s="434"/>
      <c r="AC162" s="434"/>
      <c r="AD162" s="434"/>
      <c r="AE162" s="434"/>
      <c r="AF162" s="434"/>
      <c r="AG162" s="434"/>
      <c r="AH162" s="434"/>
      <c r="AI162" s="434"/>
      <c r="AJ162" s="434"/>
      <c r="AK162" s="434"/>
      <c r="AL162" s="434"/>
      <c r="AM162" s="434"/>
      <c r="AN162" s="434"/>
      <c r="AO162" s="434"/>
      <c r="AP162" s="434"/>
      <c r="AQ162" s="434"/>
      <c r="AR162" s="434"/>
      <c r="AS162" s="434"/>
      <c r="AT162" s="434"/>
      <c r="AU162" s="434"/>
      <c r="AV162" s="434"/>
      <c r="AW162" s="434"/>
      <c r="AX162" s="434"/>
      <c r="AY162" s="434"/>
      <c r="AZ162" s="434"/>
      <c r="BA162" s="434"/>
      <c r="BB162" s="437"/>
      <c r="BC162" s="437"/>
      <c r="BD162" s="437"/>
    </row>
    <row r="163" spans="5:56" x14ac:dyDescent="0.25">
      <c r="E163" s="437"/>
      <c r="F163" s="437"/>
      <c r="I163" s="435"/>
      <c r="J163" s="435"/>
      <c r="K163" s="435"/>
      <c r="L163" s="435"/>
      <c r="M163" s="435"/>
      <c r="N163" s="435"/>
      <c r="O163" s="435"/>
      <c r="P163" s="434"/>
      <c r="Q163" s="437"/>
      <c r="R163" s="434"/>
      <c r="S163" s="434"/>
      <c r="T163" s="434"/>
      <c r="U163" s="434"/>
      <c r="V163" s="434"/>
      <c r="W163" s="434"/>
      <c r="X163" s="434"/>
      <c r="Y163" s="434"/>
      <c r="Z163" s="434"/>
      <c r="AA163" s="434"/>
      <c r="AB163" s="434"/>
      <c r="AC163" s="434"/>
      <c r="AD163" s="434"/>
      <c r="AE163" s="434"/>
      <c r="AF163" s="434"/>
      <c r="AG163" s="434"/>
      <c r="AH163" s="434"/>
      <c r="AI163" s="434"/>
      <c r="AJ163" s="434"/>
      <c r="AK163" s="434"/>
      <c r="AL163" s="434"/>
      <c r="AM163" s="434"/>
      <c r="AN163" s="434"/>
      <c r="AO163" s="434"/>
      <c r="AP163" s="434"/>
      <c r="AQ163" s="434"/>
      <c r="AR163" s="434"/>
      <c r="AS163" s="434"/>
      <c r="AT163" s="434"/>
      <c r="AU163" s="434"/>
      <c r="AV163" s="434"/>
      <c r="AW163" s="434"/>
      <c r="AX163" s="434"/>
      <c r="AY163" s="434"/>
      <c r="AZ163" s="434"/>
      <c r="BA163" s="434"/>
      <c r="BB163" s="437"/>
      <c r="BC163" s="437"/>
      <c r="BD163" s="437"/>
    </row>
    <row r="164" spans="5:56" x14ac:dyDescent="0.25">
      <c r="E164" s="437"/>
      <c r="F164" s="437"/>
      <c r="I164" s="435"/>
      <c r="J164" s="435"/>
      <c r="K164" s="435"/>
      <c r="L164" s="435"/>
      <c r="M164" s="435"/>
      <c r="N164" s="435"/>
      <c r="O164" s="435"/>
      <c r="P164" s="434"/>
      <c r="Q164" s="437"/>
      <c r="R164" s="434"/>
      <c r="S164" s="434"/>
      <c r="T164" s="434"/>
      <c r="U164" s="434"/>
      <c r="V164" s="434"/>
      <c r="W164" s="434"/>
      <c r="X164" s="434"/>
      <c r="Y164" s="434"/>
      <c r="Z164" s="434"/>
      <c r="AA164" s="434"/>
      <c r="AB164" s="434"/>
      <c r="AC164" s="434"/>
      <c r="AD164" s="434"/>
      <c r="AE164" s="434"/>
      <c r="AF164" s="434"/>
      <c r="AG164" s="434"/>
      <c r="AH164" s="434"/>
      <c r="AI164" s="434"/>
      <c r="AJ164" s="434"/>
      <c r="AK164" s="434"/>
      <c r="AL164" s="434"/>
      <c r="AM164" s="434"/>
      <c r="AN164" s="434"/>
      <c r="AO164" s="434"/>
      <c r="AP164" s="434"/>
      <c r="AQ164" s="434"/>
      <c r="AR164" s="434"/>
      <c r="AS164" s="434"/>
      <c r="AT164" s="434"/>
      <c r="AU164" s="434"/>
      <c r="AV164" s="434"/>
      <c r="AW164" s="434"/>
      <c r="AX164" s="434"/>
      <c r="AY164" s="434"/>
      <c r="AZ164" s="434"/>
      <c r="BA164" s="434"/>
      <c r="BB164" s="437"/>
      <c r="BC164" s="437"/>
      <c r="BD164" s="437"/>
    </row>
    <row r="165" spans="5:56" x14ac:dyDescent="0.25">
      <c r="E165" s="437"/>
      <c r="F165" s="437"/>
      <c r="I165" s="435"/>
      <c r="J165" s="435"/>
      <c r="K165" s="435"/>
      <c r="L165" s="435"/>
      <c r="M165" s="435"/>
      <c r="N165" s="435"/>
      <c r="O165" s="435"/>
      <c r="P165" s="434"/>
      <c r="Q165" s="437"/>
      <c r="R165" s="434"/>
      <c r="S165" s="434"/>
      <c r="T165" s="434"/>
      <c r="U165" s="434"/>
      <c r="V165" s="434"/>
      <c r="W165" s="434"/>
      <c r="X165" s="434"/>
      <c r="Y165" s="434"/>
      <c r="Z165" s="434"/>
      <c r="AA165" s="434"/>
      <c r="AB165" s="434"/>
      <c r="AC165" s="434"/>
      <c r="AD165" s="434"/>
      <c r="AE165" s="434"/>
      <c r="AF165" s="434"/>
      <c r="AG165" s="434"/>
      <c r="AH165" s="434"/>
      <c r="AI165" s="434"/>
      <c r="AJ165" s="434"/>
      <c r="AK165" s="434"/>
      <c r="AL165" s="434"/>
      <c r="AM165" s="434"/>
      <c r="AN165" s="434"/>
      <c r="AO165" s="434"/>
      <c r="AP165" s="434"/>
      <c r="AQ165" s="434"/>
      <c r="AR165" s="434"/>
      <c r="AS165" s="434"/>
      <c r="AT165" s="434"/>
      <c r="AU165" s="434"/>
      <c r="AV165" s="434"/>
      <c r="AW165" s="434"/>
      <c r="AX165" s="434"/>
      <c r="AY165" s="434"/>
      <c r="AZ165" s="434"/>
      <c r="BA165" s="434"/>
      <c r="BB165" s="437"/>
      <c r="BC165" s="437"/>
      <c r="BD165" s="437"/>
    </row>
    <row r="166" spans="5:56" x14ac:dyDescent="0.25">
      <c r="E166" s="437"/>
      <c r="F166" s="437"/>
      <c r="I166" s="435"/>
      <c r="J166" s="435"/>
      <c r="K166" s="435"/>
      <c r="L166" s="435"/>
      <c r="M166" s="435"/>
      <c r="N166" s="435"/>
      <c r="O166" s="435"/>
      <c r="P166" s="434"/>
      <c r="Q166" s="437"/>
      <c r="R166" s="434"/>
      <c r="S166" s="434"/>
      <c r="T166" s="434"/>
      <c r="U166" s="434"/>
      <c r="V166" s="434"/>
      <c r="W166" s="434"/>
      <c r="X166" s="434"/>
      <c r="Y166" s="434"/>
      <c r="Z166" s="434"/>
      <c r="AA166" s="434"/>
      <c r="AB166" s="434"/>
      <c r="AC166" s="434"/>
      <c r="AD166" s="434"/>
      <c r="AE166" s="434"/>
      <c r="AF166" s="434"/>
      <c r="AG166" s="434"/>
      <c r="AH166" s="434"/>
      <c r="AI166" s="434"/>
      <c r="AJ166" s="434"/>
      <c r="AK166" s="434"/>
      <c r="AL166" s="434"/>
      <c r="AM166" s="434"/>
      <c r="AN166" s="434"/>
      <c r="AO166" s="434"/>
      <c r="AP166" s="434"/>
      <c r="AQ166" s="434"/>
      <c r="AR166" s="434"/>
      <c r="AS166" s="434"/>
      <c r="AT166" s="434"/>
      <c r="AU166" s="434"/>
      <c r="AV166" s="434"/>
      <c r="AW166" s="434"/>
      <c r="AX166" s="434"/>
      <c r="AY166" s="434"/>
      <c r="AZ166" s="434"/>
      <c r="BA166" s="434"/>
      <c r="BB166" s="437"/>
      <c r="BC166" s="437"/>
      <c r="BD166" s="437"/>
    </row>
    <row r="167" spans="5:56" x14ac:dyDescent="0.25">
      <c r="E167" s="437"/>
      <c r="F167" s="437"/>
      <c r="I167" s="435"/>
      <c r="J167" s="435"/>
      <c r="K167" s="435"/>
      <c r="L167" s="435"/>
      <c r="M167" s="435"/>
      <c r="N167" s="435"/>
      <c r="O167" s="435"/>
      <c r="P167" s="434"/>
      <c r="Q167" s="437"/>
      <c r="R167" s="434"/>
      <c r="S167" s="434"/>
      <c r="T167" s="434"/>
      <c r="U167" s="434"/>
      <c r="V167" s="434"/>
      <c r="W167" s="434"/>
      <c r="X167" s="434"/>
      <c r="Y167" s="434"/>
      <c r="Z167" s="434"/>
      <c r="AA167" s="434"/>
      <c r="AB167" s="434"/>
      <c r="AC167" s="434"/>
      <c r="AD167" s="434"/>
      <c r="AE167" s="434"/>
      <c r="AF167" s="434"/>
      <c r="AG167" s="434"/>
      <c r="AH167" s="434"/>
      <c r="AI167" s="434"/>
      <c r="AJ167" s="434"/>
      <c r="AK167" s="434"/>
      <c r="AL167" s="434"/>
      <c r="AM167" s="434"/>
      <c r="AN167" s="434"/>
      <c r="AO167" s="434"/>
      <c r="AP167" s="434"/>
      <c r="AQ167" s="434"/>
      <c r="AR167" s="434"/>
      <c r="AS167" s="434"/>
      <c r="AT167" s="434"/>
      <c r="AU167" s="434"/>
      <c r="AV167" s="434"/>
      <c r="AW167" s="434"/>
      <c r="AX167" s="434"/>
      <c r="AY167" s="434"/>
      <c r="AZ167" s="434"/>
      <c r="BA167" s="434"/>
      <c r="BB167" s="437"/>
      <c r="BC167" s="437"/>
      <c r="BD167" s="437"/>
    </row>
    <row r="168" spans="5:56" x14ac:dyDescent="0.25">
      <c r="E168" s="437"/>
      <c r="F168" s="437"/>
      <c r="I168" s="435"/>
      <c r="J168" s="435"/>
      <c r="K168" s="435"/>
      <c r="L168" s="435"/>
      <c r="M168" s="435"/>
      <c r="N168" s="435"/>
      <c r="O168" s="435"/>
      <c r="P168" s="434"/>
      <c r="Q168" s="437"/>
      <c r="R168" s="434"/>
      <c r="S168" s="434"/>
      <c r="T168" s="434"/>
      <c r="U168" s="434"/>
      <c r="V168" s="434"/>
      <c r="W168" s="434"/>
      <c r="X168" s="434"/>
      <c r="Y168" s="434"/>
      <c r="Z168" s="434"/>
      <c r="AA168" s="434"/>
      <c r="AB168" s="434"/>
      <c r="AC168" s="434"/>
      <c r="AD168" s="434"/>
      <c r="AE168" s="434"/>
      <c r="AF168" s="434"/>
      <c r="AG168" s="434"/>
      <c r="AH168" s="434"/>
      <c r="AI168" s="434"/>
      <c r="AJ168" s="434"/>
      <c r="AK168" s="434"/>
      <c r="AL168" s="434"/>
      <c r="AM168" s="434"/>
      <c r="AN168" s="434"/>
      <c r="AO168" s="434"/>
      <c r="AP168" s="434"/>
      <c r="AQ168" s="434"/>
      <c r="AR168" s="434"/>
      <c r="AS168" s="434"/>
      <c r="AT168" s="434"/>
      <c r="AU168" s="434"/>
      <c r="AV168" s="434"/>
      <c r="AW168" s="434"/>
      <c r="AX168" s="434"/>
      <c r="AY168" s="434"/>
      <c r="AZ168" s="434"/>
      <c r="BA168" s="434"/>
      <c r="BB168" s="437"/>
      <c r="BC168" s="437"/>
      <c r="BD168" s="437"/>
    </row>
    <row r="169" spans="5:56" x14ac:dyDescent="0.25">
      <c r="E169" s="437"/>
      <c r="F169" s="437"/>
      <c r="I169" s="435"/>
      <c r="J169" s="435"/>
      <c r="K169" s="435"/>
      <c r="L169" s="435"/>
      <c r="M169" s="435"/>
      <c r="N169" s="435"/>
      <c r="O169" s="435"/>
      <c r="P169" s="434"/>
      <c r="Q169" s="437"/>
      <c r="R169" s="434"/>
      <c r="S169" s="434"/>
      <c r="T169" s="434"/>
      <c r="U169" s="434"/>
      <c r="V169" s="434"/>
      <c r="W169" s="434"/>
      <c r="X169" s="434"/>
      <c r="Y169" s="434"/>
      <c r="Z169" s="434"/>
      <c r="AA169" s="434"/>
      <c r="AB169" s="434"/>
      <c r="AC169" s="434"/>
      <c r="AD169" s="434"/>
      <c r="AE169" s="434"/>
      <c r="AF169" s="434"/>
      <c r="AG169" s="434"/>
      <c r="AH169" s="434"/>
      <c r="AI169" s="434"/>
      <c r="AJ169" s="434"/>
      <c r="AK169" s="434"/>
      <c r="AL169" s="434"/>
      <c r="AM169" s="434"/>
      <c r="AN169" s="434"/>
      <c r="AO169" s="434"/>
      <c r="AP169" s="434"/>
      <c r="AQ169" s="434"/>
      <c r="AR169" s="434"/>
      <c r="AS169" s="434"/>
      <c r="AT169" s="434"/>
      <c r="AU169" s="434"/>
      <c r="AV169" s="434"/>
      <c r="AW169" s="434"/>
      <c r="AX169" s="434"/>
      <c r="AY169" s="434"/>
      <c r="AZ169" s="434"/>
      <c r="BA169" s="434"/>
      <c r="BB169" s="437"/>
      <c r="BC169" s="437"/>
      <c r="BD169" s="437"/>
    </row>
    <row r="170" spans="5:56" x14ac:dyDescent="0.25">
      <c r="E170" s="437"/>
      <c r="F170" s="437"/>
      <c r="I170" s="435"/>
      <c r="J170" s="435"/>
      <c r="K170" s="435"/>
      <c r="L170" s="435"/>
      <c r="M170" s="435"/>
      <c r="N170" s="435"/>
      <c r="O170" s="435"/>
      <c r="P170" s="434"/>
      <c r="Q170" s="437"/>
      <c r="R170" s="434"/>
      <c r="S170" s="434"/>
      <c r="T170" s="434"/>
      <c r="U170" s="434"/>
      <c r="V170" s="434"/>
      <c r="W170" s="434"/>
      <c r="X170" s="434"/>
      <c r="Y170" s="434"/>
      <c r="Z170" s="434"/>
      <c r="AA170" s="434"/>
      <c r="AB170" s="434"/>
      <c r="AC170" s="434"/>
      <c r="AD170" s="434"/>
      <c r="AE170" s="434"/>
      <c r="AF170" s="434"/>
      <c r="AG170" s="434"/>
      <c r="AH170" s="434"/>
      <c r="AI170" s="434"/>
      <c r="AJ170" s="434"/>
      <c r="AK170" s="434"/>
      <c r="AL170" s="434"/>
      <c r="AM170" s="434"/>
      <c r="AN170" s="434"/>
      <c r="AO170" s="434"/>
      <c r="AP170" s="434"/>
      <c r="AQ170" s="434"/>
      <c r="AR170" s="434"/>
      <c r="AS170" s="434"/>
      <c r="AT170" s="434"/>
      <c r="AU170" s="434"/>
      <c r="AV170" s="434"/>
      <c r="AW170" s="434"/>
      <c r="AX170" s="434"/>
      <c r="AY170" s="434"/>
      <c r="AZ170" s="434"/>
      <c r="BA170" s="434"/>
      <c r="BB170" s="437"/>
      <c r="BC170" s="437"/>
      <c r="BD170" s="437"/>
    </row>
    <row r="171" spans="5:56" x14ac:dyDescent="0.25">
      <c r="E171" s="437"/>
      <c r="F171" s="437"/>
      <c r="I171" s="435"/>
      <c r="J171" s="435"/>
      <c r="K171" s="435"/>
      <c r="L171" s="435"/>
      <c r="M171" s="435"/>
      <c r="N171" s="435"/>
      <c r="O171" s="435"/>
      <c r="P171" s="434"/>
      <c r="Q171" s="437"/>
      <c r="R171" s="434"/>
      <c r="S171" s="434"/>
      <c r="T171" s="434"/>
      <c r="U171" s="434"/>
      <c r="V171" s="434"/>
      <c r="W171" s="434"/>
      <c r="X171" s="434"/>
      <c r="Y171" s="434"/>
      <c r="Z171" s="434"/>
      <c r="AA171" s="434"/>
      <c r="AB171" s="434"/>
      <c r="AC171" s="434"/>
      <c r="AD171" s="434"/>
      <c r="AE171" s="434"/>
      <c r="AF171" s="434"/>
      <c r="AG171" s="434"/>
      <c r="AH171" s="434"/>
      <c r="AI171" s="434"/>
      <c r="AJ171" s="434"/>
      <c r="AK171" s="434"/>
      <c r="AL171" s="434"/>
      <c r="AM171" s="434"/>
      <c r="AN171" s="434"/>
      <c r="AO171" s="434"/>
      <c r="AP171" s="434"/>
      <c r="AQ171" s="434"/>
      <c r="AR171" s="434"/>
      <c r="AS171" s="434"/>
      <c r="AT171" s="434"/>
      <c r="AU171" s="434"/>
      <c r="AV171" s="434"/>
      <c r="AW171" s="434"/>
      <c r="AX171" s="434"/>
      <c r="AY171" s="434"/>
      <c r="AZ171" s="434"/>
      <c r="BA171" s="434"/>
      <c r="BB171" s="437"/>
      <c r="BC171" s="437"/>
      <c r="BD171" s="437"/>
    </row>
    <row r="172" spans="5:56" x14ac:dyDescent="0.25">
      <c r="E172" s="437"/>
      <c r="F172" s="437"/>
      <c r="I172" s="435"/>
      <c r="J172" s="435"/>
      <c r="K172" s="435"/>
      <c r="L172" s="435"/>
      <c r="M172" s="435"/>
      <c r="N172" s="435"/>
      <c r="O172" s="435"/>
      <c r="P172" s="434"/>
      <c r="Q172" s="437"/>
      <c r="R172" s="434"/>
      <c r="S172" s="434"/>
      <c r="T172" s="434"/>
      <c r="U172" s="434"/>
      <c r="V172" s="434"/>
      <c r="W172" s="434"/>
      <c r="X172" s="434"/>
      <c r="Y172" s="434"/>
      <c r="Z172" s="434"/>
      <c r="AA172" s="434"/>
      <c r="AB172" s="434"/>
      <c r="AC172" s="434"/>
      <c r="AD172" s="434"/>
      <c r="AE172" s="434"/>
      <c r="AF172" s="434"/>
      <c r="AG172" s="434"/>
      <c r="AH172" s="434"/>
      <c r="AI172" s="434"/>
      <c r="AJ172" s="434"/>
      <c r="AK172" s="434"/>
      <c r="AL172" s="434"/>
      <c r="AM172" s="434"/>
      <c r="AN172" s="434"/>
      <c r="AO172" s="434"/>
      <c r="AP172" s="434"/>
      <c r="AQ172" s="434"/>
      <c r="AR172" s="434"/>
      <c r="AS172" s="434"/>
      <c r="AT172" s="434"/>
      <c r="AU172" s="434"/>
      <c r="AV172" s="434"/>
      <c r="AW172" s="434"/>
      <c r="AX172" s="434"/>
      <c r="AY172" s="434"/>
      <c r="AZ172" s="434"/>
      <c r="BA172" s="434"/>
      <c r="BB172" s="437"/>
      <c r="BC172" s="437"/>
      <c r="BD172" s="437"/>
    </row>
    <row r="173" spans="5:56" x14ac:dyDescent="0.25">
      <c r="E173" s="437"/>
      <c r="F173" s="437"/>
      <c r="I173" s="435"/>
      <c r="J173" s="435"/>
      <c r="K173" s="435"/>
      <c r="L173" s="435"/>
      <c r="M173" s="435"/>
      <c r="N173" s="435"/>
      <c r="O173" s="435"/>
      <c r="P173" s="434"/>
      <c r="Q173" s="437"/>
      <c r="R173" s="434"/>
      <c r="S173" s="434"/>
      <c r="T173" s="434"/>
      <c r="U173" s="434"/>
      <c r="V173" s="434"/>
      <c r="W173" s="434"/>
      <c r="X173" s="434"/>
      <c r="Y173" s="434"/>
      <c r="Z173" s="434"/>
      <c r="AA173" s="434"/>
      <c r="AB173" s="434"/>
      <c r="AC173" s="434"/>
      <c r="AD173" s="434"/>
      <c r="AE173" s="434"/>
      <c r="AF173" s="434"/>
      <c r="AG173" s="434"/>
      <c r="AH173" s="434"/>
      <c r="AI173" s="434"/>
      <c r="AJ173" s="434"/>
      <c r="AK173" s="434"/>
      <c r="AL173" s="434"/>
      <c r="AM173" s="434"/>
      <c r="AN173" s="434"/>
      <c r="AO173" s="434"/>
      <c r="AP173" s="434"/>
      <c r="AQ173" s="434"/>
      <c r="AR173" s="434"/>
      <c r="AS173" s="434"/>
      <c r="AT173" s="434"/>
      <c r="AU173" s="434"/>
      <c r="AV173" s="434"/>
      <c r="AW173" s="434"/>
      <c r="AX173" s="434"/>
      <c r="AY173" s="434"/>
      <c r="AZ173" s="434"/>
      <c r="BA173" s="434"/>
      <c r="BB173" s="437"/>
      <c r="BC173" s="437"/>
      <c r="BD173" s="437"/>
    </row>
    <row r="174" spans="5:56" x14ac:dyDescent="0.25">
      <c r="E174" s="437"/>
      <c r="F174" s="437"/>
      <c r="I174" s="435"/>
      <c r="J174" s="435"/>
      <c r="K174" s="435"/>
      <c r="L174" s="435"/>
      <c r="M174" s="435"/>
      <c r="N174" s="435"/>
      <c r="O174" s="435"/>
      <c r="P174" s="434"/>
      <c r="Q174" s="437"/>
      <c r="R174" s="434"/>
      <c r="S174" s="434"/>
      <c r="T174" s="434"/>
      <c r="U174" s="434"/>
      <c r="V174" s="434"/>
      <c r="W174" s="434"/>
      <c r="X174" s="434"/>
      <c r="Y174" s="434"/>
      <c r="Z174" s="434"/>
      <c r="AA174" s="434"/>
      <c r="AB174" s="434"/>
      <c r="AC174" s="434"/>
      <c r="AD174" s="434"/>
      <c r="AE174" s="434"/>
      <c r="AF174" s="434"/>
      <c r="AG174" s="434"/>
      <c r="AH174" s="434"/>
      <c r="AI174" s="434"/>
      <c r="AJ174" s="434"/>
      <c r="AK174" s="434"/>
      <c r="AL174" s="434"/>
      <c r="AM174" s="434"/>
      <c r="AN174" s="434"/>
      <c r="AO174" s="434"/>
      <c r="AP174" s="434"/>
      <c r="AQ174" s="434"/>
      <c r="AR174" s="434"/>
      <c r="AS174" s="434"/>
      <c r="AT174" s="434"/>
      <c r="AU174" s="434"/>
      <c r="AV174" s="434"/>
      <c r="AW174" s="434"/>
      <c r="AX174" s="434"/>
      <c r="AY174" s="434"/>
      <c r="AZ174" s="434"/>
      <c r="BA174" s="434"/>
      <c r="BB174" s="437"/>
      <c r="BC174" s="437"/>
      <c r="BD174" s="437"/>
    </row>
    <row r="175" spans="5:56" x14ac:dyDescent="0.25">
      <c r="E175" s="437"/>
      <c r="F175" s="437"/>
      <c r="I175" s="435"/>
      <c r="J175" s="435"/>
      <c r="K175" s="435"/>
      <c r="L175" s="435"/>
      <c r="M175" s="435"/>
      <c r="N175" s="435"/>
      <c r="O175" s="435"/>
      <c r="P175" s="434"/>
      <c r="Q175" s="437"/>
      <c r="R175" s="434"/>
      <c r="S175" s="434"/>
      <c r="T175" s="434"/>
      <c r="U175" s="434"/>
      <c r="V175" s="434"/>
      <c r="W175" s="434"/>
      <c r="X175" s="434"/>
      <c r="Y175" s="434"/>
      <c r="Z175" s="434"/>
      <c r="AA175" s="434"/>
      <c r="AB175" s="434"/>
      <c r="AC175" s="434"/>
      <c r="AD175" s="434"/>
      <c r="AE175" s="434"/>
      <c r="AF175" s="434"/>
      <c r="AG175" s="434"/>
      <c r="AH175" s="434"/>
      <c r="AI175" s="434"/>
      <c r="AJ175" s="434"/>
      <c r="AK175" s="434"/>
      <c r="AL175" s="434"/>
      <c r="AM175" s="434"/>
      <c r="AN175" s="434"/>
      <c r="AO175" s="434"/>
      <c r="AP175" s="434"/>
      <c r="AQ175" s="434"/>
      <c r="AR175" s="434"/>
      <c r="AS175" s="434"/>
      <c r="AT175" s="434"/>
      <c r="AU175" s="434"/>
      <c r="AV175" s="434"/>
      <c r="AW175" s="434"/>
      <c r="AX175" s="434"/>
      <c r="AY175" s="434"/>
      <c r="AZ175" s="434"/>
      <c r="BA175" s="434"/>
      <c r="BB175" s="437"/>
      <c r="BC175" s="437"/>
      <c r="BD175" s="437"/>
    </row>
    <row r="176" spans="5:56" x14ac:dyDescent="0.25">
      <c r="E176" s="437"/>
      <c r="F176" s="437"/>
      <c r="I176" s="435"/>
      <c r="J176" s="435"/>
      <c r="K176" s="435"/>
      <c r="L176" s="435"/>
      <c r="M176" s="435"/>
      <c r="N176" s="435"/>
      <c r="O176" s="435"/>
      <c r="P176" s="434"/>
      <c r="Q176" s="437"/>
      <c r="R176" s="434"/>
      <c r="S176" s="434"/>
      <c r="T176" s="434"/>
      <c r="U176" s="434"/>
      <c r="V176" s="434"/>
      <c r="W176" s="434"/>
      <c r="X176" s="434"/>
      <c r="Y176" s="434"/>
      <c r="Z176" s="434"/>
      <c r="AA176" s="434"/>
      <c r="AB176" s="434"/>
      <c r="AC176" s="434"/>
      <c r="AD176" s="434"/>
      <c r="AE176" s="434"/>
      <c r="AF176" s="434"/>
      <c r="AG176" s="434"/>
      <c r="AH176" s="434"/>
      <c r="AI176" s="434"/>
      <c r="AJ176" s="434"/>
      <c r="AK176" s="434"/>
      <c r="AL176" s="434"/>
      <c r="AM176" s="434"/>
      <c r="AN176" s="434"/>
      <c r="AO176" s="434"/>
      <c r="AP176" s="434"/>
      <c r="AQ176" s="434"/>
      <c r="AR176" s="434"/>
      <c r="AS176" s="434"/>
      <c r="AT176" s="434"/>
      <c r="AU176" s="434"/>
      <c r="AV176" s="434"/>
      <c r="AW176" s="434"/>
      <c r="AX176" s="434"/>
      <c r="AY176" s="434"/>
      <c r="AZ176" s="434"/>
      <c r="BA176" s="434"/>
      <c r="BB176" s="437"/>
      <c r="BC176" s="437"/>
      <c r="BD176" s="437"/>
    </row>
    <row r="177" spans="5:56" x14ac:dyDescent="0.25">
      <c r="E177" s="437"/>
      <c r="F177" s="437"/>
      <c r="I177" s="435"/>
      <c r="J177" s="435"/>
      <c r="K177" s="435"/>
      <c r="L177" s="435"/>
      <c r="M177" s="435"/>
      <c r="N177" s="435"/>
      <c r="O177" s="435"/>
      <c r="P177" s="434"/>
      <c r="Q177" s="437"/>
      <c r="R177" s="434"/>
      <c r="S177" s="434"/>
      <c r="T177" s="434"/>
      <c r="U177" s="434"/>
      <c r="V177" s="434"/>
      <c r="W177" s="434"/>
      <c r="X177" s="434"/>
      <c r="Y177" s="434"/>
      <c r="Z177" s="434"/>
      <c r="AA177" s="434"/>
      <c r="AB177" s="434"/>
      <c r="AC177" s="434"/>
      <c r="AD177" s="434"/>
      <c r="AE177" s="434"/>
      <c r="AF177" s="434"/>
      <c r="AG177" s="434"/>
      <c r="AH177" s="434"/>
      <c r="AI177" s="434"/>
      <c r="AJ177" s="434"/>
      <c r="AK177" s="434"/>
      <c r="AL177" s="434"/>
      <c r="AM177" s="434"/>
      <c r="AN177" s="434"/>
      <c r="AO177" s="434"/>
      <c r="AP177" s="434"/>
      <c r="AQ177" s="434"/>
      <c r="AR177" s="434"/>
      <c r="AS177" s="434"/>
      <c r="AT177" s="434"/>
      <c r="AU177" s="434"/>
      <c r="AV177" s="434"/>
      <c r="AW177" s="434"/>
      <c r="AX177" s="434"/>
      <c r="AY177" s="434"/>
      <c r="AZ177" s="434"/>
      <c r="BA177" s="434"/>
      <c r="BB177" s="437"/>
      <c r="BC177" s="437"/>
      <c r="BD177" s="437"/>
    </row>
    <row r="178" spans="5:56" x14ac:dyDescent="0.25">
      <c r="E178" s="437"/>
      <c r="F178" s="437"/>
      <c r="I178" s="435"/>
      <c r="J178" s="435"/>
      <c r="K178" s="435"/>
      <c r="L178" s="435"/>
      <c r="M178" s="435"/>
      <c r="N178" s="435"/>
      <c r="O178" s="435"/>
      <c r="P178" s="434"/>
      <c r="Q178" s="437"/>
      <c r="R178" s="434"/>
      <c r="S178" s="434"/>
      <c r="T178" s="434"/>
      <c r="U178" s="434"/>
      <c r="V178" s="434"/>
      <c r="W178" s="434"/>
      <c r="X178" s="434"/>
      <c r="Y178" s="434"/>
      <c r="Z178" s="434"/>
      <c r="AA178" s="434"/>
      <c r="AB178" s="434"/>
      <c r="AC178" s="434"/>
      <c r="AD178" s="434"/>
      <c r="AE178" s="434"/>
      <c r="AF178" s="434"/>
      <c r="AG178" s="434"/>
      <c r="AH178" s="434"/>
      <c r="AI178" s="434"/>
      <c r="AJ178" s="434"/>
      <c r="AK178" s="434"/>
      <c r="AL178" s="434"/>
      <c r="AM178" s="434"/>
      <c r="AN178" s="434"/>
      <c r="AO178" s="434"/>
      <c r="AP178" s="434"/>
      <c r="AQ178" s="434"/>
      <c r="AR178" s="434"/>
      <c r="AS178" s="434"/>
      <c r="AT178" s="434"/>
      <c r="AU178" s="434"/>
      <c r="AV178" s="434"/>
      <c r="AW178" s="434"/>
      <c r="AX178" s="434"/>
      <c r="AY178" s="434"/>
      <c r="AZ178" s="434"/>
      <c r="BA178" s="434"/>
      <c r="BB178" s="437"/>
      <c r="BC178" s="437"/>
      <c r="BD178" s="437"/>
    </row>
    <row r="179" spans="5:56" x14ac:dyDescent="0.25">
      <c r="E179" s="437"/>
      <c r="F179" s="437"/>
      <c r="I179" s="435"/>
      <c r="J179" s="435"/>
      <c r="K179" s="435"/>
      <c r="L179" s="435"/>
      <c r="M179" s="435"/>
      <c r="N179" s="435"/>
      <c r="O179" s="435"/>
      <c r="P179" s="434"/>
      <c r="Q179" s="437"/>
      <c r="R179" s="434"/>
      <c r="S179" s="434"/>
      <c r="T179" s="434"/>
      <c r="U179" s="434"/>
      <c r="V179" s="434"/>
      <c r="W179" s="434"/>
      <c r="X179" s="434"/>
      <c r="Y179" s="434"/>
      <c r="Z179" s="434"/>
      <c r="AA179" s="434"/>
      <c r="AB179" s="434"/>
      <c r="AC179" s="434"/>
      <c r="AD179" s="434"/>
      <c r="AE179" s="434"/>
      <c r="AF179" s="434"/>
      <c r="AG179" s="434"/>
      <c r="AH179" s="434"/>
      <c r="AI179" s="434"/>
      <c r="AJ179" s="434"/>
      <c r="AK179" s="434"/>
      <c r="AL179" s="434"/>
      <c r="AM179" s="434"/>
      <c r="AN179" s="434"/>
      <c r="AO179" s="434"/>
      <c r="AP179" s="434"/>
      <c r="AQ179" s="434"/>
      <c r="AR179" s="434"/>
      <c r="AS179" s="434"/>
      <c r="AT179" s="434"/>
      <c r="AU179" s="434"/>
      <c r="AV179" s="434"/>
      <c r="AW179" s="434"/>
      <c r="AX179" s="434"/>
      <c r="AY179" s="434"/>
      <c r="AZ179" s="434"/>
      <c r="BA179" s="434"/>
      <c r="BB179" s="437"/>
      <c r="BC179" s="437"/>
      <c r="BD179" s="437"/>
    </row>
    <row r="180" spans="5:56" x14ac:dyDescent="0.25">
      <c r="E180" s="437"/>
      <c r="F180" s="437"/>
      <c r="I180" s="435"/>
      <c r="J180" s="435"/>
      <c r="K180" s="435"/>
      <c r="L180" s="435"/>
      <c r="M180" s="435"/>
      <c r="N180" s="435"/>
      <c r="O180" s="435"/>
      <c r="P180" s="434"/>
      <c r="Q180" s="437"/>
      <c r="R180" s="434"/>
      <c r="S180" s="434"/>
      <c r="T180" s="434"/>
      <c r="U180" s="434"/>
      <c r="V180" s="434"/>
      <c r="W180" s="434"/>
      <c r="X180" s="434"/>
      <c r="Y180" s="434"/>
      <c r="Z180" s="434"/>
      <c r="AA180" s="434"/>
      <c r="AB180" s="434"/>
      <c r="AC180" s="434"/>
      <c r="AD180" s="434"/>
      <c r="AE180" s="434"/>
      <c r="AF180" s="434"/>
      <c r="AG180" s="434"/>
      <c r="AH180" s="434"/>
      <c r="AI180" s="434"/>
      <c r="AJ180" s="434"/>
      <c r="AK180" s="434"/>
      <c r="AL180" s="434"/>
      <c r="AM180" s="434"/>
      <c r="AN180" s="434"/>
      <c r="AO180" s="434"/>
      <c r="AP180" s="434"/>
      <c r="AQ180" s="434"/>
      <c r="AR180" s="434"/>
      <c r="AS180" s="434"/>
      <c r="AT180" s="434"/>
      <c r="AU180" s="434"/>
      <c r="AV180" s="434"/>
      <c r="AW180" s="434"/>
      <c r="AX180" s="434"/>
      <c r="AY180" s="434"/>
      <c r="AZ180" s="434"/>
      <c r="BA180" s="434"/>
      <c r="BB180" s="437"/>
      <c r="BC180" s="437"/>
      <c r="BD180" s="437"/>
    </row>
    <row r="181" spans="5:56" x14ac:dyDescent="0.25">
      <c r="E181" s="437"/>
      <c r="F181" s="437"/>
      <c r="I181" s="435"/>
      <c r="J181" s="435"/>
      <c r="K181" s="435"/>
      <c r="L181" s="435"/>
      <c r="M181" s="435"/>
      <c r="N181" s="435"/>
      <c r="O181" s="435"/>
      <c r="P181" s="434"/>
      <c r="Q181" s="437"/>
      <c r="R181" s="434"/>
      <c r="S181" s="434"/>
      <c r="T181" s="434"/>
      <c r="U181" s="434"/>
      <c r="V181" s="434"/>
      <c r="W181" s="434"/>
      <c r="X181" s="434"/>
      <c r="Y181" s="434"/>
      <c r="Z181" s="434"/>
      <c r="AA181" s="434"/>
      <c r="AB181" s="434"/>
      <c r="AC181" s="434"/>
      <c r="AD181" s="434"/>
      <c r="AE181" s="434"/>
      <c r="AF181" s="434"/>
      <c r="AG181" s="434"/>
      <c r="AH181" s="434"/>
      <c r="AI181" s="434"/>
      <c r="AJ181" s="434"/>
      <c r="AK181" s="434"/>
      <c r="AL181" s="434"/>
      <c r="AM181" s="434"/>
      <c r="AN181" s="434"/>
      <c r="AO181" s="434"/>
      <c r="AP181" s="434"/>
      <c r="AQ181" s="434"/>
      <c r="AR181" s="434"/>
      <c r="AS181" s="434"/>
      <c r="AT181" s="434"/>
      <c r="AU181" s="434"/>
      <c r="AV181" s="434"/>
      <c r="AW181" s="434"/>
      <c r="AX181" s="434"/>
      <c r="AY181" s="434"/>
      <c r="AZ181" s="434"/>
      <c r="BA181" s="434"/>
      <c r="BB181" s="437"/>
      <c r="BC181" s="437"/>
      <c r="BD181" s="437"/>
    </row>
    <row r="182" spans="5:56" x14ac:dyDescent="0.25">
      <c r="E182" s="437"/>
      <c r="F182" s="437"/>
      <c r="I182" s="434"/>
      <c r="J182" s="434"/>
      <c r="K182" s="434"/>
      <c r="L182" s="434"/>
      <c r="M182" s="434"/>
      <c r="N182" s="434"/>
      <c r="O182" s="434"/>
      <c r="P182" s="434"/>
      <c r="Q182" s="437"/>
      <c r="R182" s="434"/>
      <c r="S182" s="434"/>
      <c r="T182" s="434"/>
      <c r="U182" s="434"/>
      <c r="V182" s="434"/>
      <c r="W182" s="434"/>
      <c r="X182" s="434"/>
      <c r="Y182" s="434"/>
      <c r="Z182" s="434"/>
      <c r="AA182" s="434"/>
      <c r="AB182" s="434"/>
      <c r="AC182" s="434"/>
      <c r="AD182" s="434"/>
      <c r="AE182" s="434"/>
      <c r="AF182" s="434"/>
      <c r="AG182" s="434"/>
      <c r="AH182" s="434"/>
      <c r="AI182" s="434"/>
      <c r="AJ182" s="434"/>
      <c r="AK182" s="434"/>
      <c r="AL182" s="434"/>
      <c r="AM182" s="434"/>
      <c r="AN182" s="434"/>
      <c r="AO182" s="434"/>
      <c r="AP182" s="434"/>
      <c r="AQ182" s="434"/>
      <c r="AR182" s="434"/>
      <c r="AS182" s="434"/>
      <c r="AT182" s="434"/>
      <c r="AU182" s="434"/>
      <c r="AV182" s="434"/>
      <c r="AW182" s="434"/>
      <c r="AX182" s="434"/>
      <c r="AY182" s="434"/>
      <c r="AZ182" s="434"/>
      <c r="BA182" s="434"/>
      <c r="BB182" s="437"/>
      <c r="BC182" s="437"/>
      <c r="BD182" s="437"/>
    </row>
    <row r="183" spans="5:56" x14ac:dyDescent="0.25">
      <c r="E183" s="437"/>
      <c r="F183" s="437"/>
      <c r="I183" s="434"/>
      <c r="J183" s="434"/>
      <c r="K183" s="434"/>
      <c r="L183" s="434"/>
      <c r="M183" s="434"/>
      <c r="N183" s="434"/>
      <c r="O183" s="434"/>
      <c r="P183" s="434"/>
      <c r="Q183" s="437"/>
      <c r="R183" s="434"/>
      <c r="S183" s="434"/>
      <c r="T183" s="434"/>
      <c r="U183" s="434"/>
      <c r="V183" s="434"/>
      <c r="W183" s="434"/>
      <c r="X183" s="434"/>
      <c r="Y183" s="434"/>
      <c r="Z183" s="434"/>
      <c r="AA183" s="434"/>
      <c r="AB183" s="434"/>
      <c r="AC183" s="434"/>
      <c r="AD183" s="434"/>
      <c r="AE183" s="434"/>
      <c r="AF183" s="434"/>
      <c r="AG183" s="434"/>
      <c r="AH183" s="434"/>
      <c r="AI183" s="434"/>
      <c r="AJ183" s="434"/>
      <c r="AK183" s="434"/>
      <c r="AL183" s="434"/>
      <c r="AM183" s="434"/>
      <c r="AN183" s="434"/>
      <c r="AO183" s="434"/>
      <c r="AP183" s="434"/>
      <c r="AQ183" s="434"/>
      <c r="AR183" s="434"/>
      <c r="AS183" s="434"/>
      <c r="AT183" s="434"/>
      <c r="AU183" s="434"/>
      <c r="AV183" s="434"/>
      <c r="AW183" s="434"/>
      <c r="AX183" s="434"/>
      <c r="AY183" s="434"/>
      <c r="AZ183" s="434"/>
      <c r="BA183" s="434"/>
      <c r="BB183" s="437"/>
      <c r="BC183" s="437"/>
      <c r="BD183" s="437"/>
    </row>
    <row r="184" spans="5:56" x14ac:dyDescent="0.25">
      <c r="E184" s="437"/>
      <c r="F184" s="437"/>
      <c r="I184" s="434"/>
      <c r="J184" s="434"/>
      <c r="K184" s="434"/>
      <c r="L184" s="434"/>
      <c r="M184" s="434"/>
      <c r="N184" s="434"/>
      <c r="O184" s="434"/>
      <c r="P184" s="434"/>
      <c r="Q184" s="437"/>
      <c r="R184" s="434"/>
      <c r="S184" s="434"/>
      <c r="T184" s="434"/>
      <c r="U184" s="434"/>
      <c r="V184" s="434"/>
      <c r="W184" s="434"/>
      <c r="X184" s="434"/>
      <c r="Y184" s="434"/>
      <c r="Z184" s="434"/>
      <c r="AA184" s="434"/>
      <c r="AB184" s="434"/>
      <c r="AC184" s="434"/>
      <c r="AD184" s="434"/>
      <c r="AE184" s="434"/>
      <c r="AF184" s="434"/>
      <c r="AG184" s="434"/>
      <c r="AH184" s="434"/>
      <c r="AI184" s="434"/>
      <c r="AJ184" s="434"/>
      <c r="AK184" s="434"/>
      <c r="AL184" s="434"/>
      <c r="AM184" s="434"/>
      <c r="AN184" s="434"/>
      <c r="AO184" s="434"/>
      <c r="AP184" s="434"/>
      <c r="AQ184" s="434"/>
      <c r="AR184" s="434"/>
      <c r="AS184" s="434"/>
      <c r="AT184" s="434"/>
      <c r="AU184" s="434"/>
      <c r="AV184" s="434"/>
      <c r="AW184" s="434"/>
      <c r="AX184" s="434"/>
      <c r="AY184" s="434"/>
      <c r="AZ184" s="434"/>
      <c r="BA184" s="434"/>
      <c r="BB184" s="437"/>
      <c r="BC184" s="437"/>
      <c r="BD184" s="437"/>
    </row>
    <row r="185" spans="5:56" x14ac:dyDescent="0.25">
      <c r="E185" s="437"/>
      <c r="F185" s="437"/>
      <c r="I185" s="434"/>
      <c r="J185" s="434"/>
      <c r="K185" s="434"/>
      <c r="L185" s="434"/>
      <c r="M185" s="434"/>
      <c r="N185" s="434"/>
      <c r="O185" s="434"/>
      <c r="P185" s="434"/>
      <c r="Q185" s="437"/>
      <c r="R185" s="434"/>
      <c r="S185" s="434"/>
      <c r="T185" s="434"/>
      <c r="U185" s="434"/>
      <c r="V185" s="434"/>
      <c r="W185" s="434"/>
      <c r="X185" s="434"/>
      <c r="Y185" s="434"/>
      <c r="Z185" s="434"/>
      <c r="AA185" s="434"/>
      <c r="AB185" s="434"/>
      <c r="AC185" s="434"/>
      <c r="AD185" s="434"/>
      <c r="AE185" s="434"/>
      <c r="AF185" s="434"/>
      <c r="AG185" s="434"/>
      <c r="AH185" s="434"/>
      <c r="AI185" s="434"/>
      <c r="AJ185" s="434"/>
      <c r="AK185" s="434"/>
      <c r="AL185" s="434"/>
      <c r="AM185" s="434"/>
      <c r="AN185" s="434"/>
      <c r="AO185" s="434"/>
      <c r="AP185" s="434"/>
      <c r="AQ185" s="434"/>
      <c r="AR185" s="434"/>
      <c r="AS185" s="434"/>
      <c r="AT185" s="434"/>
      <c r="AU185" s="434"/>
      <c r="AV185" s="434"/>
      <c r="AW185" s="434"/>
      <c r="AX185" s="434"/>
      <c r="AY185" s="434"/>
      <c r="AZ185" s="434"/>
      <c r="BA185" s="434"/>
      <c r="BB185" s="437"/>
      <c r="BC185" s="437"/>
      <c r="BD185" s="437"/>
    </row>
    <row r="186" spans="5:56" x14ac:dyDescent="0.25">
      <c r="E186" s="437"/>
      <c r="F186" s="437"/>
      <c r="I186" s="434"/>
      <c r="J186" s="434"/>
      <c r="K186" s="434"/>
      <c r="L186" s="434"/>
      <c r="M186" s="434"/>
      <c r="N186" s="434"/>
      <c r="O186" s="434"/>
      <c r="P186" s="434"/>
      <c r="Q186" s="437"/>
      <c r="R186" s="434"/>
      <c r="S186" s="434"/>
      <c r="T186" s="434"/>
      <c r="U186" s="434"/>
      <c r="V186" s="434"/>
      <c r="W186" s="434"/>
      <c r="X186" s="434"/>
      <c r="Y186" s="434"/>
      <c r="Z186" s="434"/>
      <c r="AA186" s="434"/>
      <c r="AB186" s="434"/>
      <c r="AC186" s="434"/>
      <c r="AD186" s="434"/>
      <c r="AE186" s="434"/>
      <c r="AF186" s="434"/>
      <c r="AG186" s="434"/>
      <c r="AH186" s="434"/>
      <c r="AI186" s="434"/>
      <c r="AJ186" s="434"/>
      <c r="AK186" s="434"/>
      <c r="AL186" s="434"/>
      <c r="AM186" s="434"/>
      <c r="AN186" s="434"/>
      <c r="AO186" s="434"/>
      <c r="AP186" s="434"/>
      <c r="AQ186" s="434"/>
      <c r="AR186" s="434"/>
      <c r="AS186" s="434"/>
      <c r="AT186" s="434"/>
      <c r="AU186" s="434"/>
      <c r="AV186" s="434"/>
      <c r="AW186" s="434"/>
      <c r="AX186" s="434"/>
      <c r="AY186" s="434"/>
      <c r="AZ186" s="434"/>
      <c r="BA186" s="434"/>
      <c r="BB186" s="437"/>
      <c r="BC186" s="437"/>
      <c r="BD186" s="437"/>
    </row>
    <row r="187" spans="5:56" x14ac:dyDescent="0.25">
      <c r="E187" s="437"/>
      <c r="F187" s="437"/>
      <c r="I187" s="434"/>
      <c r="J187" s="434"/>
      <c r="K187" s="434"/>
      <c r="L187" s="434"/>
      <c r="M187" s="434"/>
      <c r="N187" s="434"/>
      <c r="O187" s="434"/>
      <c r="P187" s="434"/>
      <c r="Q187" s="437"/>
      <c r="R187" s="434"/>
      <c r="S187" s="434"/>
      <c r="T187" s="434"/>
      <c r="U187" s="434"/>
      <c r="V187" s="434"/>
      <c r="W187" s="434"/>
      <c r="X187" s="434"/>
      <c r="Y187" s="434"/>
      <c r="Z187" s="434"/>
      <c r="AA187" s="434"/>
      <c r="AB187" s="434"/>
      <c r="AC187" s="434"/>
      <c r="AD187" s="434"/>
      <c r="AE187" s="434"/>
      <c r="AF187" s="434"/>
      <c r="AG187" s="434"/>
      <c r="AH187" s="434"/>
      <c r="AI187" s="434"/>
      <c r="AJ187" s="434"/>
      <c r="AK187" s="434"/>
      <c r="AL187" s="434"/>
      <c r="AM187" s="434"/>
      <c r="AN187" s="434"/>
      <c r="AO187" s="434"/>
      <c r="AP187" s="434"/>
      <c r="AQ187" s="434"/>
      <c r="AR187" s="434"/>
      <c r="AS187" s="434"/>
      <c r="AT187" s="434"/>
      <c r="AU187" s="434"/>
      <c r="AV187" s="434"/>
      <c r="AW187" s="434"/>
      <c r="AX187" s="434"/>
      <c r="AY187" s="434"/>
      <c r="AZ187" s="434"/>
      <c r="BA187" s="434"/>
      <c r="BB187" s="437"/>
      <c r="BC187" s="437"/>
      <c r="BD187" s="437"/>
    </row>
    <row r="188" spans="5:56" x14ac:dyDescent="0.25">
      <c r="E188" s="437"/>
      <c r="F188" s="437"/>
      <c r="I188" s="434"/>
      <c r="J188" s="434"/>
      <c r="K188" s="434"/>
      <c r="L188" s="434"/>
      <c r="M188" s="434"/>
      <c r="N188" s="434"/>
      <c r="O188" s="434"/>
      <c r="P188" s="434"/>
      <c r="Q188" s="437"/>
      <c r="R188" s="434"/>
      <c r="S188" s="434"/>
      <c r="T188" s="434"/>
      <c r="U188" s="434"/>
      <c r="V188" s="434"/>
      <c r="W188" s="434"/>
      <c r="X188" s="434"/>
      <c r="Y188" s="434"/>
      <c r="Z188" s="434"/>
      <c r="AA188" s="434"/>
      <c r="AB188" s="434"/>
      <c r="AC188" s="434"/>
      <c r="AD188" s="434"/>
      <c r="AE188" s="434"/>
      <c r="AF188" s="434"/>
      <c r="AG188" s="434"/>
      <c r="AH188" s="434"/>
      <c r="AI188" s="434"/>
      <c r="AJ188" s="434"/>
      <c r="AK188" s="434"/>
      <c r="AL188" s="434"/>
      <c r="AM188" s="434"/>
      <c r="AN188" s="434"/>
      <c r="AO188" s="434"/>
      <c r="AP188" s="434"/>
      <c r="AQ188" s="434"/>
      <c r="AR188" s="434"/>
      <c r="AS188" s="434"/>
      <c r="AT188" s="434"/>
      <c r="AU188" s="434"/>
      <c r="AV188" s="434"/>
      <c r="AW188" s="434"/>
      <c r="AX188" s="434"/>
      <c r="AY188" s="434"/>
      <c r="AZ188" s="434"/>
      <c r="BA188" s="434"/>
      <c r="BB188" s="437"/>
      <c r="BC188" s="437"/>
      <c r="BD188" s="437"/>
    </row>
    <row r="189" spans="5:56" x14ac:dyDescent="0.25">
      <c r="E189" s="437"/>
      <c r="F189" s="437"/>
      <c r="I189" s="434"/>
      <c r="J189" s="434"/>
      <c r="K189" s="434"/>
      <c r="L189" s="434"/>
      <c r="M189" s="434"/>
      <c r="N189" s="434"/>
      <c r="O189" s="434"/>
      <c r="P189" s="434"/>
      <c r="Q189" s="437"/>
      <c r="R189" s="434"/>
      <c r="S189" s="434"/>
      <c r="T189" s="434"/>
      <c r="U189" s="434"/>
      <c r="V189" s="434"/>
      <c r="W189" s="434"/>
      <c r="X189" s="434"/>
      <c r="Y189" s="434"/>
      <c r="Z189" s="434"/>
      <c r="AA189" s="434"/>
      <c r="AB189" s="434"/>
      <c r="AC189" s="434"/>
      <c r="AD189" s="434"/>
      <c r="AE189" s="434"/>
      <c r="AF189" s="434"/>
      <c r="AG189" s="434"/>
      <c r="AH189" s="434"/>
      <c r="AI189" s="434"/>
      <c r="AJ189" s="434"/>
      <c r="AK189" s="434"/>
      <c r="AL189" s="434"/>
      <c r="AM189" s="434"/>
      <c r="AN189" s="434"/>
      <c r="AO189" s="434"/>
      <c r="AP189" s="434"/>
      <c r="AQ189" s="434"/>
      <c r="AR189" s="434"/>
      <c r="AS189" s="434"/>
      <c r="AT189" s="434"/>
      <c r="AU189" s="434"/>
      <c r="AV189" s="434"/>
      <c r="AW189" s="434"/>
      <c r="AX189" s="434"/>
      <c r="AY189" s="434"/>
      <c r="AZ189" s="434"/>
      <c r="BA189" s="434"/>
      <c r="BB189" s="437"/>
      <c r="BC189" s="437"/>
      <c r="BD189" s="437"/>
    </row>
    <row r="190" spans="5:56" x14ac:dyDescent="0.25">
      <c r="E190" s="437"/>
      <c r="F190" s="437"/>
      <c r="I190" s="434"/>
      <c r="J190" s="434"/>
      <c r="K190" s="434"/>
      <c r="L190" s="434"/>
      <c r="M190" s="434"/>
      <c r="N190" s="434"/>
      <c r="O190" s="434"/>
      <c r="P190" s="434"/>
      <c r="Q190" s="437"/>
      <c r="R190" s="434"/>
      <c r="S190" s="434"/>
      <c r="T190" s="434"/>
      <c r="U190" s="434"/>
      <c r="V190" s="434"/>
      <c r="W190" s="434"/>
      <c r="X190" s="434"/>
      <c r="Y190" s="434"/>
      <c r="Z190" s="434"/>
      <c r="AA190" s="434"/>
      <c r="AB190" s="434"/>
      <c r="AC190" s="434"/>
      <c r="AD190" s="434"/>
      <c r="AE190" s="434"/>
      <c r="AF190" s="434"/>
      <c r="AG190" s="434"/>
      <c r="AH190" s="434"/>
      <c r="AI190" s="434"/>
      <c r="AJ190" s="434"/>
      <c r="AK190" s="434"/>
      <c r="AL190" s="434"/>
      <c r="AM190" s="434"/>
      <c r="AN190" s="434"/>
      <c r="AO190" s="434"/>
      <c r="AP190" s="434"/>
      <c r="AQ190" s="434"/>
      <c r="AR190" s="434"/>
      <c r="AS190" s="434"/>
      <c r="AT190" s="434"/>
      <c r="AU190" s="434"/>
      <c r="AV190" s="434"/>
      <c r="AW190" s="434"/>
      <c r="AX190" s="434"/>
      <c r="AY190" s="434"/>
      <c r="AZ190" s="434"/>
      <c r="BA190" s="434"/>
      <c r="BB190" s="437"/>
      <c r="BC190" s="437"/>
      <c r="BD190" s="437"/>
    </row>
    <row r="191" spans="5:56" x14ac:dyDescent="0.25">
      <c r="E191" s="437"/>
      <c r="F191" s="437"/>
      <c r="I191" s="434"/>
      <c r="J191" s="434"/>
      <c r="K191" s="434"/>
      <c r="L191" s="434"/>
      <c r="M191" s="434"/>
      <c r="N191" s="434"/>
      <c r="O191" s="434"/>
      <c r="P191" s="434"/>
      <c r="Q191" s="437"/>
      <c r="R191" s="434"/>
      <c r="S191" s="434"/>
      <c r="T191" s="434"/>
      <c r="U191" s="434"/>
      <c r="V191" s="434"/>
      <c r="W191" s="434"/>
      <c r="X191" s="434"/>
      <c r="Y191" s="434"/>
      <c r="Z191" s="434"/>
      <c r="AA191" s="434"/>
      <c r="AB191" s="434"/>
      <c r="AC191" s="434"/>
      <c r="AD191" s="434"/>
      <c r="AE191" s="434"/>
      <c r="AF191" s="434"/>
      <c r="AG191" s="434"/>
      <c r="AH191" s="434"/>
      <c r="AI191" s="434"/>
      <c r="AJ191" s="434"/>
      <c r="AK191" s="434"/>
      <c r="AL191" s="434"/>
      <c r="AM191" s="434"/>
      <c r="AN191" s="434"/>
      <c r="AO191" s="434"/>
      <c r="AP191" s="434"/>
      <c r="AQ191" s="434"/>
      <c r="AR191" s="434"/>
      <c r="AS191" s="434"/>
      <c r="AT191" s="434"/>
      <c r="AU191" s="434"/>
      <c r="AV191" s="434"/>
      <c r="AW191" s="434"/>
      <c r="AX191" s="434"/>
      <c r="AY191" s="434"/>
      <c r="AZ191" s="434"/>
      <c r="BA191" s="434"/>
      <c r="BB191" s="437"/>
      <c r="BC191" s="437"/>
      <c r="BD191" s="437"/>
    </row>
    <row r="192" spans="5:56" x14ac:dyDescent="0.25">
      <c r="E192" s="437"/>
      <c r="F192" s="437"/>
      <c r="I192" s="434"/>
      <c r="J192" s="434"/>
      <c r="K192" s="434"/>
      <c r="L192" s="434"/>
      <c r="M192" s="434"/>
      <c r="N192" s="434"/>
      <c r="O192" s="434"/>
      <c r="P192" s="434"/>
      <c r="Q192" s="437"/>
      <c r="R192" s="434"/>
      <c r="S192" s="434"/>
      <c r="T192" s="434"/>
      <c r="U192" s="434"/>
      <c r="V192" s="434"/>
      <c r="W192" s="434"/>
      <c r="X192" s="434"/>
      <c r="Y192" s="434"/>
      <c r="Z192" s="434"/>
      <c r="AA192" s="434"/>
      <c r="AB192" s="434"/>
      <c r="AC192" s="434"/>
      <c r="AD192" s="434"/>
      <c r="AE192" s="434"/>
      <c r="AF192" s="434"/>
      <c r="AG192" s="434"/>
      <c r="AH192" s="434"/>
      <c r="AI192" s="434"/>
      <c r="AJ192" s="434"/>
      <c r="AK192" s="434"/>
      <c r="AL192" s="434"/>
      <c r="AM192" s="434"/>
      <c r="AN192" s="434"/>
      <c r="AO192" s="434"/>
      <c r="AP192" s="434"/>
      <c r="AQ192" s="434"/>
      <c r="AR192" s="434"/>
      <c r="AS192" s="434"/>
      <c r="AT192" s="434"/>
      <c r="AU192" s="434"/>
      <c r="AV192" s="434"/>
      <c r="AW192" s="434"/>
      <c r="AX192" s="434"/>
      <c r="AY192" s="434"/>
      <c r="AZ192" s="434"/>
      <c r="BA192" s="434"/>
      <c r="BB192" s="437"/>
      <c r="BC192" s="437"/>
      <c r="BD192" s="437"/>
    </row>
    <row r="193" spans="5:56" x14ac:dyDescent="0.25">
      <c r="E193" s="437"/>
      <c r="F193" s="437"/>
      <c r="I193" s="434"/>
      <c r="J193" s="434"/>
      <c r="K193" s="434"/>
      <c r="L193" s="434"/>
      <c r="M193" s="434"/>
      <c r="N193" s="434"/>
      <c r="O193" s="434"/>
      <c r="P193" s="434"/>
      <c r="Q193" s="437"/>
      <c r="R193" s="434"/>
      <c r="S193" s="434"/>
      <c r="T193" s="434"/>
      <c r="U193" s="434"/>
      <c r="V193" s="434"/>
      <c r="W193" s="434"/>
      <c r="X193" s="434"/>
      <c r="Y193" s="434"/>
      <c r="Z193" s="434"/>
      <c r="AA193" s="434"/>
      <c r="AB193" s="434"/>
      <c r="AC193" s="434"/>
      <c r="AD193" s="434"/>
      <c r="AE193" s="434"/>
      <c r="AF193" s="434"/>
      <c r="AG193" s="434"/>
      <c r="AH193" s="434"/>
      <c r="AI193" s="434"/>
      <c r="AJ193" s="434"/>
      <c r="AK193" s="434"/>
      <c r="AL193" s="434"/>
      <c r="AM193" s="434"/>
      <c r="AN193" s="434"/>
      <c r="AO193" s="434"/>
      <c r="AP193" s="434"/>
      <c r="AQ193" s="434"/>
      <c r="AR193" s="434"/>
      <c r="AS193" s="434"/>
      <c r="AT193" s="434"/>
      <c r="AU193" s="434"/>
      <c r="AV193" s="434"/>
      <c r="AW193" s="434"/>
      <c r="AX193" s="434"/>
      <c r="AY193" s="434"/>
      <c r="AZ193" s="434"/>
      <c r="BA193" s="434"/>
      <c r="BB193" s="437"/>
      <c r="BC193" s="437"/>
      <c r="BD193" s="437"/>
    </row>
    <row r="194" spans="5:56" x14ac:dyDescent="0.25">
      <c r="E194" s="437"/>
      <c r="F194" s="437"/>
      <c r="I194" s="434"/>
      <c r="J194" s="434"/>
      <c r="K194" s="434"/>
      <c r="L194" s="434"/>
      <c r="M194" s="434"/>
      <c r="N194" s="434"/>
      <c r="O194" s="434"/>
      <c r="P194" s="434"/>
      <c r="Q194" s="437"/>
      <c r="R194" s="434"/>
      <c r="S194" s="434"/>
      <c r="T194" s="434"/>
      <c r="U194" s="434"/>
      <c r="V194" s="434"/>
      <c r="W194" s="434"/>
      <c r="X194" s="434"/>
      <c r="Y194" s="434"/>
      <c r="Z194" s="434"/>
      <c r="AA194" s="434"/>
      <c r="AB194" s="434"/>
      <c r="AC194" s="434"/>
      <c r="AD194" s="434"/>
      <c r="AE194" s="434"/>
      <c r="AF194" s="434"/>
      <c r="AG194" s="434"/>
      <c r="AH194" s="434"/>
      <c r="AI194" s="434"/>
      <c r="AJ194" s="434"/>
      <c r="AK194" s="434"/>
      <c r="AL194" s="434"/>
      <c r="AM194" s="434"/>
      <c r="AN194" s="434"/>
      <c r="AO194" s="434"/>
      <c r="AP194" s="434"/>
      <c r="AQ194" s="434"/>
      <c r="AR194" s="434"/>
      <c r="AS194" s="434"/>
      <c r="AT194" s="434"/>
      <c r="AU194" s="434"/>
      <c r="AV194" s="434"/>
      <c r="AW194" s="434"/>
      <c r="AX194" s="434"/>
      <c r="AY194" s="434"/>
      <c r="AZ194" s="434"/>
      <c r="BA194" s="434"/>
      <c r="BB194" s="437"/>
      <c r="BC194" s="437"/>
      <c r="BD194" s="437"/>
    </row>
    <row r="195" spans="5:56" x14ac:dyDescent="0.25">
      <c r="E195" s="437"/>
      <c r="F195" s="437"/>
      <c r="I195" s="434"/>
      <c r="J195" s="434"/>
      <c r="K195" s="434"/>
      <c r="L195" s="434"/>
      <c r="M195" s="434"/>
      <c r="N195" s="434"/>
      <c r="O195" s="434"/>
      <c r="P195" s="434"/>
      <c r="Q195" s="437"/>
      <c r="R195" s="434"/>
      <c r="S195" s="434"/>
      <c r="T195" s="434"/>
      <c r="U195" s="434"/>
      <c r="V195" s="434"/>
      <c r="W195" s="434"/>
      <c r="X195" s="434"/>
      <c r="Y195" s="434"/>
      <c r="Z195" s="434"/>
      <c r="AA195" s="434"/>
      <c r="AB195" s="434"/>
      <c r="AC195" s="434"/>
      <c r="AD195" s="434"/>
      <c r="AE195" s="434"/>
      <c r="AF195" s="434"/>
      <c r="AG195" s="434"/>
      <c r="AH195" s="434"/>
      <c r="AI195" s="434"/>
      <c r="AJ195" s="434"/>
      <c r="AK195" s="434"/>
      <c r="AL195" s="434"/>
      <c r="AM195" s="434"/>
      <c r="AN195" s="434"/>
      <c r="AO195" s="434"/>
      <c r="AP195" s="434"/>
      <c r="AQ195" s="434"/>
      <c r="AR195" s="434"/>
      <c r="AS195" s="434"/>
      <c r="AT195" s="434"/>
      <c r="AU195" s="434"/>
      <c r="AV195" s="434"/>
      <c r="AW195" s="434"/>
      <c r="AX195" s="434"/>
      <c r="AY195" s="434"/>
      <c r="AZ195" s="434"/>
      <c r="BA195" s="434"/>
      <c r="BB195" s="437"/>
      <c r="BC195" s="437"/>
      <c r="BD195" s="437"/>
    </row>
    <row r="196" spans="5:56" x14ac:dyDescent="0.25">
      <c r="E196" s="437"/>
      <c r="F196" s="437"/>
      <c r="I196" s="434"/>
      <c r="J196" s="434"/>
      <c r="K196" s="434"/>
      <c r="L196" s="434"/>
      <c r="M196" s="434"/>
      <c r="N196" s="434"/>
      <c r="O196" s="434"/>
      <c r="P196" s="434"/>
      <c r="Q196" s="437"/>
      <c r="R196" s="434"/>
      <c r="S196" s="434"/>
      <c r="T196" s="434"/>
      <c r="U196" s="434"/>
      <c r="V196" s="434"/>
      <c r="W196" s="434"/>
      <c r="X196" s="434"/>
      <c r="Y196" s="434"/>
      <c r="Z196" s="434"/>
      <c r="AA196" s="434"/>
      <c r="AB196" s="434"/>
      <c r="AC196" s="434"/>
      <c r="AD196" s="434"/>
      <c r="AE196" s="434"/>
      <c r="AF196" s="434"/>
      <c r="AG196" s="434"/>
      <c r="AH196" s="434"/>
      <c r="AI196" s="434"/>
      <c r="AJ196" s="434"/>
      <c r="AK196" s="434"/>
      <c r="AL196" s="434"/>
      <c r="AM196" s="434"/>
      <c r="AN196" s="434"/>
      <c r="AO196" s="434"/>
      <c r="AP196" s="434"/>
      <c r="AQ196" s="434"/>
      <c r="AR196" s="434"/>
      <c r="AS196" s="434"/>
      <c r="AT196" s="434"/>
      <c r="AU196" s="434"/>
      <c r="AV196" s="434"/>
      <c r="AW196" s="434"/>
      <c r="AX196" s="434"/>
      <c r="AY196" s="434"/>
      <c r="AZ196" s="434"/>
      <c r="BA196" s="434"/>
      <c r="BB196" s="437"/>
      <c r="BC196" s="437"/>
      <c r="BD196" s="437"/>
    </row>
    <row r="197" spans="5:56" x14ac:dyDescent="0.25">
      <c r="E197" s="437"/>
      <c r="F197" s="437"/>
      <c r="I197" s="434"/>
      <c r="J197" s="434"/>
      <c r="K197" s="434"/>
      <c r="L197" s="434"/>
      <c r="M197" s="434"/>
      <c r="N197" s="434"/>
      <c r="O197" s="434"/>
      <c r="P197" s="434"/>
      <c r="Q197" s="437"/>
      <c r="R197" s="434"/>
      <c r="S197" s="434"/>
      <c r="T197" s="434"/>
      <c r="U197" s="434"/>
      <c r="V197" s="434"/>
      <c r="W197" s="434"/>
      <c r="X197" s="434"/>
      <c r="Y197" s="434"/>
      <c r="Z197" s="434"/>
      <c r="AA197" s="434"/>
      <c r="AB197" s="434"/>
      <c r="AC197" s="434"/>
      <c r="AD197" s="434"/>
      <c r="AE197" s="434"/>
      <c r="AF197" s="434"/>
      <c r="AG197" s="434"/>
      <c r="AH197" s="434"/>
      <c r="AI197" s="434"/>
      <c r="AJ197" s="434"/>
      <c r="AK197" s="434"/>
      <c r="AL197" s="434"/>
      <c r="AM197" s="434"/>
      <c r="AN197" s="434"/>
      <c r="AO197" s="434"/>
      <c r="AP197" s="434"/>
      <c r="AQ197" s="434"/>
      <c r="AR197" s="434"/>
      <c r="AS197" s="434"/>
      <c r="AT197" s="434"/>
      <c r="AU197" s="434"/>
      <c r="AV197" s="434"/>
      <c r="AW197" s="434"/>
      <c r="AX197" s="434"/>
      <c r="AY197" s="434"/>
      <c r="AZ197" s="434"/>
      <c r="BA197" s="434"/>
      <c r="BB197" s="437"/>
      <c r="BC197" s="437"/>
      <c r="BD197" s="437"/>
    </row>
    <row r="198" spans="5:56" x14ac:dyDescent="0.25">
      <c r="E198" s="437"/>
      <c r="F198" s="437"/>
      <c r="I198" s="434"/>
      <c r="J198" s="434"/>
      <c r="K198" s="434"/>
      <c r="L198" s="434"/>
      <c r="M198" s="434"/>
      <c r="N198" s="434"/>
      <c r="O198" s="434"/>
      <c r="P198" s="434"/>
      <c r="Q198" s="437"/>
      <c r="R198" s="434"/>
      <c r="S198" s="434"/>
      <c r="T198" s="434"/>
      <c r="U198" s="434"/>
      <c r="V198" s="434"/>
      <c r="W198" s="434"/>
      <c r="X198" s="434"/>
      <c r="Y198" s="434"/>
      <c r="Z198" s="434"/>
      <c r="AA198" s="434"/>
      <c r="AB198" s="434"/>
      <c r="AC198" s="434"/>
      <c r="AD198" s="434"/>
      <c r="AE198" s="434"/>
      <c r="AF198" s="434"/>
      <c r="AG198" s="434"/>
      <c r="AH198" s="434"/>
      <c r="AI198" s="434"/>
      <c r="AJ198" s="434"/>
      <c r="AK198" s="434"/>
      <c r="AL198" s="434"/>
      <c r="AM198" s="434"/>
      <c r="AN198" s="434"/>
      <c r="AO198" s="434"/>
      <c r="AP198" s="434"/>
      <c r="AQ198" s="434"/>
      <c r="AR198" s="434"/>
      <c r="AS198" s="434"/>
      <c r="AT198" s="434"/>
      <c r="AU198" s="434"/>
      <c r="AV198" s="434"/>
      <c r="AW198" s="434"/>
      <c r="AX198" s="434"/>
      <c r="AY198" s="434"/>
      <c r="AZ198" s="434"/>
      <c r="BA198" s="434"/>
      <c r="BB198" s="437"/>
      <c r="BC198" s="437"/>
      <c r="BD198" s="437"/>
    </row>
    <row r="199" spans="5:56" x14ac:dyDescent="0.25">
      <c r="E199" s="437"/>
      <c r="F199" s="437"/>
      <c r="I199" s="434"/>
      <c r="J199" s="434"/>
      <c r="K199" s="434"/>
      <c r="L199" s="434"/>
      <c r="M199" s="434"/>
      <c r="N199" s="434"/>
      <c r="O199" s="434"/>
      <c r="P199" s="434"/>
      <c r="Q199" s="437"/>
      <c r="R199" s="434"/>
      <c r="S199" s="434"/>
      <c r="T199" s="434"/>
      <c r="U199" s="434"/>
      <c r="V199" s="434"/>
      <c r="W199" s="434"/>
      <c r="X199" s="434"/>
      <c r="Y199" s="434"/>
      <c r="Z199" s="434"/>
      <c r="AA199" s="434"/>
      <c r="AB199" s="434"/>
      <c r="AC199" s="434"/>
      <c r="AD199" s="434"/>
      <c r="AE199" s="434"/>
      <c r="AF199" s="434"/>
      <c r="AG199" s="434"/>
      <c r="AH199" s="434"/>
      <c r="AI199" s="434"/>
      <c r="AJ199" s="434"/>
      <c r="AK199" s="434"/>
      <c r="AL199" s="434"/>
      <c r="AM199" s="434"/>
      <c r="AN199" s="434"/>
      <c r="AO199" s="434"/>
      <c r="AP199" s="434"/>
      <c r="AQ199" s="434"/>
      <c r="AR199" s="434"/>
      <c r="AS199" s="434"/>
      <c r="AT199" s="434"/>
      <c r="AU199" s="434"/>
      <c r="AV199" s="434"/>
      <c r="AW199" s="434"/>
      <c r="AX199" s="434"/>
      <c r="AY199" s="434"/>
      <c r="AZ199" s="434"/>
      <c r="BA199" s="434"/>
      <c r="BB199" s="437"/>
      <c r="BC199" s="437"/>
      <c r="BD199" s="437"/>
    </row>
    <row r="200" spans="5:56" x14ac:dyDescent="0.25">
      <c r="E200" s="437"/>
      <c r="F200" s="437"/>
      <c r="I200" s="434"/>
      <c r="J200" s="434"/>
      <c r="K200" s="434"/>
      <c r="L200" s="434"/>
      <c r="M200" s="434"/>
      <c r="N200" s="434"/>
      <c r="O200" s="434"/>
      <c r="P200" s="434"/>
      <c r="Q200" s="437"/>
      <c r="R200" s="434"/>
      <c r="S200" s="434"/>
      <c r="T200" s="434"/>
      <c r="U200" s="434"/>
      <c r="V200" s="434"/>
      <c r="W200" s="434"/>
      <c r="X200" s="434"/>
      <c r="Y200" s="434"/>
      <c r="Z200" s="434"/>
      <c r="AA200" s="434"/>
      <c r="AB200" s="434"/>
      <c r="AC200" s="434"/>
      <c r="AD200" s="434"/>
      <c r="AE200" s="434"/>
      <c r="AF200" s="434"/>
      <c r="AG200" s="434"/>
      <c r="AH200" s="434"/>
      <c r="AI200" s="434"/>
      <c r="AJ200" s="434"/>
      <c r="AK200" s="434"/>
      <c r="AL200" s="434"/>
      <c r="AM200" s="434"/>
      <c r="AN200" s="434"/>
      <c r="AO200" s="434"/>
      <c r="AP200" s="434"/>
      <c r="AQ200" s="434"/>
      <c r="AR200" s="434"/>
      <c r="AS200" s="434"/>
      <c r="AT200" s="434"/>
      <c r="AU200" s="434"/>
      <c r="AV200" s="434"/>
      <c r="AW200" s="434"/>
      <c r="AX200" s="434"/>
      <c r="AY200" s="434"/>
      <c r="AZ200" s="434"/>
      <c r="BA200" s="434"/>
      <c r="BB200" s="437"/>
      <c r="BC200" s="437"/>
      <c r="BD200" s="437"/>
    </row>
    <row r="201" spans="5:56" x14ac:dyDescent="0.25">
      <c r="E201" s="437"/>
      <c r="F201" s="437"/>
      <c r="I201" s="434"/>
      <c r="J201" s="434"/>
      <c r="K201" s="434"/>
      <c r="L201" s="434"/>
      <c r="M201" s="434"/>
      <c r="N201" s="434"/>
      <c r="O201" s="434"/>
      <c r="P201" s="434"/>
      <c r="Q201" s="437"/>
      <c r="R201" s="434"/>
      <c r="S201" s="434"/>
      <c r="T201" s="434"/>
      <c r="U201" s="434"/>
      <c r="V201" s="434"/>
      <c r="W201" s="434"/>
      <c r="X201" s="434"/>
      <c r="Y201" s="434"/>
      <c r="Z201" s="434"/>
      <c r="AA201" s="434"/>
      <c r="AB201" s="434"/>
      <c r="AC201" s="434"/>
      <c r="AD201" s="434"/>
      <c r="AE201" s="434"/>
      <c r="AF201" s="434"/>
      <c r="AG201" s="434"/>
      <c r="AH201" s="434"/>
      <c r="AI201" s="434"/>
      <c r="AJ201" s="434"/>
      <c r="AK201" s="434"/>
      <c r="AL201" s="434"/>
      <c r="AM201" s="434"/>
      <c r="AN201" s="434"/>
      <c r="AO201" s="434"/>
      <c r="AP201" s="434"/>
      <c r="AQ201" s="434"/>
      <c r="AR201" s="434"/>
      <c r="AS201" s="434"/>
      <c r="AT201" s="434"/>
      <c r="AU201" s="434"/>
      <c r="AV201" s="434"/>
      <c r="AW201" s="434"/>
      <c r="AX201" s="434"/>
      <c r="AY201" s="434"/>
      <c r="AZ201" s="434"/>
      <c r="BA201" s="434"/>
      <c r="BB201" s="437"/>
      <c r="BC201" s="437"/>
      <c r="BD201" s="437"/>
    </row>
    <row r="202" spans="5:56" x14ac:dyDescent="0.25">
      <c r="E202" s="437"/>
      <c r="F202" s="437"/>
      <c r="I202" s="434"/>
      <c r="J202" s="434"/>
      <c r="K202" s="434"/>
      <c r="L202" s="434"/>
      <c r="M202" s="434"/>
      <c r="N202" s="434"/>
      <c r="O202" s="434"/>
      <c r="P202" s="434"/>
      <c r="Q202" s="437"/>
      <c r="R202" s="434"/>
      <c r="S202" s="434"/>
      <c r="T202" s="434"/>
      <c r="U202" s="434"/>
      <c r="V202" s="434"/>
      <c r="W202" s="434"/>
      <c r="X202" s="434"/>
      <c r="Y202" s="434"/>
      <c r="Z202" s="434"/>
      <c r="AA202" s="434"/>
      <c r="AB202" s="434"/>
      <c r="AC202" s="434"/>
      <c r="AD202" s="434"/>
      <c r="AE202" s="434"/>
      <c r="AF202" s="434"/>
      <c r="AG202" s="434"/>
      <c r="AH202" s="434"/>
      <c r="AI202" s="434"/>
      <c r="AJ202" s="434"/>
      <c r="AK202" s="434"/>
      <c r="AL202" s="434"/>
      <c r="AM202" s="434"/>
      <c r="AN202" s="434"/>
      <c r="AO202" s="434"/>
      <c r="AP202" s="434"/>
      <c r="AQ202" s="434"/>
      <c r="AR202" s="434"/>
      <c r="AS202" s="434"/>
      <c r="AT202" s="434"/>
      <c r="AU202" s="434"/>
      <c r="AV202" s="434"/>
      <c r="AW202" s="434"/>
      <c r="AX202" s="434"/>
      <c r="AY202" s="434"/>
      <c r="AZ202" s="434"/>
      <c r="BA202" s="434"/>
      <c r="BB202" s="437"/>
      <c r="BC202" s="437"/>
      <c r="BD202" s="437"/>
    </row>
    <row r="203" spans="5:56" x14ac:dyDescent="0.25">
      <c r="E203" s="437"/>
      <c r="F203" s="437"/>
      <c r="I203" s="434"/>
      <c r="J203" s="434"/>
      <c r="K203" s="434"/>
      <c r="L203" s="434"/>
      <c r="M203" s="434"/>
      <c r="N203" s="434"/>
      <c r="O203" s="434"/>
      <c r="P203" s="434"/>
      <c r="Q203" s="437"/>
      <c r="R203" s="434"/>
      <c r="S203" s="434"/>
      <c r="T203" s="434"/>
      <c r="U203" s="434"/>
      <c r="V203" s="434"/>
      <c r="W203" s="434"/>
      <c r="X203" s="434"/>
      <c r="Y203" s="434"/>
      <c r="Z203" s="434"/>
      <c r="AA203" s="434"/>
      <c r="AB203" s="434"/>
      <c r="AC203" s="434"/>
      <c r="AD203" s="434"/>
      <c r="AE203" s="434"/>
      <c r="AF203" s="434"/>
      <c r="AG203" s="434"/>
      <c r="AH203" s="434"/>
      <c r="AI203" s="434"/>
      <c r="AJ203" s="434"/>
      <c r="AK203" s="434"/>
      <c r="AL203" s="434"/>
      <c r="AM203" s="434"/>
      <c r="AN203" s="434"/>
      <c r="AO203" s="434"/>
      <c r="AP203" s="434"/>
      <c r="AQ203" s="434"/>
      <c r="AR203" s="434"/>
      <c r="AS203" s="434"/>
      <c r="AT203" s="434"/>
      <c r="AU203" s="434"/>
      <c r="AV203" s="434"/>
      <c r="AW203" s="434"/>
      <c r="AX203" s="434"/>
      <c r="AY203" s="434"/>
      <c r="AZ203" s="434"/>
      <c r="BA203" s="434"/>
      <c r="BB203" s="437"/>
      <c r="BC203" s="437"/>
      <c r="BD203" s="437"/>
    </row>
    <row r="204" spans="5:56" x14ac:dyDescent="0.25">
      <c r="E204" s="437"/>
      <c r="F204" s="437"/>
      <c r="I204" s="434"/>
      <c r="J204" s="434"/>
      <c r="K204" s="434"/>
      <c r="L204" s="434"/>
      <c r="M204" s="434"/>
      <c r="N204" s="434"/>
      <c r="O204" s="434"/>
      <c r="P204" s="434"/>
      <c r="Q204" s="437"/>
      <c r="R204" s="434"/>
      <c r="S204" s="434"/>
      <c r="T204" s="434"/>
      <c r="U204" s="434"/>
      <c r="V204" s="434"/>
      <c r="W204" s="434"/>
      <c r="X204" s="434"/>
      <c r="Y204" s="434"/>
      <c r="Z204" s="434"/>
      <c r="AA204" s="434"/>
      <c r="AB204" s="434"/>
      <c r="AC204" s="434"/>
      <c r="AD204" s="434"/>
      <c r="AE204" s="434"/>
      <c r="AF204" s="434"/>
      <c r="AG204" s="434"/>
      <c r="AH204" s="434"/>
      <c r="AI204" s="434"/>
      <c r="AJ204" s="434"/>
      <c r="AK204" s="434"/>
      <c r="AL204" s="434"/>
      <c r="AM204" s="434"/>
      <c r="AN204" s="434"/>
      <c r="AO204" s="434"/>
      <c r="AP204" s="434"/>
      <c r="AQ204" s="434"/>
      <c r="AR204" s="434"/>
      <c r="AS204" s="434"/>
      <c r="AT204" s="434"/>
      <c r="AU204" s="434"/>
      <c r="AV204" s="434"/>
      <c r="AW204" s="434"/>
      <c r="AX204" s="434"/>
      <c r="AY204" s="434"/>
      <c r="AZ204" s="434"/>
      <c r="BA204" s="434"/>
      <c r="BB204" s="437"/>
      <c r="BC204" s="437"/>
      <c r="BD204" s="437"/>
    </row>
    <row r="205" spans="5:56" x14ac:dyDescent="0.25">
      <c r="E205" s="437"/>
      <c r="F205" s="437"/>
      <c r="I205" s="434"/>
      <c r="J205" s="434"/>
      <c r="K205" s="434"/>
      <c r="L205" s="434"/>
      <c r="M205" s="434"/>
      <c r="N205" s="434"/>
      <c r="O205" s="434"/>
      <c r="P205" s="434"/>
      <c r="Q205" s="437"/>
      <c r="R205" s="434"/>
      <c r="S205" s="434"/>
      <c r="T205" s="434"/>
      <c r="U205" s="434"/>
      <c r="V205" s="434"/>
      <c r="W205" s="434"/>
      <c r="X205" s="434"/>
      <c r="Y205" s="434"/>
      <c r="Z205" s="434"/>
      <c r="AA205" s="434"/>
      <c r="AB205" s="434"/>
      <c r="AC205" s="434"/>
      <c r="AD205" s="434"/>
      <c r="AE205" s="434"/>
      <c r="AF205" s="434"/>
      <c r="AG205" s="434"/>
      <c r="AH205" s="434"/>
      <c r="AI205" s="434"/>
      <c r="AJ205" s="434"/>
      <c r="AK205" s="434"/>
      <c r="AL205" s="434"/>
      <c r="AM205" s="434"/>
      <c r="AN205" s="434"/>
      <c r="AO205" s="434"/>
      <c r="AP205" s="434"/>
      <c r="AQ205" s="434"/>
      <c r="AR205" s="434"/>
      <c r="AS205" s="434"/>
      <c r="AT205" s="434"/>
      <c r="AU205" s="434"/>
      <c r="AV205" s="434"/>
      <c r="AW205" s="434"/>
      <c r="AX205" s="434"/>
      <c r="AY205" s="434"/>
      <c r="AZ205" s="434"/>
      <c r="BA205" s="434"/>
      <c r="BB205" s="437"/>
      <c r="BC205" s="437"/>
      <c r="BD205" s="437"/>
    </row>
    <row r="206" spans="5:56" x14ac:dyDescent="0.25">
      <c r="E206" s="437"/>
      <c r="F206" s="437"/>
      <c r="I206" s="434"/>
      <c r="J206" s="434"/>
      <c r="K206" s="434"/>
      <c r="L206" s="434"/>
      <c r="M206" s="434"/>
      <c r="N206" s="434"/>
      <c r="O206" s="434"/>
      <c r="P206" s="434"/>
      <c r="Q206" s="437"/>
      <c r="R206" s="434"/>
      <c r="S206" s="434"/>
      <c r="T206" s="434"/>
      <c r="U206" s="434"/>
      <c r="V206" s="434"/>
      <c r="W206" s="434"/>
      <c r="X206" s="434"/>
      <c r="Y206" s="434"/>
      <c r="Z206" s="434"/>
      <c r="AA206" s="434"/>
      <c r="AB206" s="434"/>
      <c r="AC206" s="434"/>
      <c r="AD206" s="434"/>
      <c r="AE206" s="434"/>
      <c r="AF206" s="434"/>
      <c r="AG206" s="434"/>
      <c r="AH206" s="434"/>
      <c r="AI206" s="434"/>
      <c r="AJ206" s="434"/>
      <c r="AK206" s="434"/>
      <c r="AL206" s="434"/>
      <c r="AM206" s="434"/>
      <c r="AN206" s="434"/>
      <c r="AO206" s="434"/>
      <c r="AP206" s="434"/>
      <c r="AQ206" s="434"/>
      <c r="AR206" s="434"/>
      <c r="AS206" s="434"/>
      <c r="AT206" s="434"/>
      <c r="AU206" s="434"/>
      <c r="AV206" s="434"/>
      <c r="AW206" s="434"/>
      <c r="AX206" s="434"/>
      <c r="AY206" s="434"/>
      <c r="AZ206" s="434"/>
      <c r="BA206" s="434"/>
      <c r="BB206" s="437"/>
      <c r="BC206" s="437"/>
      <c r="BD206" s="437"/>
    </row>
    <row r="207" spans="5:56" x14ac:dyDescent="0.25">
      <c r="E207" s="437"/>
      <c r="F207" s="437"/>
      <c r="I207" s="434"/>
      <c r="J207" s="434"/>
      <c r="K207" s="434"/>
      <c r="L207" s="434"/>
      <c r="M207" s="434"/>
      <c r="N207" s="434"/>
      <c r="O207" s="434"/>
      <c r="P207" s="434"/>
      <c r="Q207" s="437"/>
      <c r="R207" s="434"/>
      <c r="S207" s="434"/>
      <c r="T207" s="434"/>
      <c r="U207" s="434"/>
      <c r="V207" s="434"/>
      <c r="W207" s="434"/>
      <c r="X207" s="434"/>
      <c r="Y207" s="434"/>
      <c r="Z207" s="434"/>
      <c r="AA207" s="434"/>
      <c r="AB207" s="434"/>
      <c r="AC207" s="434"/>
      <c r="AD207" s="434"/>
      <c r="AE207" s="434"/>
      <c r="AF207" s="434"/>
      <c r="AG207" s="434"/>
      <c r="AH207" s="434"/>
      <c r="AI207" s="434"/>
      <c r="AJ207" s="434"/>
      <c r="AK207" s="434"/>
      <c r="AL207" s="434"/>
      <c r="AM207" s="434"/>
      <c r="AN207" s="434"/>
      <c r="AO207" s="434"/>
      <c r="AP207" s="434"/>
      <c r="AQ207" s="434"/>
      <c r="AR207" s="434"/>
      <c r="AS207" s="434"/>
      <c r="AT207" s="434"/>
      <c r="AU207" s="434"/>
      <c r="AV207" s="434"/>
      <c r="AW207" s="434"/>
      <c r="AX207" s="434"/>
      <c r="AY207" s="434"/>
      <c r="AZ207" s="434"/>
      <c r="BA207" s="434"/>
      <c r="BB207" s="437"/>
      <c r="BC207" s="437"/>
      <c r="BD207" s="437"/>
    </row>
    <row r="208" spans="5:56" x14ac:dyDescent="0.25">
      <c r="E208" s="437"/>
      <c r="F208" s="437"/>
      <c r="I208" s="434"/>
      <c r="J208" s="434"/>
      <c r="K208" s="434"/>
      <c r="L208" s="434"/>
      <c r="M208" s="434"/>
      <c r="N208" s="434"/>
      <c r="O208" s="434"/>
      <c r="P208" s="434"/>
      <c r="Q208" s="437"/>
      <c r="R208" s="434"/>
      <c r="S208" s="434"/>
      <c r="T208" s="434"/>
      <c r="U208" s="434"/>
      <c r="V208" s="434"/>
      <c r="W208" s="434"/>
      <c r="X208" s="434"/>
      <c r="Y208" s="434"/>
      <c r="Z208" s="434"/>
      <c r="AA208" s="434"/>
      <c r="AB208" s="434"/>
      <c r="AC208" s="434"/>
      <c r="AD208" s="434"/>
      <c r="AE208" s="434"/>
      <c r="AF208" s="434"/>
      <c r="AG208" s="434"/>
      <c r="AH208" s="434"/>
      <c r="AI208" s="434"/>
      <c r="AJ208" s="434"/>
      <c r="AK208" s="434"/>
      <c r="AL208" s="434"/>
      <c r="AM208" s="434"/>
      <c r="AN208" s="434"/>
      <c r="AO208" s="434"/>
      <c r="AP208" s="434"/>
      <c r="AQ208" s="434"/>
      <c r="AR208" s="434"/>
      <c r="AS208" s="434"/>
      <c r="AT208" s="434"/>
      <c r="AU208" s="434"/>
      <c r="AV208" s="434"/>
      <c r="AW208" s="434"/>
      <c r="AX208" s="434"/>
      <c r="AY208" s="434"/>
      <c r="AZ208" s="434"/>
      <c r="BA208" s="434"/>
      <c r="BB208" s="437"/>
      <c r="BC208" s="437"/>
      <c r="BD208" s="437"/>
    </row>
    <row r="209" spans="5:56" x14ac:dyDescent="0.25">
      <c r="E209" s="437"/>
      <c r="F209" s="437"/>
      <c r="I209" s="434"/>
      <c r="J209" s="434"/>
      <c r="K209" s="434"/>
      <c r="L209" s="434"/>
      <c r="M209" s="434"/>
      <c r="N209" s="434"/>
      <c r="O209" s="434"/>
      <c r="P209" s="434"/>
      <c r="Q209" s="437"/>
      <c r="R209" s="434"/>
      <c r="S209" s="434"/>
      <c r="T209" s="434"/>
      <c r="U209" s="434"/>
      <c r="V209" s="434"/>
      <c r="W209" s="434"/>
      <c r="X209" s="434"/>
      <c r="Y209" s="434"/>
      <c r="Z209" s="434"/>
      <c r="AA209" s="434"/>
      <c r="AB209" s="434"/>
      <c r="AC209" s="434"/>
      <c r="AD209" s="434"/>
      <c r="AE209" s="434"/>
      <c r="AF209" s="434"/>
      <c r="AG209" s="434"/>
      <c r="AH209" s="434"/>
      <c r="AI209" s="434"/>
      <c r="AJ209" s="434"/>
      <c r="AK209" s="434"/>
      <c r="AL209" s="434"/>
      <c r="AM209" s="434"/>
      <c r="AN209" s="434"/>
      <c r="AO209" s="434"/>
      <c r="AP209" s="434"/>
      <c r="AQ209" s="434"/>
      <c r="AR209" s="434"/>
      <c r="AS209" s="434"/>
      <c r="AT209" s="434"/>
      <c r="AU209" s="434"/>
      <c r="AV209" s="434"/>
      <c r="AW209" s="434"/>
      <c r="AX209" s="434"/>
      <c r="AY209" s="434"/>
      <c r="AZ209" s="434"/>
      <c r="BA209" s="434"/>
      <c r="BB209" s="437"/>
      <c r="BC209" s="437"/>
      <c r="BD209" s="437"/>
    </row>
    <row r="210" spans="5:56" x14ac:dyDescent="0.25">
      <c r="E210" s="437"/>
      <c r="F210" s="437"/>
      <c r="I210" s="434"/>
      <c r="J210" s="434"/>
      <c r="K210" s="434"/>
      <c r="L210" s="434"/>
      <c r="M210" s="434"/>
      <c r="N210" s="434"/>
      <c r="O210" s="434"/>
      <c r="P210" s="434"/>
      <c r="Q210" s="437"/>
      <c r="R210" s="434"/>
      <c r="S210" s="434"/>
      <c r="T210" s="434"/>
      <c r="U210" s="434"/>
      <c r="V210" s="434"/>
      <c r="W210" s="434"/>
      <c r="X210" s="434"/>
      <c r="Y210" s="434"/>
      <c r="Z210" s="434"/>
      <c r="AA210" s="434"/>
      <c r="AB210" s="434"/>
      <c r="AC210" s="434"/>
      <c r="AD210" s="434"/>
      <c r="AE210" s="434"/>
      <c r="AF210" s="434"/>
      <c r="AG210" s="434"/>
      <c r="AH210" s="434"/>
      <c r="AI210" s="434"/>
      <c r="AJ210" s="434"/>
      <c r="AK210" s="434"/>
      <c r="AL210" s="434"/>
      <c r="AM210" s="434"/>
      <c r="AN210" s="434"/>
      <c r="AO210" s="434"/>
      <c r="AP210" s="434"/>
      <c r="AQ210" s="434"/>
      <c r="AR210" s="434"/>
      <c r="AS210" s="434"/>
      <c r="AT210" s="434"/>
      <c r="AU210" s="434"/>
      <c r="AV210" s="434"/>
      <c r="AW210" s="434"/>
      <c r="AX210" s="434"/>
      <c r="AY210" s="434"/>
      <c r="AZ210" s="434"/>
      <c r="BA210" s="434"/>
      <c r="BB210" s="437"/>
      <c r="BC210" s="437"/>
      <c r="BD210" s="437"/>
    </row>
    <row r="211" spans="5:56" x14ac:dyDescent="0.25">
      <c r="E211" s="437"/>
      <c r="F211" s="437"/>
      <c r="I211" s="434"/>
      <c r="J211" s="434"/>
      <c r="K211" s="434"/>
      <c r="L211" s="434"/>
      <c r="M211" s="434"/>
      <c r="N211" s="434"/>
      <c r="O211" s="434"/>
      <c r="P211" s="434"/>
      <c r="Q211" s="437"/>
      <c r="R211" s="434"/>
      <c r="S211" s="434"/>
      <c r="T211" s="434"/>
      <c r="U211" s="434"/>
      <c r="V211" s="434"/>
      <c r="W211" s="434"/>
      <c r="X211" s="434"/>
      <c r="Y211" s="434"/>
      <c r="Z211" s="434"/>
      <c r="AA211" s="434"/>
      <c r="AB211" s="434"/>
      <c r="AC211" s="434"/>
      <c r="AD211" s="434"/>
      <c r="AE211" s="434"/>
      <c r="AF211" s="434"/>
      <c r="AG211" s="434"/>
      <c r="AH211" s="434"/>
      <c r="AI211" s="434"/>
      <c r="AJ211" s="434"/>
      <c r="AK211" s="434"/>
      <c r="AL211" s="434"/>
      <c r="AM211" s="434"/>
      <c r="AN211" s="434"/>
      <c r="AO211" s="434"/>
      <c r="AP211" s="434"/>
      <c r="AQ211" s="434"/>
      <c r="AR211" s="434"/>
      <c r="AS211" s="434"/>
      <c r="AT211" s="434"/>
      <c r="AU211" s="434"/>
      <c r="AV211" s="434"/>
      <c r="AW211" s="434"/>
      <c r="AX211" s="434"/>
      <c r="AY211" s="434"/>
      <c r="AZ211" s="434"/>
      <c r="BA211" s="434"/>
      <c r="BB211" s="437"/>
      <c r="BC211" s="437"/>
      <c r="BD211" s="437"/>
    </row>
    <row r="212" spans="5:56" x14ac:dyDescent="0.25">
      <c r="E212" s="437"/>
      <c r="F212" s="437"/>
      <c r="I212" s="434"/>
      <c r="J212" s="434"/>
      <c r="K212" s="434"/>
      <c r="L212" s="434"/>
      <c r="M212" s="434"/>
      <c r="N212" s="434"/>
      <c r="O212" s="434"/>
      <c r="P212" s="434"/>
      <c r="Q212" s="434"/>
      <c r="R212" s="434"/>
      <c r="S212" s="434"/>
      <c r="T212" s="434"/>
      <c r="U212" s="434"/>
      <c r="V212" s="434"/>
      <c r="W212" s="434"/>
      <c r="X212" s="434"/>
      <c r="Y212" s="434"/>
      <c r="Z212" s="434"/>
      <c r="AA212" s="434"/>
      <c r="AB212" s="434"/>
      <c r="AC212" s="434"/>
      <c r="AD212" s="434"/>
      <c r="AE212" s="434"/>
      <c r="AF212" s="434"/>
      <c r="AG212" s="434"/>
      <c r="AH212" s="434"/>
      <c r="AI212" s="434"/>
      <c r="AJ212" s="434"/>
      <c r="AK212" s="434"/>
      <c r="AL212" s="434"/>
      <c r="AM212" s="434"/>
      <c r="AN212" s="434"/>
      <c r="AO212" s="434"/>
      <c r="AP212" s="434"/>
      <c r="AQ212" s="434"/>
      <c r="AR212" s="434"/>
      <c r="AS212" s="434"/>
      <c r="AT212" s="434"/>
      <c r="AU212" s="434"/>
      <c r="AV212" s="434"/>
      <c r="AW212" s="434"/>
      <c r="AX212" s="434"/>
      <c r="AY212" s="434"/>
      <c r="AZ212" s="434"/>
      <c r="BA212" s="434"/>
      <c r="BB212" s="437"/>
      <c r="BC212" s="437"/>
      <c r="BD212" s="437"/>
    </row>
    <row r="213" spans="5:56" x14ac:dyDescent="0.25">
      <c r="E213" s="437"/>
      <c r="F213" s="437"/>
      <c r="I213" s="434"/>
      <c r="J213" s="434"/>
      <c r="K213" s="434"/>
      <c r="L213" s="434"/>
      <c r="M213" s="434"/>
      <c r="N213" s="434"/>
      <c r="O213" s="434"/>
      <c r="P213" s="434"/>
      <c r="Q213" s="434"/>
      <c r="R213" s="434"/>
      <c r="S213" s="434"/>
      <c r="T213" s="434"/>
      <c r="U213" s="434"/>
      <c r="V213" s="434"/>
      <c r="W213" s="434"/>
      <c r="X213" s="434"/>
      <c r="Y213" s="434"/>
      <c r="Z213" s="434"/>
      <c r="AA213" s="434"/>
      <c r="AB213" s="434"/>
      <c r="AC213" s="434"/>
      <c r="AD213" s="434"/>
      <c r="AE213" s="434"/>
      <c r="AF213" s="434"/>
      <c r="AG213" s="434"/>
      <c r="AH213" s="434"/>
      <c r="AI213" s="434"/>
      <c r="AJ213" s="434"/>
      <c r="AK213" s="434"/>
      <c r="AL213" s="434"/>
      <c r="AM213" s="434"/>
      <c r="AN213" s="434"/>
      <c r="AO213" s="434"/>
      <c r="AP213" s="434"/>
      <c r="AQ213" s="434"/>
      <c r="AR213" s="434"/>
      <c r="AS213" s="434"/>
      <c r="AT213" s="434"/>
      <c r="AU213" s="434"/>
      <c r="AV213" s="434"/>
      <c r="AW213" s="434"/>
      <c r="AX213" s="434"/>
      <c r="AY213" s="434"/>
      <c r="AZ213" s="434"/>
      <c r="BA213" s="434"/>
      <c r="BB213" s="437"/>
      <c r="BC213" s="437"/>
      <c r="BD213" s="437"/>
    </row>
    <row r="214" spans="5:56" x14ac:dyDescent="0.25">
      <c r="E214" s="437"/>
      <c r="F214" s="437"/>
      <c r="I214" s="434"/>
      <c r="J214" s="434"/>
      <c r="K214" s="434"/>
      <c r="L214" s="434"/>
      <c r="M214" s="434"/>
      <c r="N214" s="434"/>
      <c r="O214" s="434"/>
      <c r="P214" s="434"/>
      <c r="Q214" s="434"/>
      <c r="R214" s="434"/>
      <c r="S214" s="434"/>
      <c r="T214" s="434"/>
      <c r="U214" s="434"/>
      <c r="V214" s="434"/>
      <c r="W214" s="434"/>
      <c r="X214" s="434"/>
      <c r="Y214" s="434"/>
      <c r="Z214" s="434"/>
      <c r="AA214" s="434"/>
      <c r="AB214" s="434"/>
      <c r="AC214" s="434"/>
      <c r="AD214" s="434"/>
      <c r="AE214" s="434"/>
      <c r="AF214" s="434"/>
      <c r="AG214" s="434"/>
      <c r="AH214" s="434"/>
      <c r="AI214" s="434"/>
      <c r="AJ214" s="434"/>
      <c r="AK214" s="434"/>
      <c r="AL214" s="434"/>
      <c r="AM214" s="434"/>
      <c r="AN214" s="434"/>
      <c r="AO214" s="434"/>
      <c r="AP214" s="434"/>
      <c r="AQ214" s="434"/>
      <c r="AR214" s="434"/>
      <c r="AS214" s="434"/>
      <c r="AT214" s="434"/>
      <c r="AU214" s="434"/>
      <c r="AV214" s="434"/>
      <c r="AW214" s="434"/>
      <c r="AX214" s="434"/>
      <c r="AY214" s="434"/>
      <c r="AZ214" s="434"/>
      <c r="BA214" s="434"/>
      <c r="BB214" s="437"/>
      <c r="BC214" s="437"/>
      <c r="BD214" s="437"/>
    </row>
    <row r="215" spans="5:56" x14ac:dyDescent="0.25">
      <c r="E215" s="437"/>
      <c r="F215" s="437"/>
      <c r="I215" s="434"/>
      <c r="J215" s="434"/>
      <c r="K215" s="434"/>
      <c r="L215" s="434"/>
      <c r="M215" s="434"/>
      <c r="N215" s="434"/>
      <c r="O215" s="434"/>
      <c r="P215" s="434"/>
      <c r="Q215" s="434"/>
      <c r="R215" s="434"/>
      <c r="S215" s="434"/>
      <c r="T215" s="434"/>
      <c r="U215" s="434"/>
      <c r="V215" s="434"/>
      <c r="W215" s="434"/>
      <c r="X215" s="434"/>
      <c r="Y215" s="434"/>
      <c r="Z215" s="434"/>
      <c r="AA215" s="434"/>
      <c r="AB215" s="434"/>
      <c r="AC215" s="434"/>
      <c r="AD215" s="434"/>
      <c r="AE215" s="434"/>
      <c r="AF215" s="434"/>
      <c r="AG215" s="434"/>
      <c r="AH215" s="434"/>
      <c r="AI215" s="434"/>
      <c r="AJ215" s="434"/>
      <c r="AK215" s="434"/>
      <c r="AL215" s="434"/>
      <c r="AM215" s="434"/>
      <c r="AN215" s="434"/>
      <c r="AO215" s="434"/>
      <c r="AP215" s="434"/>
      <c r="AQ215" s="434"/>
      <c r="AR215" s="434"/>
      <c r="AS215" s="434"/>
      <c r="AT215" s="434"/>
      <c r="AU215" s="434"/>
      <c r="AV215" s="434"/>
      <c r="AW215" s="434"/>
      <c r="AX215" s="434"/>
      <c r="AY215" s="434"/>
      <c r="AZ215" s="434"/>
      <c r="BA215" s="434"/>
      <c r="BB215" s="437"/>
      <c r="BC215" s="437"/>
      <c r="BD215" s="437"/>
    </row>
    <row r="216" spans="5:56" x14ac:dyDescent="0.25">
      <c r="E216" s="437"/>
      <c r="F216" s="437"/>
      <c r="I216" s="434"/>
      <c r="J216" s="434"/>
      <c r="K216" s="434"/>
      <c r="L216" s="434"/>
      <c r="M216" s="434"/>
      <c r="N216" s="434"/>
      <c r="O216" s="434"/>
      <c r="P216" s="434"/>
      <c r="Q216" s="434"/>
      <c r="R216" s="434"/>
      <c r="S216" s="434"/>
      <c r="T216" s="434"/>
      <c r="U216" s="434"/>
      <c r="V216" s="434"/>
      <c r="W216" s="434"/>
      <c r="X216" s="434"/>
      <c r="Y216" s="434"/>
      <c r="Z216" s="434"/>
      <c r="AA216" s="434"/>
      <c r="AB216" s="434"/>
      <c r="AC216" s="434"/>
      <c r="AD216" s="434"/>
      <c r="AE216" s="434"/>
      <c r="AF216" s="434"/>
      <c r="AG216" s="434"/>
      <c r="AH216" s="434"/>
      <c r="AI216" s="434"/>
      <c r="AJ216" s="434"/>
      <c r="AK216" s="434"/>
      <c r="AL216" s="434"/>
      <c r="AM216" s="434"/>
      <c r="AN216" s="434"/>
      <c r="AO216" s="434"/>
      <c r="AP216" s="434"/>
      <c r="AQ216" s="434"/>
      <c r="AR216" s="434"/>
      <c r="AS216" s="434"/>
      <c r="AT216" s="434"/>
      <c r="AU216" s="434"/>
      <c r="AV216" s="434"/>
      <c r="AW216" s="434"/>
      <c r="AX216" s="434"/>
      <c r="AY216" s="434"/>
      <c r="AZ216" s="434"/>
      <c r="BA216" s="434"/>
      <c r="BB216" s="437"/>
      <c r="BC216" s="437"/>
      <c r="BD216" s="437"/>
    </row>
    <row r="217" spans="5:56" x14ac:dyDescent="0.25">
      <c r="E217" s="437"/>
      <c r="F217" s="437"/>
      <c r="I217" s="434"/>
      <c r="J217" s="434"/>
      <c r="K217" s="434"/>
      <c r="L217" s="434"/>
      <c r="M217" s="434"/>
      <c r="N217" s="434"/>
      <c r="O217" s="434"/>
      <c r="P217" s="434"/>
      <c r="Q217" s="434"/>
      <c r="R217" s="434"/>
      <c r="S217" s="434"/>
      <c r="T217" s="434"/>
      <c r="U217" s="434"/>
      <c r="V217" s="434"/>
      <c r="W217" s="434"/>
      <c r="X217" s="434"/>
      <c r="Y217" s="434"/>
      <c r="Z217" s="434"/>
      <c r="AA217" s="434"/>
      <c r="AB217" s="434"/>
      <c r="AC217" s="434"/>
      <c r="AD217" s="434"/>
      <c r="AE217" s="434"/>
      <c r="AF217" s="434"/>
      <c r="AG217" s="434"/>
      <c r="AH217" s="434"/>
      <c r="AI217" s="434"/>
      <c r="AJ217" s="434"/>
      <c r="AK217" s="434"/>
      <c r="AL217" s="434"/>
      <c r="AM217" s="434"/>
      <c r="AN217" s="434"/>
      <c r="AO217" s="434"/>
      <c r="AP217" s="434"/>
      <c r="AQ217" s="434"/>
      <c r="AR217" s="434"/>
      <c r="AS217" s="434"/>
      <c r="AT217" s="434"/>
      <c r="AU217" s="434"/>
      <c r="AV217" s="434"/>
      <c r="AW217" s="434"/>
      <c r="AX217" s="434"/>
      <c r="AY217" s="434"/>
      <c r="AZ217" s="434"/>
      <c r="BA217" s="434"/>
      <c r="BB217" s="437"/>
      <c r="BC217" s="437"/>
      <c r="BD217" s="437"/>
    </row>
    <row r="218" spans="5:56" x14ac:dyDescent="0.25">
      <c r="E218" s="437"/>
      <c r="F218" s="437"/>
      <c r="I218" s="434"/>
      <c r="J218" s="434"/>
      <c r="K218" s="434"/>
      <c r="L218" s="434"/>
      <c r="M218" s="434"/>
      <c r="N218" s="434"/>
      <c r="O218" s="434"/>
      <c r="P218" s="434"/>
      <c r="Q218" s="434"/>
      <c r="R218" s="434"/>
      <c r="S218" s="434"/>
      <c r="T218" s="434"/>
      <c r="U218" s="434"/>
      <c r="V218" s="434"/>
      <c r="W218" s="434"/>
      <c r="X218" s="434"/>
      <c r="Y218" s="434"/>
      <c r="Z218" s="434"/>
      <c r="AA218" s="434"/>
      <c r="AB218" s="434"/>
      <c r="AC218" s="434"/>
      <c r="AD218" s="434"/>
      <c r="AE218" s="434"/>
      <c r="AF218" s="434"/>
      <c r="AG218" s="434"/>
      <c r="AH218" s="434"/>
      <c r="AI218" s="434"/>
      <c r="AJ218" s="434"/>
      <c r="AK218" s="434"/>
      <c r="AL218" s="434"/>
      <c r="AM218" s="434"/>
      <c r="AN218" s="434"/>
      <c r="AO218" s="434"/>
      <c r="AP218" s="434"/>
      <c r="AQ218" s="434"/>
      <c r="AR218" s="434"/>
      <c r="AS218" s="434"/>
      <c r="AT218" s="434"/>
      <c r="AU218" s="434"/>
      <c r="AV218" s="434"/>
      <c r="AW218" s="434"/>
      <c r="AX218" s="434"/>
      <c r="AY218" s="434"/>
      <c r="AZ218" s="434"/>
      <c r="BA218" s="434"/>
      <c r="BB218" s="437"/>
      <c r="BC218" s="437"/>
      <c r="BD218" s="437"/>
    </row>
    <row r="219" spans="5:56" x14ac:dyDescent="0.25">
      <c r="E219" s="437"/>
      <c r="F219" s="437"/>
      <c r="I219" s="434"/>
      <c r="J219" s="434"/>
      <c r="K219" s="434"/>
      <c r="L219" s="434"/>
      <c r="M219" s="434"/>
      <c r="N219" s="434"/>
      <c r="O219" s="434"/>
      <c r="P219" s="434"/>
      <c r="Q219" s="434"/>
      <c r="R219" s="434"/>
      <c r="S219" s="434"/>
      <c r="T219" s="434"/>
      <c r="U219" s="434"/>
      <c r="V219" s="434"/>
      <c r="W219" s="434"/>
      <c r="X219" s="434"/>
      <c r="Y219" s="434"/>
      <c r="Z219" s="434"/>
      <c r="AA219" s="434"/>
      <c r="AB219" s="434"/>
      <c r="AC219" s="434"/>
      <c r="AD219" s="434"/>
      <c r="AE219" s="434"/>
      <c r="AF219" s="434"/>
      <c r="AG219" s="434"/>
      <c r="AH219" s="434"/>
      <c r="AI219" s="434"/>
      <c r="AJ219" s="434"/>
      <c r="AK219" s="434"/>
      <c r="AL219" s="434"/>
      <c r="AM219" s="434"/>
      <c r="AN219" s="434"/>
      <c r="AO219" s="434"/>
      <c r="AP219" s="434"/>
      <c r="AQ219" s="434"/>
      <c r="AR219" s="434"/>
      <c r="AS219" s="434"/>
      <c r="AT219" s="434"/>
      <c r="AU219" s="434"/>
      <c r="AV219" s="434"/>
      <c r="AW219" s="434"/>
      <c r="AX219" s="434"/>
      <c r="AY219" s="434"/>
      <c r="AZ219" s="434"/>
      <c r="BA219" s="434"/>
      <c r="BB219" s="437"/>
      <c r="BC219" s="437"/>
      <c r="BD219" s="437"/>
    </row>
    <row r="220" spans="5:56" x14ac:dyDescent="0.25">
      <c r="E220" s="437"/>
      <c r="F220" s="437"/>
      <c r="I220" s="434"/>
      <c r="J220" s="434"/>
      <c r="K220" s="434"/>
      <c r="L220" s="434"/>
      <c r="M220" s="434"/>
      <c r="N220" s="434"/>
      <c r="O220" s="434"/>
      <c r="P220" s="434"/>
      <c r="Q220" s="434"/>
      <c r="R220" s="434"/>
      <c r="S220" s="434"/>
      <c r="T220" s="434"/>
      <c r="U220" s="434"/>
      <c r="V220" s="434"/>
      <c r="W220" s="434"/>
      <c r="X220" s="434"/>
      <c r="Y220" s="434"/>
      <c r="Z220" s="434"/>
      <c r="AA220" s="434"/>
      <c r="AB220" s="434"/>
      <c r="AC220" s="434"/>
      <c r="AD220" s="434"/>
      <c r="AE220" s="434"/>
      <c r="AF220" s="434"/>
      <c r="AG220" s="434"/>
      <c r="AH220" s="434"/>
      <c r="AI220" s="434"/>
      <c r="AJ220" s="434"/>
      <c r="AK220" s="434"/>
      <c r="AL220" s="434"/>
      <c r="AM220" s="434"/>
      <c r="AN220" s="434"/>
      <c r="AO220" s="434"/>
      <c r="AP220" s="434"/>
      <c r="AQ220" s="434"/>
      <c r="AR220" s="434"/>
      <c r="AS220" s="434"/>
      <c r="AT220" s="434"/>
      <c r="AU220" s="434"/>
      <c r="AV220" s="434"/>
      <c r="AW220" s="434"/>
      <c r="AX220" s="434"/>
      <c r="AY220" s="434"/>
      <c r="AZ220" s="434"/>
      <c r="BA220" s="434"/>
      <c r="BB220" s="437"/>
      <c r="BC220" s="437"/>
      <c r="BD220" s="437"/>
    </row>
    <row r="221" spans="5:56" x14ac:dyDescent="0.25">
      <c r="E221" s="437"/>
      <c r="F221" s="437"/>
      <c r="I221" s="434"/>
      <c r="J221" s="434"/>
      <c r="K221" s="434"/>
      <c r="L221" s="434"/>
      <c r="M221" s="434"/>
      <c r="N221" s="434"/>
      <c r="O221" s="434"/>
      <c r="P221" s="434"/>
      <c r="Q221" s="434"/>
      <c r="R221" s="434"/>
      <c r="S221" s="434"/>
      <c r="T221" s="434"/>
      <c r="U221" s="434"/>
      <c r="V221" s="434"/>
      <c r="W221" s="434"/>
      <c r="X221" s="434"/>
      <c r="Y221" s="434"/>
      <c r="Z221" s="434"/>
      <c r="AA221" s="434"/>
      <c r="AB221" s="434"/>
      <c r="AC221" s="434"/>
      <c r="AD221" s="434"/>
      <c r="AE221" s="434"/>
      <c r="AF221" s="434"/>
      <c r="AG221" s="434"/>
      <c r="AH221" s="434"/>
      <c r="AI221" s="434"/>
      <c r="AJ221" s="434"/>
      <c r="AK221" s="434"/>
      <c r="AL221" s="434"/>
      <c r="AM221" s="434"/>
      <c r="AN221" s="434"/>
      <c r="AO221" s="434"/>
      <c r="AP221" s="434"/>
      <c r="AQ221" s="434"/>
      <c r="AR221" s="434"/>
      <c r="AS221" s="434"/>
      <c r="AT221" s="434"/>
      <c r="AU221" s="434"/>
      <c r="AV221" s="434"/>
      <c r="AW221" s="434"/>
      <c r="AX221" s="434"/>
      <c r="AY221" s="434"/>
      <c r="AZ221" s="434"/>
      <c r="BA221" s="434"/>
      <c r="BB221" s="437"/>
      <c r="BC221" s="437"/>
      <c r="BD221" s="437"/>
    </row>
    <row r="222" spans="5:56" x14ac:dyDescent="0.25">
      <c r="E222" s="437"/>
      <c r="F222" s="437"/>
      <c r="I222" s="434"/>
      <c r="J222" s="434"/>
      <c r="K222" s="434"/>
      <c r="L222" s="434"/>
      <c r="M222" s="434"/>
      <c r="N222" s="434"/>
      <c r="O222" s="434"/>
      <c r="P222" s="434"/>
      <c r="Q222" s="434"/>
      <c r="R222" s="434"/>
      <c r="S222" s="434"/>
      <c r="T222" s="434"/>
      <c r="U222" s="434"/>
      <c r="V222" s="434"/>
      <c r="W222" s="434"/>
      <c r="X222" s="434"/>
      <c r="Y222" s="434"/>
      <c r="Z222" s="434"/>
      <c r="AA222" s="434"/>
      <c r="AB222" s="434"/>
      <c r="AC222" s="434"/>
      <c r="AD222" s="434"/>
      <c r="AE222" s="434"/>
      <c r="AF222" s="434"/>
      <c r="AG222" s="434"/>
      <c r="AH222" s="434"/>
      <c r="AI222" s="434"/>
      <c r="AJ222" s="434"/>
      <c r="AK222" s="434"/>
      <c r="AL222" s="434"/>
      <c r="AM222" s="434"/>
      <c r="AN222" s="434"/>
      <c r="AO222" s="434"/>
      <c r="AP222" s="434"/>
      <c r="AQ222" s="434"/>
      <c r="AR222" s="434"/>
      <c r="AS222" s="434"/>
      <c r="AT222" s="434"/>
      <c r="AU222" s="434"/>
      <c r="AV222" s="434"/>
      <c r="AW222" s="434"/>
      <c r="AX222" s="434"/>
      <c r="AY222" s="434"/>
      <c r="AZ222" s="434"/>
      <c r="BA222" s="434"/>
      <c r="BB222" s="437"/>
      <c r="BC222" s="437"/>
      <c r="BD222" s="437"/>
    </row>
    <row r="223" spans="5:56" x14ac:dyDescent="0.25">
      <c r="E223" s="437"/>
      <c r="F223" s="437"/>
      <c r="I223" s="434"/>
      <c r="J223" s="434"/>
      <c r="K223" s="434"/>
      <c r="L223" s="434"/>
      <c r="M223" s="434"/>
      <c r="N223" s="434"/>
      <c r="O223" s="434"/>
      <c r="P223" s="434"/>
      <c r="Q223" s="434"/>
      <c r="R223" s="434"/>
      <c r="S223" s="434"/>
      <c r="T223" s="434"/>
      <c r="U223" s="434"/>
      <c r="V223" s="434"/>
      <c r="W223" s="434"/>
      <c r="X223" s="434"/>
      <c r="Y223" s="434"/>
      <c r="Z223" s="434"/>
      <c r="AA223" s="434"/>
      <c r="AB223" s="434"/>
      <c r="AC223" s="434"/>
      <c r="AD223" s="434"/>
      <c r="AE223" s="434"/>
      <c r="AF223" s="434"/>
      <c r="AG223" s="434"/>
      <c r="AH223" s="434"/>
      <c r="AI223" s="434"/>
      <c r="AJ223" s="434"/>
      <c r="AK223" s="434"/>
      <c r="AL223" s="434"/>
      <c r="AM223" s="434"/>
      <c r="AN223" s="434"/>
      <c r="AO223" s="434"/>
      <c r="AP223" s="434"/>
      <c r="AQ223" s="434"/>
      <c r="AR223" s="434"/>
      <c r="AS223" s="434"/>
      <c r="AT223" s="434"/>
      <c r="AU223" s="434"/>
      <c r="AV223" s="434"/>
      <c r="AW223" s="434"/>
      <c r="AX223" s="434"/>
      <c r="AY223" s="434"/>
      <c r="AZ223" s="434"/>
      <c r="BA223" s="434"/>
      <c r="BB223" s="437"/>
      <c r="BC223" s="437"/>
      <c r="BD223" s="437"/>
    </row>
    <row r="224" spans="5:56" x14ac:dyDescent="0.25">
      <c r="E224" s="437"/>
      <c r="F224" s="437"/>
      <c r="I224" s="434"/>
      <c r="J224" s="434"/>
      <c r="K224" s="434"/>
      <c r="L224" s="434"/>
      <c r="M224" s="434"/>
      <c r="N224" s="434"/>
      <c r="O224" s="434"/>
      <c r="P224" s="434"/>
      <c r="Q224" s="434"/>
      <c r="R224" s="434"/>
      <c r="S224" s="434"/>
      <c r="T224" s="434"/>
      <c r="U224" s="434"/>
      <c r="V224" s="434"/>
      <c r="W224" s="434"/>
      <c r="X224" s="434"/>
      <c r="Y224" s="434"/>
      <c r="Z224" s="434"/>
      <c r="AA224" s="434"/>
      <c r="AB224" s="434"/>
      <c r="AC224" s="434"/>
      <c r="AD224" s="434"/>
      <c r="AE224" s="434"/>
      <c r="AF224" s="434"/>
      <c r="AG224" s="434"/>
      <c r="AH224" s="434"/>
      <c r="AI224" s="434"/>
      <c r="AJ224" s="434"/>
      <c r="AK224" s="434"/>
      <c r="AL224" s="434"/>
      <c r="AM224" s="434"/>
      <c r="AN224" s="434"/>
      <c r="AO224" s="434"/>
      <c r="AP224" s="434"/>
      <c r="AQ224" s="434"/>
      <c r="AR224" s="434"/>
      <c r="AS224" s="434"/>
      <c r="AT224" s="434"/>
      <c r="AU224" s="434"/>
      <c r="AV224" s="434"/>
      <c r="AW224" s="434"/>
      <c r="AX224" s="434"/>
      <c r="AY224" s="434"/>
      <c r="AZ224" s="434"/>
      <c r="BA224" s="434"/>
      <c r="BB224" s="437"/>
      <c r="BC224" s="437"/>
      <c r="BD224" s="437"/>
    </row>
    <row r="225" spans="5:56" x14ac:dyDescent="0.25">
      <c r="E225" s="437"/>
      <c r="F225" s="437"/>
      <c r="I225" s="434"/>
      <c r="J225" s="434"/>
      <c r="K225" s="434"/>
      <c r="L225" s="434"/>
      <c r="M225" s="434"/>
      <c r="N225" s="434"/>
      <c r="O225" s="434"/>
      <c r="P225" s="434"/>
      <c r="Q225" s="434"/>
      <c r="R225" s="434"/>
      <c r="S225" s="434"/>
      <c r="T225" s="434"/>
      <c r="U225" s="434"/>
      <c r="V225" s="434"/>
      <c r="W225" s="434"/>
      <c r="X225" s="434"/>
      <c r="Y225" s="434"/>
      <c r="Z225" s="434"/>
      <c r="AA225" s="434"/>
      <c r="AB225" s="434"/>
      <c r="AC225" s="434"/>
      <c r="AD225" s="434"/>
      <c r="AE225" s="434"/>
      <c r="AF225" s="434"/>
      <c r="AG225" s="434"/>
      <c r="AH225" s="434"/>
      <c r="AI225" s="434"/>
      <c r="AJ225" s="434"/>
      <c r="AK225" s="434"/>
      <c r="AL225" s="434"/>
      <c r="AM225" s="434"/>
      <c r="AN225" s="434"/>
      <c r="AO225" s="434"/>
      <c r="AP225" s="434"/>
      <c r="AQ225" s="434"/>
      <c r="AR225" s="434"/>
      <c r="AS225" s="434"/>
      <c r="AT225" s="434"/>
      <c r="AU225" s="434"/>
      <c r="AV225" s="434"/>
      <c r="AW225" s="434"/>
      <c r="AX225" s="434"/>
      <c r="AY225" s="434"/>
      <c r="AZ225" s="434"/>
      <c r="BA225" s="434"/>
      <c r="BB225" s="437"/>
      <c r="BC225" s="437"/>
      <c r="BD225" s="437"/>
    </row>
    <row r="226" spans="5:56" x14ac:dyDescent="0.25">
      <c r="E226" s="437"/>
      <c r="F226" s="437"/>
      <c r="I226" s="434"/>
      <c r="J226" s="434"/>
      <c r="K226" s="434"/>
      <c r="L226" s="434"/>
      <c r="M226" s="434"/>
      <c r="N226" s="434"/>
      <c r="O226" s="434"/>
      <c r="P226" s="434"/>
      <c r="Q226" s="434"/>
      <c r="R226" s="434"/>
      <c r="S226" s="434"/>
      <c r="T226" s="434"/>
      <c r="U226" s="434"/>
      <c r="V226" s="434"/>
      <c r="W226" s="434"/>
      <c r="X226" s="434"/>
      <c r="Y226" s="434"/>
      <c r="Z226" s="434"/>
      <c r="AA226" s="434"/>
      <c r="AB226" s="434"/>
      <c r="AC226" s="434"/>
      <c r="AD226" s="434"/>
      <c r="AE226" s="434"/>
      <c r="AF226" s="434"/>
      <c r="AG226" s="434"/>
      <c r="AH226" s="434"/>
      <c r="AI226" s="434"/>
      <c r="AJ226" s="434"/>
      <c r="AK226" s="434"/>
      <c r="AL226" s="434"/>
      <c r="AM226" s="434"/>
      <c r="AN226" s="434"/>
      <c r="AO226" s="434"/>
      <c r="AP226" s="434"/>
      <c r="AQ226" s="434"/>
      <c r="AR226" s="434"/>
      <c r="AS226" s="434"/>
      <c r="AT226" s="434"/>
      <c r="AU226" s="434"/>
      <c r="AV226" s="434"/>
      <c r="AW226" s="434"/>
      <c r="AX226" s="434"/>
      <c r="AY226" s="434"/>
      <c r="AZ226" s="434"/>
      <c r="BA226" s="434"/>
      <c r="BB226" s="437"/>
      <c r="BC226" s="437"/>
      <c r="BD226" s="437"/>
    </row>
    <row r="227" spans="5:56" x14ac:dyDescent="0.25">
      <c r="E227" s="437"/>
      <c r="F227" s="437"/>
      <c r="I227" s="434"/>
      <c r="J227" s="434"/>
      <c r="K227" s="434"/>
      <c r="L227" s="434"/>
      <c r="M227" s="434"/>
      <c r="N227" s="434"/>
      <c r="O227" s="434"/>
      <c r="P227" s="434"/>
      <c r="Q227" s="434"/>
      <c r="R227" s="434"/>
      <c r="S227" s="434"/>
      <c r="T227" s="434"/>
      <c r="U227" s="434"/>
      <c r="V227" s="434"/>
      <c r="W227" s="434"/>
      <c r="X227" s="434"/>
      <c r="Y227" s="434"/>
      <c r="Z227" s="434"/>
      <c r="AA227" s="434"/>
      <c r="AB227" s="434"/>
      <c r="AC227" s="434"/>
      <c r="AD227" s="434"/>
      <c r="AE227" s="434"/>
      <c r="AF227" s="434"/>
      <c r="AG227" s="434"/>
      <c r="AH227" s="434"/>
      <c r="AI227" s="434"/>
      <c r="AJ227" s="434"/>
      <c r="AK227" s="434"/>
      <c r="AL227" s="434"/>
      <c r="AM227" s="434"/>
      <c r="AN227" s="434"/>
      <c r="AO227" s="434"/>
      <c r="AP227" s="434"/>
      <c r="AQ227" s="434"/>
      <c r="AR227" s="434"/>
      <c r="AS227" s="434"/>
      <c r="AT227" s="434"/>
      <c r="AU227" s="434"/>
      <c r="AV227" s="434"/>
      <c r="AW227" s="434"/>
      <c r="AX227" s="434"/>
      <c r="AY227" s="434"/>
      <c r="AZ227" s="434"/>
      <c r="BA227" s="434"/>
      <c r="BB227" s="437"/>
      <c r="BC227" s="437"/>
      <c r="BD227" s="437"/>
    </row>
    <row r="228" spans="5:56" x14ac:dyDescent="0.25">
      <c r="E228" s="437"/>
      <c r="F228" s="437"/>
      <c r="I228" s="434"/>
      <c r="J228" s="434"/>
      <c r="K228" s="434"/>
      <c r="L228" s="434"/>
      <c r="M228" s="434"/>
      <c r="N228" s="434"/>
      <c r="O228" s="434"/>
      <c r="P228" s="434"/>
      <c r="Q228" s="434"/>
      <c r="R228" s="434"/>
      <c r="S228" s="434"/>
      <c r="T228" s="434"/>
      <c r="U228" s="434"/>
      <c r="V228" s="434"/>
      <c r="W228" s="434"/>
      <c r="X228" s="434"/>
      <c r="Y228" s="434"/>
      <c r="Z228" s="434"/>
      <c r="AA228" s="434"/>
      <c r="AB228" s="434"/>
      <c r="AC228" s="434"/>
      <c r="AD228" s="434"/>
      <c r="AE228" s="434"/>
      <c r="AF228" s="434"/>
      <c r="AG228" s="434"/>
      <c r="AH228" s="434"/>
      <c r="AI228" s="434"/>
      <c r="AJ228" s="434"/>
      <c r="AK228" s="434"/>
      <c r="AL228" s="434"/>
      <c r="AM228" s="434"/>
      <c r="AN228" s="434"/>
      <c r="AO228" s="434"/>
      <c r="AP228" s="434"/>
      <c r="AQ228" s="434"/>
      <c r="AR228" s="434"/>
      <c r="AS228" s="434"/>
      <c r="AT228" s="434"/>
      <c r="AU228" s="434"/>
      <c r="AV228" s="434"/>
      <c r="AW228" s="434"/>
      <c r="AX228" s="434"/>
      <c r="AY228" s="434"/>
      <c r="AZ228" s="434"/>
      <c r="BA228" s="434"/>
      <c r="BB228" s="437"/>
      <c r="BC228" s="437"/>
      <c r="BD228" s="437"/>
    </row>
    <row r="229" spans="5:56" x14ac:dyDescent="0.25">
      <c r="E229" s="437"/>
      <c r="F229" s="437"/>
      <c r="I229" s="434"/>
      <c r="J229" s="434"/>
      <c r="K229" s="434"/>
      <c r="L229" s="434"/>
      <c r="M229" s="434"/>
      <c r="N229" s="434"/>
      <c r="O229" s="434"/>
      <c r="P229" s="434"/>
      <c r="Q229" s="434"/>
      <c r="R229" s="434"/>
      <c r="S229" s="434"/>
      <c r="T229" s="434"/>
      <c r="U229" s="434"/>
      <c r="V229" s="434"/>
      <c r="W229" s="434"/>
      <c r="X229" s="434"/>
      <c r="Y229" s="434"/>
      <c r="Z229" s="434"/>
      <c r="AA229" s="434"/>
      <c r="AB229" s="434"/>
      <c r="AC229" s="434"/>
      <c r="AD229" s="434"/>
      <c r="AE229" s="434"/>
      <c r="AF229" s="434"/>
      <c r="AG229" s="434"/>
      <c r="AH229" s="434"/>
      <c r="AI229" s="434"/>
      <c r="AJ229" s="434"/>
      <c r="AK229" s="434"/>
      <c r="AL229" s="434"/>
      <c r="AM229" s="434"/>
      <c r="AN229" s="434"/>
      <c r="AO229" s="434"/>
      <c r="AP229" s="434"/>
      <c r="AQ229" s="434"/>
      <c r="AR229" s="434"/>
      <c r="AS229" s="434"/>
      <c r="AT229" s="434"/>
      <c r="AU229" s="434"/>
      <c r="AV229" s="434"/>
      <c r="AW229" s="434"/>
      <c r="AX229" s="434"/>
      <c r="AY229" s="434"/>
      <c r="AZ229" s="434"/>
      <c r="BA229" s="434"/>
      <c r="BB229" s="437"/>
      <c r="BC229" s="437"/>
      <c r="BD229" s="437"/>
    </row>
    <row r="230" spans="5:56" x14ac:dyDescent="0.25">
      <c r="E230" s="437"/>
      <c r="F230" s="437"/>
      <c r="I230" s="434"/>
      <c r="J230" s="434"/>
      <c r="K230" s="434"/>
      <c r="L230" s="434"/>
      <c r="M230" s="434"/>
      <c r="N230" s="434"/>
      <c r="O230" s="434"/>
      <c r="P230" s="434"/>
      <c r="Q230" s="434"/>
      <c r="R230" s="434"/>
      <c r="S230" s="434"/>
      <c r="T230" s="434"/>
      <c r="U230" s="434"/>
      <c r="V230" s="434"/>
      <c r="W230" s="434"/>
      <c r="X230" s="434"/>
      <c r="Y230" s="434"/>
      <c r="Z230" s="434"/>
      <c r="AA230" s="434"/>
      <c r="AB230" s="434"/>
      <c r="AC230" s="434"/>
      <c r="AD230" s="434"/>
      <c r="AE230" s="434"/>
      <c r="AF230" s="434"/>
      <c r="AG230" s="434"/>
      <c r="AH230" s="434"/>
      <c r="AI230" s="434"/>
      <c r="AJ230" s="434"/>
      <c r="AK230" s="434"/>
      <c r="AL230" s="434"/>
      <c r="AM230" s="434"/>
      <c r="AN230" s="434"/>
      <c r="AO230" s="434"/>
      <c r="AP230" s="434"/>
      <c r="AQ230" s="434"/>
      <c r="AR230" s="434"/>
      <c r="AS230" s="434"/>
      <c r="AT230" s="434"/>
      <c r="AU230" s="434"/>
      <c r="AV230" s="434"/>
      <c r="AW230" s="434"/>
      <c r="AX230" s="434"/>
      <c r="AY230" s="434"/>
      <c r="AZ230" s="434"/>
      <c r="BA230" s="434"/>
      <c r="BB230" s="437"/>
      <c r="BC230" s="437"/>
      <c r="BD230" s="437"/>
    </row>
    <row r="231" spans="5:56" x14ac:dyDescent="0.25">
      <c r="E231" s="437"/>
      <c r="F231" s="437"/>
      <c r="I231" s="434"/>
      <c r="J231" s="434"/>
      <c r="K231" s="434"/>
      <c r="L231" s="434"/>
      <c r="M231" s="434"/>
      <c r="N231" s="434"/>
      <c r="O231" s="434"/>
      <c r="P231" s="434"/>
      <c r="Q231" s="434"/>
      <c r="R231" s="434"/>
      <c r="S231" s="434"/>
      <c r="T231" s="434"/>
      <c r="U231" s="434"/>
      <c r="V231" s="434"/>
      <c r="W231" s="434"/>
      <c r="X231" s="434"/>
      <c r="Y231" s="434"/>
      <c r="Z231" s="434"/>
      <c r="AA231" s="434"/>
      <c r="AB231" s="434"/>
      <c r="AC231" s="434"/>
      <c r="AD231" s="434"/>
      <c r="AE231" s="434"/>
      <c r="AF231" s="434"/>
      <c r="AG231" s="434"/>
      <c r="AH231" s="434"/>
      <c r="AI231" s="434"/>
      <c r="AJ231" s="434"/>
      <c r="AK231" s="434"/>
      <c r="AL231" s="434"/>
      <c r="AM231" s="434"/>
      <c r="AN231" s="434"/>
      <c r="AO231" s="434"/>
      <c r="AP231" s="434"/>
      <c r="AQ231" s="434"/>
      <c r="AR231" s="434"/>
      <c r="AS231" s="434"/>
      <c r="AT231" s="434"/>
      <c r="AU231" s="434"/>
      <c r="AV231" s="434"/>
      <c r="AW231" s="434"/>
      <c r="AX231" s="434"/>
      <c r="AY231" s="434"/>
      <c r="AZ231" s="434"/>
      <c r="BA231" s="434"/>
      <c r="BB231" s="437"/>
      <c r="BC231" s="437"/>
      <c r="BD231" s="437"/>
    </row>
    <row r="232" spans="5:56" x14ac:dyDescent="0.25">
      <c r="E232" s="437"/>
      <c r="F232" s="437"/>
      <c r="I232" s="434"/>
      <c r="J232" s="434"/>
      <c r="K232" s="434"/>
      <c r="L232" s="434"/>
      <c r="M232" s="434"/>
      <c r="N232" s="434"/>
      <c r="O232" s="434"/>
      <c r="P232" s="434"/>
      <c r="Q232" s="434"/>
      <c r="R232" s="434"/>
      <c r="S232" s="434"/>
      <c r="T232" s="434"/>
      <c r="U232" s="434"/>
      <c r="V232" s="434"/>
      <c r="W232" s="434"/>
      <c r="X232" s="434"/>
      <c r="Y232" s="434"/>
      <c r="Z232" s="434"/>
      <c r="AA232" s="434"/>
      <c r="AB232" s="434"/>
      <c r="AC232" s="434"/>
      <c r="AD232" s="434"/>
      <c r="AE232" s="434"/>
      <c r="AF232" s="434"/>
      <c r="AG232" s="434"/>
      <c r="AH232" s="434"/>
      <c r="AI232" s="434"/>
      <c r="AJ232" s="434"/>
      <c r="AK232" s="434"/>
      <c r="AL232" s="434"/>
      <c r="AM232" s="434"/>
      <c r="AN232" s="434"/>
      <c r="AO232" s="434"/>
      <c r="AP232" s="434"/>
      <c r="AQ232" s="434"/>
      <c r="AR232" s="434"/>
      <c r="AS232" s="434"/>
      <c r="AT232" s="434"/>
      <c r="AU232" s="434"/>
      <c r="AV232" s="434"/>
      <c r="AW232" s="434"/>
      <c r="AX232" s="434"/>
      <c r="AY232" s="434"/>
      <c r="AZ232" s="434"/>
      <c r="BA232" s="434"/>
      <c r="BB232" s="437"/>
      <c r="BC232" s="437"/>
      <c r="BD232" s="437"/>
    </row>
    <row r="233" spans="5:56" x14ac:dyDescent="0.25">
      <c r="E233" s="437"/>
      <c r="F233" s="437"/>
      <c r="I233" s="434"/>
      <c r="J233" s="434"/>
      <c r="K233" s="434"/>
      <c r="L233" s="434"/>
      <c r="M233" s="434"/>
      <c r="N233" s="434"/>
      <c r="O233" s="434"/>
      <c r="P233" s="434"/>
      <c r="Q233" s="434"/>
      <c r="R233" s="434"/>
      <c r="S233" s="434"/>
      <c r="T233" s="434"/>
      <c r="U233" s="434"/>
      <c r="V233" s="434"/>
      <c r="W233" s="434"/>
      <c r="X233" s="434"/>
      <c r="Y233" s="434"/>
      <c r="Z233" s="434"/>
      <c r="AA233" s="434"/>
      <c r="AB233" s="434"/>
      <c r="AC233" s="434"/>
      <c r="AD233" s="434"/>
      <c r="AE233" s="434"/>
      <c r="AF233" s="434"/>
      <c r="AG233" s="434"/>
      <c r="AH233" s="434"/>
      <c r="AI233" s="434"/>
      <c r="AJ233" s="434"/>
      <c r="AK233" s="434"/>
      <c r="AL233" s="434"/>
      <c r="AM233" s="434"/>
      <c r="AN233" s="434"/>
      <c r="AO233" s="434"/>
      <c r="AP233" s="434"/>
      <c r="AQ233" s="434"/>
      <c r="AR233" s="434"/>
      <c r="AS233" s="434"/>
      <c r="AT233" s="434"/>
      <c r="AU233" s="434"/>
      <c r="AV233" s="434"/>
      <c r="AW233" s="434"/>
      <c r="AX233" s="434"/>
      <c r="AY233" s="434"/>
      <c r="AZ233" s="434"/>
      <c r="BA233" s="434"/>
      <c r="BB233" s="437"/>
      <c r="BC233" s="437"/>
      <c r="BD233" s="437"/>
    </row>
    <row r="234" spans="5:56" x14ac:dyDescent="0.25">
      <c r="E234" s="437"/>
      <c r="F234" s="437"/>
      <c r="I234" s="434"/>
      <c r="J234" s="434"/>
      <c r="K234" s="434"/>
      <c r="L234" s="434"/>
      <c r="M234" s="434"/>
      <c r="N234" s="434"/>
      <c r="O234" s="434"/>
      <c r="P234" s="434"/>
      <c r="Q234" s="434"/>
      <c r="R234" s="434"/>
      <c r="S234" s="434"/>
      <c r="T234" s="434"/>
      <c r="U234" s="434"/>
      <c r="V234" s="434"/>
      <c r="W234" s="434"/>
      <c r="X234" s="434"/>
      <c r="Y234" s="434"/>
      <c r="Z234" s="434"/>
      <c r="AA234" s="434"/>
      <c r="AB234" s="434"/>
      <c r="AC234" s="434"/>
      <c r="AD234" s="434"/>
      <c r="AE234" s="434"/>
      <c r="AF234" s="434"/>
      <c r="AG234" s="434"/>
      <c r="AH234" s="434"/>
      <c r="AI234" s="434"/>
      <c r="AJ234" s="434"/>
      <c r="AK234" s="434"/>
      <c r="AL234" s="434"/>
      <c r="AM234" s="434"/>
      <c r="AN234" s="434"/>
      <c r="AO234" s="434"/>
      <c r="AP234" s="434"/>
      <c r="AQ234" s="434"/>
      <c r="AR234" s="434"/>
      <c r="AS234" s="434"/>
      <c r="AT234" s="434"/>
      <c r="AU234" s="434"/>
      <c r="AV234" s="434"/>
      <c r="AW234" s="434"/>
      <c r="AX234" s="434"/>
      <c r="AY234" s="434"/>
      <c r="AZ234" s="434"/>
      <c r="BA234" s="434"/>
      <c r="BB234" s="437"/>
      <c r="BC234" s="437"/>
      <c r="BD234" s="437"/>
    </row>
    <row r="235" spans="5:56" x14ac:dyDescent="0.25">
      <c r="E235" s="437"/>
      <c r="F235" s="437"/>
      <c r="I235" s="434"/>
      <c r="J235" s="434"/>
      <c r="K235" s="434"/>
      <c r="L235" s="434"/>
      <c r="M235" s="434"/>
      <c r="N235" s="434"/>
      <c r="O235" s="434"/>
      <c r="P235" s="434"/>
      <c r="Q235" s="434"/>
      <c r="R235" s="434"/>
      <c r="S235" s="434"/>
      <c r="T235" s="434"/>
      <c r="U235" s="434"/>
      <c r="V235" s="434"/>
      <c r="W235" s="434"/>
      <c r="X235" s="434"/>
      <c r="Y235" s="434"/>
      <c r="Z235" s="434"/>
      <c r="AA235" s="434"/>
      <c r="AB235" s="434"/>
      <c r="AC235" s="434"/>
      <c r="AD235" s="434"/>
      <c r="AE235" s="434"/>
      <c r="AF235" s="434"/>
      <c r="AG235" s="434"/>
      <c r="AH235" s="434"/>
      <c r="AI235" s="434"/>
      <c r="AJ235" s="434"/>
      <c r="AK235" s="434"/>
      <c r="AL235" s="434"/>
      <c r="AM235" s="434"/>
      <c r="AN235" s="434"/>
      <c r="AO235" s="434"/>
      <c r="AP235" s="434"/>
      <c r="AQ235" s="434"/>
      <c r="AR235" s="434"/>
      <c r="AS235" s="434"/>
      <c r="AT235" s="434"/>
      <c r="AU235" s="434"/>
      <c r="AV235" s="434"/>
      <c r="AW235" s="434"/>
      <c r="AX235" s="434"/>
      <c r="AY235" s="434"/>
      <c r="AZ235" s="434"/>
      <c r="BA235" s="434"/>
      <c r="BB235" s="437"/>
      <c r="BC235" s="437"/>
      <c r="BD235" s="437"/>
    </row>
    <row r="236" spans="5:56" x14ac:dyDescent="0.25">
      <c r="E236" s="437"/>
      <c r="F236" s="437"/>
      <c r="I236" s="434"/>
      <c r="J236" s="434"/>
      <c r="K236" s="434"/>
      <c r="L236" s="434"/>
      <c r="M236" s="434"/>
      <c r="N236" s="434"/>
      <c r="O236" s="434"/>
      <c r="P236" s="434"/>
      <c r="Q236" s="434"/>
      <c r="R236" s="434"/>
      <c r="S236" s="434"/>
      <c r="T236" s="434"/>
      <c r="U236" s="434"/>
      <c r="V236" s="434"/>
      <c r="W236" s="434"/>
      <c r="X236" s="434"/>
      <c r="Y236" s="434"/>
      <c r="Z236" s="434"/>
      <c r="AA236" s="434"/>
      <c r="AB236" s="434"/>
      <c r="AC236" s="434"/>
      <c r="AD236" s="434"/>
      <c r="AE236" s="434"/>
      <c r="AF236" s="434"/>
      <c r="AG236" s="434"/>
      <c r="AH236" s="434"/>
      <c r="AI236" s="434"/>
      <c r="AJ236" s="434"/>
      <c r="AK236" s="434"/>
      <c r="AL236" s="434"/>
      <c r="AM236" s="434"/>
      <c r="AN236" s="434"/>
      <c r="AO236" s="434"/>
      <c r="AP236" s="434"/>
      <c r="AQ236" s="434"/>
      <c r="AR236" s="434"/>
      <c r="AS236" s="434"/>
      <c r="AT236" s="434"/>
      <c r="AU236" s="434"/>
      <c r="AV236" s="434"/>
      <c r="AW236" s="434"/>
      <c r="AX236" s="434"/>
      <c r="AY236" s="434"/>
      <c r="AZ236" s="434"/>
      <c r="BA236" s="434"/>
      <c r="BB236" s="437"/>
      <c r="BC236" s="437"/>
      <c r="BD236" s="437"/>
    </row>
    <row r="237" spans="5:56" x14ac:dyDescent="0.25">
      <c r="E237" s="437"/>
      <c r="F237" s="437"/>
      <c r="I237" s="434"/>
      <c r="J237" s="434"/>
      <c r="K237" s="434"/>
      <c r="L237" s="434"/>
      <c r="M237" s="434"/>
      <c r="N237" s="434"/>
      <c r="O237" s="434"/>
      <c r="P237" s="434"/>
      <c r="Q237" s="434"/>
      <c r="R237" s="434"/>
      <c r="S237" s="434"/>
      <c r="T237" s="434"/>
      <c r="U237" s="434"/>
      <c r="V237" s="434"/>
      <c r="W237" s="434"/>
      <c r="X237" s="434"/>
      <c r="Y237" s="434"/>
      <c r="Z237" s="434"/>
      <c r="AA237" s="434"/>
      <c r="AB237" s="434"/>
      <c r="AC237" s="434"/>
      <c r="AD237" s="434"/>
      <c r="AE237" s="434"/>
      <c r="AF237" s="434"/>
      <c r="AG237" s="434"/>
      <c r="AH237" s="434"/>
      <c r="AI237" s="434"/>
      <c r="AJ237" s="434"/>
      <c r="AK237" s="434"/>
      <c r="AL237" s="434"/>
      <c r="AM237" s="434"/>
      <c r="AN237" s="434"/>
      <c r="AO237" s="434"/>
      <c r="AP237" s="434"/>
      <c r="AQ237" s="434"/>
      <c r="AR237" s="434"/>
      <c r="AS237" s="434"/>
      <c r="AT237" s="434"/>
      <c r="AU237" s="434"/>
      <c r="AV237" s="434"/>
      <c r="AW237" s="434"/>
      <c r="AX237" s="434"/>
      <c r="AY237" s="434"/>
      <c r="AZ237" s="434"/>
      <c r="BA237" s="434"/>
      <c r="BB237" s="437"/>
      <c r="BC237" s="437"/>
      <c r="BD237" s="437"/>
    </row>
    <row r="238" spans="5:56" x14ac:dyDescent="0.25">
      <c r="E238" s="437"/>
      <c r="F238" s="437"/>
      <c r="I238" s="434"/>
      <c r="J238" s="434"/>
      <c r="K238" s="434"/>
      <c r="L238" s="434"/>
      <c r="M238" s="434"/>
      <c r="N238" s="434"/>
      <c r="O238" s="434"/>
      <c r="P238" s="434"/>
      <c r="Q238" s="434"/>
      <c r="R238" s="434"/>
      <c r="S238" s="434"/>
      <c r="T238" s="434"/>
      <c r="U238" s="434"/>
      <c r="V238" s="434"/>
      <c r="W238" s="434"/>
      <c r="X238" s="434"/>
      <c r="Y238" s="434"/>
      <c r="Z238" s="434"/>
      <c r="AA238" s="434"/>
      <c r="AB238" s="434"/>
      <c r="AC238" s="434"/>
      <c r="AD238" s="434"/>
      <c r="AE238" s="434"/>
      <c r="AF238" s="434"/>
      <c r="AG238" s="434"/>
      <c r="AH238" s="434"/>
      <c r="AI238" s="434"/>
      <c r="AJ238" s="434"/>
      <c r="AK238" s="434"/>
      <c r="AL238" s="434"/>
      <c r="AM238" s="434"/>
      <c r="AN238" s="434"/>
      <c r="AO238" s="434"/>
      <c r="AP238" s="434"/>
      <c r="AQ238" s="434"/>
      <c r="AR238" s="434"/>
      <c r="AS238" s="434"/>
      <c r="AT238" s="434"/>
      <c r="AU238" s="434"/>
      <c r="AV238" s="434"/>
      <c r="AW238" s="434"/>
      <c r="AX238" s="434"/>
      <c r="AY238" s="434"/>
      <c r="AZ238" s="434"/>
      <c r="BA238" s="434"/>
      <c r="BB238" s="437"/>
      <c r="BC238" s="437"/>
      <c r="BD238" s="437"/>
    </row>
    <row r="239" spans="5:56" x14ac:dyDescent="0.25">
      <c r="E239" s="437"/>
      <c r="F239" s="437"/>
      <c r="I239" s="434"/>
      <c r="J239" s="434"/>
      <c r="K239" s="434"/>
      <c r="L239" s="434"/>
      <c r="M239" s="434"/>
      <c r="N239" s="434"/>
      <c r="O239" s="434"/>
      <c r="P239" s="434"/>
      <c r="Q239" s="434"/>
      <c r="R239" s="434"/>
      <c r="S239" s="434"/>
      <c r="T239" s="434"/>
      <c r="U239" s="434"/>
      <c r="V239" s="434"/>
      <c r="W239" s="434"/>
      <c r="X239" s="434"/>
      <c r="Y239" s="434"/>
      <c r="Z239" s="434"/>
      <c r="AA239" s="434"/>
      <c r="AB239" s="434"/>
      <c r="AC239" s="434"/>
      <c r="AD239" s="434"/>
      <c r="AE239" s="434"/>
      <c r="AF239" s="434"/>
      <c r="AG239" s="434"/>
      <c r="AH239" s="434"/>
      <c r="AI239" s="434"/>
      <c r="AJ239" s="434"/>
      <c r="AK239" s="434"/>
      <c r="AL239" s="434"/>
      <c r="AM239" s="434"/>
      <c r="AN239" s="434"/>
      <c r="AO239" s="434"/>
      <c r="AP239" s="434"/>
      <c r="AQ239" s="434"/>
      <c r="AR239" s="434"/>
      <c r="AS239" s="434"/>
      <c r="AT239" s="434"/>
      <c r="AU239" s="434"/>
      <c r="AV239" s="434"/>
      <c r="AW239" s="434"/>
      <c r="AX239" s="434"/>
      <c r="AY239" s="434"/>
      <c r="AZ239" s="434"/>
      <c r="BA239" s="434"/>
      <c r="BB239" s="437"/>
      <c r="BC239" s="437"/>
      <c r="BD239" s="437"/>
    </row>
    <row r="240" spans="5:56" x14ac:dyDescent="0.25">
      <c r="E240" s="437"/>
      <c r="F240" s="437"/>
      <c r="I240" s="434"/>
      <c r="J240" s="434"/>
      <c r="K240" s="434"/>
      <c r="L240" s="434"/>
      <c r="M240" s="434"/>
      <c r="N240" s="434"/>
      <c r="O240" s="434"/>
      <c r="P240" s="434"/>
      <c r="Q240" s="434"/>
      <c r="R240" s="434"/>
      <c r="S240" s="434"/>
      <c r="T240" s="434"/>
      <c r="U240" s="434"/>
      <c r="V240" s="434"/>
      <c r="W240" s="434"/>
      <c r="X240" s="434"/>
      <c r="Y240" s="434"/>
      <c r="Z240" s="434"/>
      <c r="AA240" s="434"/>
      <c r="AB240" s="434"/>
      <c r="AC240" s="434"/>
      <c r="AD240" s="434"/>
      <c r="AE240" s="434"/>
      <c r="AF240" s="434"/>
      <c r="AG240" s="434"/>
      <c r="AH240" s="434"/>
      <c r="AI240" s="434"/>
      <c r="AJ240" s="434"/>
      <c r="AK240" s="434"/>
      <c r="AL240" s="434"/>
      <c r="AM240" s="434"/>
      <c r="AN240" s="434"/>
      <c r="AO240" s="434"/>
      <c r="AP240" s="434"/>
      <c r="AQ240" s="434"/>
      <c r="AR240" s="434"/>
      <c r="AS240" s="434"/>
      <c r="AT240" s="434"/>
      <c r="AU240" s="434"/>
      <c r="AV240" s="434"/>
      <c r="AW240" s="434"/>
      <c r="AX240" s="434"/>
      <c r="AY240" s="434"/>
      <c r="AZ240" s="434"/>
      <c r="BA240" s="434"/>
      <c r="BB240" s="437"/>
      <c r="BC240" s="437"/>
      <c r="BD240" s="437"/>
    </row>
    <row r="241" spans="5:56" x14ac:dyDescent="0.25">
      <c r="E241" s="437"/>
      <c r="F241" s="437"/>
      <c r="I241" s="434"/>
      <c r="J241" s="434"/>
      <c r="K241" s="434"/>
      <c r="L241" s="434"/>
      <c r="M241" s="434"/>
      <c r="N241" s="434"/>
      <c r="O241" s="434"/>
      <c r="P241" s="434"/>
      <c r="Q241" s="434"/>
      <c r="R241" s="434"/>
      <c r="S241" s="434"/>
      <c r="T241" s="434"/>
      <c r="U241" s="434"/>
      <c r="V241" s="434"/>
      <c r="W241" s="434"/>
      <c r="X241" s="434"/>
      <c r="Y241" s="434"/>
      <c r="Z241" s="434"/>
      <c r="AA241" s="434"/>
      <c r="AB241" s="434"/>
      <c r="AC241" s="434"/>
      <c r="AD241" s="434"/>
      <c r="AE241" s="434"/>
      <c r="AF241" s="434"/>
      <c r="AG241" s="434"/>
      <c r="AH241" s="434"/>
      <c r="AI241" s="434"/>
      <c r="AJ241" s="434"/>
      <c r="AK241" s="434"/>
      <c r="AL241" s="434"/>
      <c r="AM241" s="434"/>
      <c r="AN241" s="434"/>
      <c r="AO241" s="434"/>
      <c r="AP241" s="434"/>
      <c r="AQ241" s="434"/>
      <c r="AR241" s="434"/>
      <c r="AS241" s="434"/>
      <c r="AT241" s="434"/>
      <c r="AU241" s="434"/>
      <c r="AV241" s="434"/>
      <c r="AW241" s="434"/>
      <c r="AX241" s="434"/>
      <c r="AY241" s="434"/>
      <c r="AZ241" s="434"/>
      <c r="BA241" s="434"/>
      <c r="BB241" s="437"/>
      <c r="BC241" s="437"/>
      <c r="BD241" s="437"/>
    </row>
    <row r="242" spans="5:56" x14ac:dyDescent="0.25">
      <c r="E242" s="437"/>
      <c r="F242" s="437"/>
      <c r="I242" s="434"/>
      <c r="J242" s="434"/>
      <c r="K242" s="434"/>
      <c r="L242" s="434"/>
      <c r="M242" s="434"/>
      <c r="N242" s="434"/>
      <c r="O242" s="434"/>
      <c r="P242" s="434"/>
      <c r="Q242" s="434"/>
      <c r="R242" s="434"/>
      <c r="S242" s="434"/>
      <c r="T242" s="434"/>
      <c r="U242" s="434"/>
      <c r="V242" s="434"/>
      <c r="W242" s="434"/>
      <c r="X242" s="434"/>
      <c r="Y242" s="434"/>
      <c r="Z242" s="434"/>
      <c r="AA242" s="434"/>
      <c r="AB242" s="434"/>
      <c r="AC242" s="434"/>
      <c r="AD242" s="434"/>
      <c r="AE242" s="434"/>
      <c r="AF242" s="434"/>
      <c r="AG242" s="434"/>
      <c r="AH242" s="434"/>
      <c r="AI242" s="434"/>
      <c r="AJ242" s="434"/>
      <c r="AK242" s="434"/>
      <c r="AL242" s="434"/>
      <c r="AM242" s="434"/>
      <c r="AN242" s="434"/>
      <c r="AO242" s="434"/>
      <c r="AP242" s="434"/>
      <c r="AQ242" s="434"/>
      <c r="AR242" s="434"/>
      <c r="AS242" s="434"/>
      <c r="AT242" s="434"/>
      <c r="AU242" s="434"/>
      <c r="AV242" s="434"/>
      <c r="AW242" s="434"/>
      <c r="AX242" s="434"/>
      <c r="AY242" s="434"/>
      <c r="AZ242" s="434"/>
      <c r="BA242" s="434"/>
      <c r="BB242" s="437"/>
      <c r="BC242" s="437"/>
      <c r="BD242" s="437"/>
    </row>
    <row r="243" spans="5:56" x14ac:dyDescent="0.25">
      <c r="E243" s="437"/>
      <c r="F243" s="437"/>
      <c r="I243" s="434"/>
      <c r="J243" s="434"/>
      <c r="K243" s="434"/>
      <c r="L243" s="434"/>
      <c r="M243" s="434"/>
      <c r="N243" s="434"/>
      <c r="O243" s="434"/>
      <c r="P243" s="434"/>
      <c r="Q243" s="434"/>
      <c r="R243" s="434"/>
      <c r="S243" s="434"/>
      <c r="T243" s="434"/>
      <c r="U243" s="434"/>
      <c r="V243" s="434"/>
      <c r="W243" s="434"/>
      <c r="X243" s="434"/>
      <c r="Y243" s="434"/>
      <c r="Z243" s="434"/>
      <c r="AA243" s="434"/>
      <c r="AB243" s="434"/>
      <c r="AC243" s="434"/>
      <c r="AD243" s="434"/>
      <c r="AE243" s="434"/>
      <c r="AF243" s="434"/>
      <c r="AG243" s="434"/>
      <c r="AH243" s="434"/>
      <c r="AI243" s="434"/>
      <c r="AJ243" s="434"/>
      <c r="AK243" s="434"/>
      <c r="AL243" s="434"/>
      <c r="AM243" s="434"/>
      <c r="AN243" s="434"/>
      <c r="AO243" s="434"/>
      <c r="AP243" s="434"/>
      <c r="AQ243" s="434"/>
      <c r="AR243" s="434"/>
      <c r="AS243" s="434"/>
      <c r="AT243" s="434"/>
      <c r="AU243" s="434"/>
      <c r="AV243" s="434"/>
      <c r="AW243" s="434"/>
      <c r="AX243" s="434"/>
      <c r="AY243" s="434"/>
      <c r="AZ243" s="434"/>
      <c r="BA243" s="434"/>
      <c r="BB243" s="437"/>
      <c r="BC243" s="437"/>
      <c r="BD243" s="437"/>
    </row>
    <row r="244" spans="5:56" x14ac:dyDescent="0.25">
      <c r="E244" s="437"/>
      <c r="F244" s="437"/>
      <c r="I244" s="434"/>
      <c r="J244" s="434"/>
      <c r="K244" s="434"/>
      <c r="L244" s="434"/>
      <c r="M244" s="434"/>
      <c r="N244" s="434"/>
      <c r="O244" s="434"/>
      <c r="P244" s="434"/>
      <c r="Q244" s="434"/>
      <c r="R244" s="434"/>
      <c r="S244" s="434"/>
      <c r="T244" s="434"/>
      <c r="U244" s="434"/>
      <c r="V244" s="434"/>
      <c r="W244" s="434"/>
      <c r="X244" s="434"/>
      <c r="Y244" s="434"/>
      <c r="Z244" s="434"/>
      <c r="AA244" s="434"/>
      <c r="AB244" s="434"/>
      <c r="AC244" s="434"/>
      <c r="AD244" s="434"/>
      <c r="AE244" s="434"/>
      <c r="AF244" s="434"/>
      <c r="AG244" s="434"/>
      <c r="AH244" s="434"/>
      <c r="AI244" s="434"/>
      <c r="AJ244" s="434"/>
      <c r="AK244" s="434"/>
      <c r="AL244" s="434"/>
      <c r="AM244" s="434"/>
      <c r="AN244" s="434"/>
      <c r="AO244" s="434"/>
      <c r="AP244" s="434"/>
      <c r="AQ244" s="434"/>
      <c r="AR244" s="434"/>
      <c r="AS244" s="434"/>
      <c r="AT244" s="434"/>
      <c r="AU244" s="434"/>
      <c r="AV244" s="434"/>
      <c r="AW244" s="434"/>
      <c r="AX244" s="434"/>
      <c r="AY244" s="434"/>
      <c r="AZ244" s="434"/>
      <c r="BA244" s="434"/>
      <c r="BB244" s="437"/>
      <c r="BC244" s="437"/>
      <c r="BD244" s="437"/>
    </row>
    <row r="245" spans="5:56" x14ac:dyDescent="0.25">
      <c r="E245" s="437"/>
      <c r="F245" s="437"/>
      <c r="I245" s="434"/>
      <c r="J245" s="434"/>
      <c r="K245" s="434"/>
      <c r="L245" s="434"/>
      <c r="M245" s="434"/>
      <c r="N245" s="434"/>
      <c r="O245" s="434"/>
      <c r="P245" s="434"/>
      <c r="Q245" s="434"/>
      <c r="R245" s="434"/>
      <c r="S245" s="434"/>
      <c r="T245" s="434"/>
      <c r="U245" s="434"/>
      <c r="V245" s="434"/>
      <c r="W245" s="434"/>
      <c r="X245" s="434"/>
      <c r="Y245" s="434"/>
      <c r="Z245" s="434"/>
      <c r="AA245" s="434"/>
      <c r="AB245" s="434"/>
      <c r="AC245" s="434"/>
      <c r="AD245" s="434"/>
      <c r="AE245" s="434"/>
      <c r="AF245" s="434"/>
      <c r="AG245" s="434"/>
      <c r="AH245" s="434"/>
      <c r="AI245" s="434"/>
      <c r="AJ245" s="434"/>
      <c r="AK245" s="434"/>
      <c r="AL245" s="434"/>
      <c r="AM245" s="434"/>
      <c r="AN245" s="434"/>
      <c r="AO245" s="434"/>
      <c r="AP245" s="434"/>
      <c r="AQ245" s="434"/>
      <c r="AR245" s="434"/>
      <c r="AS245" s="434"/>
      <c r="AT245" s="434"/>
      <c r="AU245" s="434"/>
      <c r="AV245" s="434"/>
      <c r="AW245" s="434"/>
      <c r="AX245" s="434"/>
      <c r="AY245" s="434"/>
      <c r="AZ245" s="434"/>
      <c r="BA245" s="434"/>
      <c r="BB245" s="437"/>
      <c r="BC245" s="437"/>
      <c r="BD245" s="437"/>
    </row>
    <row r="246" spans="5:56" x14ac:dyDescent="0.25">
      <c r="E246" s="437"/>
      <c r="F246" s="437"/>
      <c r="I246" s="434"/>
      <c r="J246" s="434"/>
      <c r="K246" s="434"/>
      <c r="L246" s="434"/>
      <c r="M246" s="434"/>
      <c r="N246" s="434"/>
      <c r="O246" s="434"/>
      <c r="P246" s="434"/>
      <c r="Q246" s="434"/>
      <c r="R246" s="434"/>
      <c r="S246" s="434"/>
      <c r="T246" s="434"/>
      <c r="U246" s="434"/>
      <c r="V246" s="434"/>
      <c r="W246" s="434"/>
      <c r="X246" s="434"/>
      <c r="Y246" s="434"/>
      <c r="Z246" s="434"/>
      <c r="AA246" s="434"/>
      <c r="AB246" s="434"/>
      <c r="AC246" s="434"/>
      <c r="AD246" s="434"/>
      <c r="AE246" s="434"/>
      <c r="AF246" s="434"/>
      <c r="AG246" s="434"/>
      <c r="AH246" s="434"/>
      <c r="AI246" s="434"/>
      <c r="AJ246" s="434"/>
      <c r="AK246" s="434"/>
      <c r="AL246" s="434"/>
      <c r="AM246" s="434"/>
      <c r="AN246" s="434"/>
      <c r="AO246" s="434"/>
      <c r="AP246" s="434"/>
      <c r="AQ246" s="434"/>
      <c r="AR246" s="434"/>
      <c r="AS246" s="434"/>
      <c r="AT246" s="434"/>
      <c r="AU246" s="434"/>
      <c r="AV246" s="434"/>
      <c r="AW246" s="434"/>
      <c r="AX246" s="434"/>
      <c r="AY246" s="434"/>
      <c r="AZ246" s="434"/>
      <c r="BA246" s="434"/>
      <c r="BB246" s="437"/>
      <c r="BC246" s="437"/>
      <c r="BD246" s="437"/>
    </row>
    <row r="247" spans="5:56" x14ac:dyDescent="0.25">
      <c r="E247" s="437"/>
      <c r="F247" s="437"/>
      <c r="I247" s="434"/>
      <c r="J247" s="434"/>
      <c r="K247" s="434"/>
      <c r="L247" s="434"/>
      <c r="M247" s="434"/>
      <c r="N247" s="434"/>
      <c r="O247" s="434"/>
      <c r="P247" s="434"/>
      <c r="Q247" s="434"/>
      <c r="R247" s="434"/>
      <c r="S247" s="434"/>
      <c r="T247" s="434"/>
      <c r="U247" s="434"/>
      <c r="V247" s="434"/>
      <c r="W247" s="434"/>
      <c r="X247" s="434"/>
      <c r="Y247" s="434"/>
      <c r="Z247" s="434"/>
      <c r="AA247" s="434"/>
      <c r="AB247" s="434"/>
      <c r="AC247" s="434"/>
      <c r="AD247" s="434"/>
      <c r="AE247" s="434"/>
      <c r="AF247" s="434"/>
      <c r="AG247" s="434"/>
      <c r="AH247" s="434"/>
      <c r="AI247" s="434"/>
      <c r="AJ247" s="434"/>
      <c r="AK247" s="434"/>
      <c r="AL247" s="434"/>
      <c r="AM247" s="434"/>
      <c r="AN247" s="434"/>
      <c r="AO247" s="434"/>
      <c r="AP247" s="434"/>
      <c r="AQ247" s="434"/>
      <c r="AR247" s="434"/>
      <c r="AS247" s="434"/>
      <c r="AT247" s="434"/>
      <c r="AU247" s="434"/>
      <c r="AV247" s="434"/>
      <c r="AW247" s="434"/>
      <c r="AX247" s="434"/>
      <c r="AY247" s="434"/>
      <c r="AZ247" s="434"/>
      <c r="BA247" s="434"/>
      <c r="BB247" s="437"/>
      <c r="BC247" s="437"/>
      <c r="BD247" s="437"/>
    </row>
    <row r="248" spans="5:56" x14ac:dyDescent="0.25">
      <c r="E248" s="437"/>
      <c r="F248" s="437"/>
      <c r="I248" s="434"/>
      <c r="J248" s="434"/>
      <c r="K248" s="434"/>
      <c r="L248" s="434"/>
      <c r="M248" s="434"/>
      <c r="N248" s="434"/>
      <c r="O248" s="434"/>
      <c r="P248" s="434"/>
      <c r="Q248" s="434"/>
      <c r="R248" s="434"/>
      <c r="S248" s="434"/>
      <c r="T248" s="434"/>
      <c r="U248" s="434"/>
      <c r="V248" s="434"/>
      <c r="W248" s="434"/>
      <c r="X248" s="434"/>
      <c r="Y248" s="434"/>
      <c r="Z248" s="434"/>
      <c r="AA248" s="434"/>
      <c r="AB248" s="434"/>
      <c r="AC248" s="434"/>
      <c r="AD248" s="434"/>
      <c r="AE248" s="434"/>
      <c r="AF248" s="434"/>
      <c r="AG248" s="434"/>
      <c r="AH248" s="434"/>
      <c r="AI248" s="434"/>
      <c r="AJ248" s="434"/>
      <c r="AK248" s="434"/>
      <c r="AL248" s="434"/>
      <c r="AM248" s="434"/>
      <c r="AN248" s="434"/>
      <c r="AO248" s="434"/>
      <c r="AP248" s="434"/>
      <c r="AQ248" s="434"/>
      <c r="AR248" s="434"/>
      <c r="AS248" s="434"/>
      <c r="AT248" s="434"/>
      <c r="AU248" s="434"/>
      <c r="AV248" s="434"/>
      <c r="AW248" s="434"/>
      <c r="AX248" s="434"/>
      <c r="AY248" s="434"/>
      <c r="AZ248" s="434"/>
      <c r="BA248" s="434"/>
      <c r="BB248" s="437"/>
      <c r="BC248" s="437"/>
      <c r="BD248" s="437"/>
    </row>
    <row r="249" spans="5:56" x14ac:dyDescent="0.25">
      <c r="E249" s="437"/>
      <c r="F249" s="437"/>
      <c r="I249" s="434"/>
      <c r="J249" s="434"/>
      <c r="K249" s="434"/>
      <c r="L249" s="434"/>
      <c r="M249" s="434"/>
      <c r="N249" s="434"/>
      <c r="O249" s="434"/>
      <c r="P249" s="434"/>
      <c r="Q249" s="434"/>
      <c r="R249" s="434"/>
      <c r="S249" s="434"/>
      <c r="T249" s="434"/>
      <c r="U249" s="434"/>
      <c r="V249" s="434"/>
      <c r="W249" s="434"/>
      <c r="X249" s="434"/>
      <c r="Y249" s="434"/>
      <c r="Z249" s="434"/>
      <c r="AA249" s="434"/>
      <c r="AB249" s="434"/>
      <c r="AC249" s="434"/>
      <c r="AD249" s="434"/>
      <c r="AE249" s="434"/>
      <c r="AF249" s="434"/>
      <c r="AG249" s="434"/>
      <c r="AH249" s="434"/>
      <c r="AI249" s="434"/>
      <c r="AJ249" s="434"/>
      <c r="AK249" s="434"/>
      <c r="AL249" s="434"/>
      <c r="AM249" s="434"/>
      <c r="AN249" s="434"/>
      <c r="AO249" s="434"/>
      <c r="AP249" s="434"/>
      <c r="AQ249" s="434"/>
      <c r="AR249" s="434"/>
      <c r="AS249" s="434"/>
      <c r="AT249" s="434"/>
      <c r="AU249" s="434"/>
      <c r="AV249" s="434"/>
      <c r="AW249" s="434"/>
      <c r="AX249" s="434"/>
      <c r="AY249" s="434"/>
      <c r="AZ249" s="434"/>
      <c r="BA249" s="434"/>
      <c r="BB249" s="437"/>
      <c r="BC249" s="437"/>
      <c r="BD249" s="437"/>
    </row>
    <row r="250" spans="5:56" x14ac:dyDescent="0.25">
      <c r="E250" s="437"/>
      <c r="F250" s="437"/>
      <c r="I250" s="434"/>
      <c r="J250" s="434"/>
      <c r="K250" s="434"/>
      <c r="L250" s="434"/>
      <c r="M250" s="434"/>
      <c r="N250" s="434"/>
      <c r="O250" s="434"/>
      <c r="P250" s="434"/>
      <c r="Q250" s="434"/>
      <c r="R250" s="434"/>
      <c r="S250" s="434"/>
      <c r="T250" s="434"/>
      <c r="U250" s="434"/>
      <c r="V250" s="434"/>
      <c r="W250" s="434"/>
      <c r="X250" s="434"/>
      <c r="Y250" s="434"/>
      <c r="Z250" s="434"/>
      <c r="AA250" s="434"/>
      <c r="AB250" s="434"/>
      <c r="AC250" s="434"/>
      <c r="AD250" s="434"/>
      <c r="AE250" s="434"/>
      <c r="AF250" s="434"/>
      <c r="AG250" s="434"/>
      <c r="AH250" s="434"/>
      <c r="AI250" s="434"/>
      <c r="AJ250" s="434"/>
      <c r="AK250" s="434"/>
      <c r="AL250" s="434"/>
      <c r="AM250" s="434"/>
      <c r="AN250" s="434"/>
      <c r="AO250" s="434"/>
      <c r="AP250" s="434"/>
      <c r="AQ250" s="434"/>
      <c r="AR250" s="434"/>
      <c r="AS250" s="434"/>
      <c r="AT250" s="434"/>
      <c r="AU250" s="434"/>
      <c r="AV250" s="434"/>
      <c r="AW250" s="434"/>
      <c r="AX250" s="434"/>
      <c r="AY250" s="434"/>
      <c r="AZ250" s="434"/>
      <c r="BA250" s="434"/>
      <c r="BB250" s="437"/>
      <c r="BC250" s="437"/>
      <c r="BD250" s="437"/>
    </row>
    <row r="251" spans="5:56" x14ac:dyDescent="0.25">
      <c r="E251" s="437"/>
      <c r="F251" s="437"/>
      <c r="I251" s="434"/>
      <c r="J251" s="434"/>
      <c r="K251" s="434"/>
      <c r="L251" s="434"/>
      <c r="M251" s="434"/>
      <c r="N251" s="434"/>
      <c r="O251" s="434"/>
      <c r="P251" s="434"/>
      <c r="Q251" s="434"/>
      <c r="R251" s="434"/>
      <c r="S251" s="434"/>
      <c r="T251" s="434"/>
      <c r="U251" s="434"/>
      <c r="V251" s="434"/>
      <c r="W251" s="434"/>
      <c r="X251" s="434"/>
      <c r="Y251" s="434"/>
      <c r="Z251" s="434"/>
      <c r="AA251" s="434"/>
      <c r="AB251" s="434"/>
      <c r="AC251" s="434"/>
      <c r="AD251" s="434"/>
      <c r="AE251" s="434"/>
      <c r="AF251" s="434"/>
      <c r="AG251" s="434"/>
      <c r="AH251" s="434"/>
      <c r="AI251" s="434"/>
      <c r="AJ251" s="434"/>
      <c r="AK251" s="434"/>
      <c r="AL251" s="434"/>
      <c r="AM251" s="434"/>
      <c r="AN251" s="434"/>
      <c r="AO251" s="434"/>
      <c r="AP251" s="434"/>
      <c r="AQ251" s="434"/>
      <c r="AR251" s="434"/>
      <c r="AS251" s="434"/>
      <c r="AT251" s="434"/>
      <c r="AU251" s="434"/>
      <c r="AV251" s="434"/>
      <c r="AW251" s="434"/>
      <c r="AX251" s="434"/>
      <c r="AY251" s="434"/>
      <c r="AZ251" s="434"/>
      <c r="BA251" s="434"/>
      <c r="BB251" s="437"/>
      <c r="BC251" s="437"/>
      <c r="BD251" s="437"/>
    </row>
    <row r="252" spans="5:56" x14ac:dyDescent="0.25">
      <c r="E252" s="437"/>
      <c r="F252" s="437"/>
      <c r="I252" s="434"/>
      <c r="J252" s="434"/>
      <c r="K252" s="434"/>
      <c r="L252" s="434"/>
      <c r="M252" s="434"/>
      <c r="N252" s="434"/>
      <c r="O252" s="434"/>
      <c r="P252" s="434"/>
      <c r="Q252" s="434"/>
      <c r="R252" s="434"/>
      <c r="S252" s="434"/>
      <c r="T252" s="434"/>
      <c r="U252" s="434"/>
      <c r="V252" s="434"/>
      <c r="W252" s="434"/>
      <c r="X252" s="434"/>
      <c r="Y252" s="434"/>
      <c r="Z252" s="434"/>
      <c r="AA252" s="434"/>
      <c r="AB252" s="434"/>
      <c r="AC252" s="434"/>
      <c r="AD252" s="434"/>
      <c r="AE252" s="434"/>
      <c r="AF252" s="434"/>
      <c r="AG252" s="434"/>
      <c r="AH252" s="434"/>
      <c r="AI252" s="434"/>
      <c r="AJ252" s="434"/>
      <c r="AK252" s="434"/>
      <c r="AL252" s="434"/>
      <c r="AM252" s="434"/>
      <c r="AN252" s="434"/>
      <c r="AO252" s="434"/>
      <c r="AP252" s="434"/>
      <c r="AQ252" s="434"/>
      <c r="AR252" s="434"/>
      <c r="AS252" s="434"/>
      <c r="AT252" s="434"/>
      <c r="AU252" s="434"/>
      <c r="AV252" s="434"/>
      <c r="AW252" s="434"/>
      <c r="AX252" s="434"/>
      <c r="AY252" s="434"/>
      <c r="AZ252" s="434"/>
      <c r="BA252" s="434"/>
      <c r="BB252" s="437"/>
      <c r="BC252" s="437"/>
      <c r="BD252" s="437"/>
    </row>
    <row r="253" spans="5:56" x14ac:dyDescent="0.25">
      <c r="E253" s="437"/>
      <c r="F253" s="437"/>
      <c r="I253" s="434"/>
      <c r="J253" s="434"/>
      <c r="K253" s="434"/>
      <c r="L253" s="434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434"/>
      <c r="AA253" s="434"/>
      <c r="AB253" s="434"/>
      <c r="AC253" s="434"/>
      <c r="AD253" s="434"/>
      <c r="AE253" s="434"/>
      <c r="AF253" s="434"/>
      <c r="AG253" s="434"/>
      <c r="AH253" s="434"/>
      <c r="AI253" s="434"/>
      <c r="AJ253" s="434"/>
      <c r="AK253" s="434"/>
      <c r="AL253" s="434"/>
      <c r="AM253" s="434"/>
      <c r="AN253" s="434"/>
      <c r="AO253" s="434"/>
      <c r="AP253" s="434"/>
      <c r="AQ253" s="434"/>
      <c r="AR253" s="434"/>
      <c r="AS253" s="434"/>
      <c r="AT253" s="434"/>
      <c r="AU253" s="434"/>
      <c r="AV253" s="434"/>
      <c r="AW253" s="434"/>
      <c r="AX253" s="434"/>
      <c r="AY253" s="434"/>
      <c r="AZ253" s="434"/>
      <c r="BA253" s="434"/>
      <c r="BB253" s="437"/>
      <c r="BC253" s="437"/>
      <c r="BD253" s="437"/>
    </row>
    <row r="254" spans="5:56" x14ac:dyDescent="0.25">
      <c r="E254" s="437"/>
      <c r="F254" s="437"/>
      <c r="I254" s="434"/>
      <c r="J254" s="434"/>
      <c r="K254" s="434"/>
      <c r="L254" s="434"/>
      <c r="M254" s="434"/>
      <c r="N254" s="434"/>
      <c r="O254" s="434"/>
      <c r="P254" s="434"/>
      <c r="Q254" s="434"/>
      <c r="R254" s="434"/>
      <c r="S254" s="434"/>
      <c r="T254" s="434"/>
      <c r="U254" s="434"/>
      <c r="V254" s="434"/>
      <c r="W254" s="434"/>
      <c r="X254" s="434"/>
      <c r="Y254" s="434"/>
      <c r="Z254" s="434"/>
      <c r="AA254" s="434"/>
      <c r="AB254" s="434"/>
      <c r="AC254" s="434"/>
      <c r="AD254" s="434"/>
      <c r="AE254" s="434"/>
      <c r="AF254" s="434"/>
      <c r="AG254" s="434"/>
      <c r="AH254" s="434"/>
      <c r="AI254" s="434"/>
      <c r="AJ254" s="434"/>
      <c r="AK254" s="434"/>
      <c r="AL254" s="434"/>
      <c r="AM254" s="434"/>
      <c r="AN254" s="434"/>
      <c r="AO254" s="434"/>
      <c r="AP254" s="434"/>
      <c r="AQ254" s="434"/>
      <c r="AR254" s="434"/>
      <c r="AS254" s="434"/>
      <c r="AT254" s="434"/>
      <c r="AU254" s="434"/>
      <c r="AV254" s="434"/>
      <c r="AW254" s="434"/>
      <c r="AX254" s="434"/>
      <c r="AY254" s="434"/>
      <c r="AZ254" s="434"/>
      <c r="BA254" s="434"/>
      <c r="BB254" s="437"/>
      <c r="BC254" s="437"/>
      <c r="BD254" s="437"/>
    </row>
    <row r="255" spans="5:56" x14ac:dyDescent="0.25">
      <c r="E255" s="437"/>
      <c r="F255" s="437"/>
      <c r="I255" s="434"/>
      <c r="J255" s="434"/>
      <c r="K255" s="434"/>
      <c r="L255" s="434"/>
      <c r="M255" s="434"/>
      <c r="N255" s="434"/>
      <c r="O255" s="434"/>
      <c r="P255" s="434"/>
      <c r="Q255" s="434"/>
      <c r="R255" s="434"/>
      <c r="S255" s="434"/>
      <c r="T255" s="434"/>
      <c r="U255" s="434"/>
      <c r="V255" s="434"/>
      <c r="W255" s="434"/>
      <c r="X255" s="434"/>
      <c r="Y255" s="434"/>
      <c r="Z255" s="434"/>
      <c r="AA255" s="434"/>
      <c r="AB255" s="434"/>
      <c r="AC255" s="434"/>
      <c r="AD255" s="434"/>
      <c r="AE255" s="434"/>
      <c r="AF255" s="434"/>
      <c r="AG255" s="434"/>
      <c r="AH255" s="434"/>
      <c r="AI255" s="434"/>
      <c r="AJ255" s="434"/>
      <c r="AK255" s="434"/>
      <c r="AL255" s="434"/>
      <c r="AM255" s="434"/>
      <c r="AN255" s="434"/>
      <c r="AO255" s="434"/>
      <c r="AP255" s="434"/>
      <c r="AQ255" s="434"/>
      <c r="AR255" s="434"/>
      <c r="AS255" s="434"/>
      <c r="AT255" s="434"/>
      <c r="AU255" s="434"/>
      <c r="AV255" s="434"/>
      <c r="AW255" s="434"/>
      <c r="AX255" s="434"/>
      <c r="AY255" s="434"/>
      <c r="AZ255" s="434"/>
      <c r="BA255" s="434"/>
      <c r="BB255" s="437"/>
      <c r="BC255" s="437"/>
      <c r="BD255" s="437"/>
    </row>
    <row r="256" spans="5:56" x14ac:dyDescent="0.25">
      <c r="E256" s="437"/>
      <c r="F256" s="437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34"/>
      <c r="AB256" s="434"/>
      <c r="AC256" s="434"/>
      <c r="AD256" s="434"/>
      <c r="AE256" s="434"/>
      <c r="AF256" s="434"/>
      <c r="AG256" s="434"/>
      <c r="AH256" s="434"/>
      <c r="AI256" s="434"/>
      <c r="AJ256" s="434"/>
      <c r="AK256" s="434"/>
      <c r="AL256" s="434"/>
      <c r="AM256" s="434"/>
      <c r="AN256" s="434"/>
      <c r="AO256" s="434"/>
      <c r="AP256" s="434"/>
      <c r="AQ256" s="434"/>
      <c r="AR256" s="434"/>
      <c r="AS256" s="434"/>
      <c r="AT256" s="434"/>
      <c r="AU256" s="434"/>
      <c r="AV256" s="434"/>
      <c r="AW256" s="434"/>
      <c r="AX256" s="434"/>
      <c r="AY256" s="434"/>
      <c r="AZ256" s="434"/>
      <c r="BA256" s="434"/>
      <c r="BB256" s="437"/>
      <c r="BC256" s="437"/>
      <c r="BD256" s="437"/>
    </row>
    <row r="257" spans="5:56" x14ac:dyDescent="0.25">
      <c r="E257" s="437"/>
      <c r="F257" s="437"/>
      <c r="I257" s="434"/>
      <c r="J257" s="434"/>
      <c r="K257" s="434"/>
      <c r="L257" s="434"/>
      <c r="M257" s="434"/>
      <c r="N257" s="434"/>
      <c r="O257" s="434"/>
      <c r="P257" s="434"/>
      <c r="Q257" s="434"/>
      <c r="R257" s="434"/>
      <c r="S257" s="434"/>
      <c r="T257" s="434"/>
      <c r="U257" s="434"/>
      <c r="V257" s="434"/>
      <c r="W257" s="434"/>
      <c r="X257" s="434"/>
      <c r="Y257" s="434"/>
      <c r="Z257" s="434"/>
      <c r="AA257" s="434"/>
      <c r="AB257" s="434"/>
      <c r="AC257" s="434"/>
      <c r="AD257" s="434"/>
      <c r="AE257" s="434"/>
      <c r="AF257" s="434"/>
      <c r="AG257" s="434"/>
      <c r="AH257" s="434"/>
      <c r="AI257" s="434"/>
      <c r="AJ257" s="434"/>
      <c r="AK257" s="434"/>
      <c r="AL257" s="434"/>
      <c r="AM257" s="434"/>
      <c r="AN257" s="434"/>
      <c r="AO257" s="434"/>
      <c r="AP257" s="434"/>
      <c r="AQ257" s="434"/>
      <c r="AR257" s="434"/>
      <c r="AS257" s="434"/>
      <c r="AT257" s="434"/>
      <c r="AU257" s="434"/>
      <c r="AV257" s="434"/>
      <c r="AW257" s="434"/>
      <c r="AX257" s="434"/>
      <c r="AY257" s="434"/>
      <c r="AZ257" s="434"/>
      <c r="BA257" s="434"/>
      <c r="BB257" s="437"/>
      <c r="BC257" s="437"/>
      <c r="BD257" s="437"/>
    </row>
    <row r="258" spans="5:56" x14ac:dyDescent="0.25">
      <c r="E258" s="437"/>
      <c r="F258" s="437"/>
      <c r="I258" s="434"/>
      <c r="J258" s="434"/>
      <c r="K258" s="434"/>
      <c r="L258" s="434"/>
      <c r="M258" s="434"/>
      <c r="N258" s="434"/>
      <c r="O258" s="434"/>
      <c r="P258" s="434"/>
      <c r="Q258" s="434"/>
      <c r="R258" s="434"/>
      <c r="S258" s="434"/>
      <c r="T258" s="434"/>
      <c r="U258" s="434"/>
      <c r="V258" s="434"/>
      <c r="W258" s="434"/>
      <c r="X258" s="434"/>
      <c r="Y258" s="434"/>
      <c r="Z258" s="434"/>
      <c r="AA258" s="434"/>
      <c r="AB258" s="434"/>
      <c r="AC258" s="434"/>
      <c r="AD258" s="434"/>
      <c r="AE258" s="434"/>
      <c r="AF258" s="434"/>
      <c r="AG258" s="434"/>
      <c r="AH258" s="434"/>
      <c r="AI258" s="434"/>
      <c r="AJ258" s="434"/>
      <c r="AK258" s="434"/>
      <c r="AL258" s="434"/>
      <c r="AM258" s="434"/>
      <c r="AN258" s="434"/>
      <c r="AO258" s="434"/>
      <c r="AP258" s="434"/>
      <c r="AQ258" s="434"/>
      <c r="AR258" s="434"/>
      <c r="AS258" s="434"/>
      <c r="AT258" s="434"/>
      <c r="AU258" s="434"/>
      <c r="AV258" s="434"/>
      <c r="AW258" s="434"/>
      <c r="AX258" s="434"/>
      <c r="AY258" s="434"/>
      <c r="AZ258" s="434"/>
      <c r="BA258" s="434"/>
      <c r="BB258" s="437"/>
      <c r="BC258" s="437"/>
      <c r="BD258" s="437"/>
    </row>
    <row r="259" spans="5:56" x14ac:dyDescent="0.25">
      <c r="E259" s="437"/>
      <c r="F259" s="437"/>
      <c r="I259" s="434"/>
      <c r="J259" s="434"/>
      <c r="K259" s="434"/>
      <c r="L259" s="434"/>
      <c r="M259" s="434"/>
      <c r="N259" s="434"/>
      <c r="O259" s="434"/>
      <c r="P259" s="434"/>
      <c r="Q259" s="434"/>
      <c r="R259" s="434"/>
      <c r="S259" s="434"/>
      <c r="T259" s="434"/>
      <c r="U259" s="434"/>
      <c r="V259" s="434"/>
      <c r="W259" s="434"/>
      <c r="X259" s="434"/>
      <c r="Y259" s="434"/>
      <c r="Z259" s="434"/>
      <c r="AA259" s="434"/>
      <c r="AB259" s="434"/>
      <c r="AC259" s="434"/>
      <c r="AD259" s="434"/>
      <c r="AE259" s="434"/>
      <c r="AF259" s="434"/>
      <c r="AG259" s="434"/>
      <c r="AH259" s="434"/>
      <c r="AI259" s="434"/>
      <c r="AJ259" s="434"/>
      <c r="AK259" s="434"/>
      <c r="AL259" s="434"/>
      <c r="AM259" s="434"/>
      <c r="AN259" s="434"/>
      <c r="AO259" s="434"/>
      <c r="AP259" s="434"/>
      <c r="AQ259" s="434"/>
      <c r="AR259" s="434"/>
      <c r="AS259" s="434"/>
      <c r="AT259" s="434"/>
      <c r="AU259" s="434"/>
      <c r="AV259" s="434"/>
      <c r="AW259" s="434"/>
      <c r="AX259" s="434"/>
      <c r="AY259" s="434"/>
      <c r="AZ259" s="434"/>
      <c r="BA259" s="434"/>
      <c r="BB259" s="437"/>
      <c r="BC259" s="437"/>
      <c r="BD259" s="437"/>
    </row>
    <row r="260" spans="5:56" x14ac:dyDescent="0.25">
      <c r="E260" s="437"/>
      <c r="F260" s="437"/>
      <c r="I260" s="434"/>
      <c r="J260" s="434"/>
      <c r="K260" s="434"/>
      <c r="L260" s="434"/>
      <c r="M260" s="434"/>
      <c r="N260" s="434"/>
      <c r="O260" s="434"/>
      <c r="P260" s="434"/>
      <c r="Q260" s="434"/>
      <c r="R260" s="434"/>
      <c r="S260" s="434"/>
      <c r="T260" s="434"/>
      <c r="U260" s="434"/>
      <c r="V260" s="434"/>
      <c r="W260" s="434"/>
      <c r="X260" s="434"/>
      <c r="Y260" s="434"/>
      <c r="Z260" s="434"/>
      <c r="AA260" s="434"/>
      <c r="AB260" s="434"/>
      <c r="AC260" s="434"/>
      <c r="AD260" s="434"/>
      <c r="AE260" s="434"/>
      <c r="AF260" s="434"/>
      <c r="AG260" s="434"/>
      <c r="AH260" s="434"/>
      <c r="AI260" s="434"/>
      <c r="AJ260" s="434"/>
      <c r="AK260" s="434"/>
      <c r="AL260" s="434"/>
      <c r="AM260" s="434"/>
      <c r="AN260" s="434"/>
      <c r="AO260" s="434"/>
      <c r="AP260" s="434"/>
      <c r="AQ260" s="434"/>
      <c r="AR260" s="434"/>
      <c r="AS260" s="434"/>
      <c r="AT260" s="434"/>
      <c r="AU260" s="434"/>
      <c r="AV260" s="434"/>
      <c r="AW260" s="434"/>
      <c r="AX260" s="434"/>
      <c r="AY260" s="434"/>
      <c r="AZ260" s="434"/>
      <c r="BA260" s="434"/>
      <c r="BB260" s="437"/>
      <c r="BC260" s="437"/>
      <c r="BD260" s="437"/>
    </row>
    <row r="261" spans="5:56" x14ac:dyDescent="0.25">
      <c r="E261" s="437"/>
      <c r="F261" s="437"/>
      <c r="I261" s="434"/>
      <c r="J261" s="434"/>
      <c r="K261" s="434"/>
      <c r="L261" s="434"/>
      <c r="M261" s="434"/>
      <c r="N261" s="434"/>
      <c r="O261" s="434"/>
      <c r="P261" s="434"/>
      <c r="Q261" s="434"/>
      <c r="R261" s="434"/>
      <c r="S261" s="434"/>
      <c r="T261" s="434"/>
      <c r="U261" s="434"/>
      <c r="V261" s="434"/>
      <c r="W261" s="434"/>
      <c r="X261" s="434"/>
      <c r="Y261" s="434"/>
      <c r="Z261" s="434"/>
      <c r="AA261" s="434"/>
      <c r="AB261" s="434"/>
      <c r="AC261" s="434"/>
      <c r="AD261" s="434"/>
      <c r="AE261" s="434"/>
      <c r="AF261" s="434"/>
      <c r="AG261" s="434"/>
      <c r="AH261" s="434"/>
      <c r="AI261" s="434"/>
      <c r="AJ261" s="434"/>
      <c r="AK261" s="434"/>
      <c r="AL261" s="434"/>
      <c r="AM261" s="434"/>
      <c r="AN261" s="434"/>
      <c r="AO261" s="434"/>
      <c r="AP261" s="434"/>
      <c r="AQ261" s="434"/>
      <c r="AR261" s="434"/>
      <c r="AS261" s="434"/>
      <c r="AT261" s="434"/>
      <c r="AU261" s="434"/>
      <c r="AV261" s="434"/>
      <c r="AW261" s="434"/>
      <c r="AX261" s="434"/>
      <c r="AY261" s="434"/>
      <c r="AZ261" s="434"/>
      <c r="BA261" s="434"/>
      <c r="BB261" s="437"/>
      <c r="BC261" s="437"/>
      <c r="BD261" s="437"/>
    </row>
    <row r="262" spans="5:56" x14ac:dyDescent="0.25">
      <c r="E262" s="437"/>
      <c r="F262" s="437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34"/>
      <c r="AB262" s="434"/>
      <c r="AC262" s="434"/>
      <c r="AD262" s="434"/>
      <c r="AE262" s="434"/>
      <c r="AF262" s="434"/>
      <c r="AG262" s="434"/>
      <c r="AH262" s="434"/>
      <c r="AI262" s="434"/>
      <c r="AJ262" s="434"/>
      <c r="AK262" s="434"/>
      <c r="AL262" s="434"/>
      <c r="AM262" s="434"/>
      <c r="AN262" s="434"/>
      <c r="AO262" s="434"/>
      <c r="AP262" s="434"/>
      <c r="AQ262" s="434"/>
      <c r="AR262" s="434"/>
      <c r="AS262" s="434"/>
      <c r="AT262" s="434"/>
      <c r="AU262" s="434"/>
      <c r="AV262" s="434"/>
      <c r="AW262" s="434"/>
      <c r="AX262" s="434"/>
      <c r="AY262" s="434"/>
      <c r="AZ262" s="434"/>
      <c r="BA262" s="434"/>
      <c r="BB262" s="437"/>
      <c r="BC262" s="437"/>
      <c r="BD262" s="437"/>
    </row>
    <row r="263" spans="5:56" x14ac:dyDescent="0.25">
      <c r="E263" s="437"/>
      <c r="F263" s="437"/>
      <c r="I263" s="434"/>
      <c r="J263" s="434"/>
      <c r="K263" s="434"/>
      <c r="L263" s="434"/>
      <c r="M263" s="434"/>
      <c r="N263" s="434"/>
      <c r="O263" s="434"/>
      <c r="P263" s="434"/>
      <c r="Q263" s="434"/>
      <c r="R263" s="434"/>
      <c r="S263" s="434"/>
      <c r="T263" s="434"/>
      <c r="U263" s="434"/>
      <c r="V263" s="434"/>
      <c r="W263" s="434"/>
      <c r="X263" s="434"/>
      <c r="Y263" s="434"/>
      <c r="Z263" s="434"/>
      <c r="AA263" s="434"/>
      <c r="AB263" s="434"/>
      <c r="AC263" s="434"/>
      <c r="AD263" s="434"/>
      <c r="AE263" s="434"/>
      <c r="AF263" s="434"/>
      <c r="AG263" s="434"/>
      <c r="AH263" s="434"/>
      <c r="AI263" s="434"/>
      <c r="AJ263" s="434"/>
      <c r="AK263" s="434"/>
      <c r="AL263" s="434"/>
      <c r="AM263" s="434"/>
      <c r="AN263" s="434"/>
      <c r="AO263" s="434"/>
      <c r="AP263" s="434"/>
      <c r="AQ263" s="434"/>
      <c r="AR263" s="434"/>
      <c r="AS263" s="434"/>
      <c r="AT263" s="434"/>
      <c r="AU263" s="434"/>
      <c r="AV263" s="434"/>
      <c r="AW263" s="434"/>
      <c r="AX263" s="434"/>
      <c r="AY263" s="434"/>
      <c r="AZ263" s="434"/>
      <c r="BA263" s="434"/>
      <c r="BB263" s="437"/>
      <c r="BC263" s="437"/>
      <c r="BD263" s="437"/>
    </row>
    <row r="264" spans="5:56" x14ac:dyDescent="0.25">
      <c r="E264" s="437"/>
      <c r="F264" s="437"/>
      <c r="I264" s="434"/>
      <c r="J264" s="434"/>
      <c r="K264" s="434"/>
      <c r="L264" s="434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434"/>
      <c r="AA264" s="434"/>
      <c r="AB264" s="434"/>
      <c r="AC264" s="434"/>
      <c r="AD264" s="434"/>
      <c r="AE264" s="434"/>
      <c r="AF264" s="434"/>
      <c r="AG264" s="434"/>
      <c r="AH264" s="434"/>
      <c r="AI264" s="434"/>
      <c r="AJ264" s="434"/>
      <c r="AK264" s="434"/>
      <c r="AL264" s="434"/>
      <c r="AM264" s="434"/>
      <c r="AN264" s="434"/>
      <c r="AO264" s="434"/>
      <c r="AP264" s="434"/>
      <c r="AQ264" s="434"/>
      <c r="AR264" s="434"/>
      <c r="AS264" s="434"/>
      <c r="AT264" s="434"/>
      <c r="AU264" s="434"/>
      <c r="AV264" s="434"/>
      <c r="AW264" s="434"/>
      <c r="AX264" s="434"/>
      <c r="AY264" s="434"/>
      <c r="AZ264" s="434"/>
      <c r="BA264" s="434"/>
      <c r="BB264" s="437"/>
      <c r="BC264" s="437"/>
      <c r="BD264" s="437"/>
    </row>
    <row r="265" spans="5:56" x14ac:dyDescent="0.25">
      <c r="E265" s="437"/>
      <c r="F265" s="437"/>
      <c r="I265" s="434"/>
      <c r="J265" s="434"/>
      <c r="K265" s="434"/>
      <c r="L265" s="434"/>
      <c r="M265" s="434"/>
      <c r="N265" s="434"/>
      <c r="O265" s="434"/>
      <c r="P265" s="434"/>
      <c r="Q265" s="434"/>
      <c r="R265" s="434"/>
      <c r="S265" s="434"/>
      <c r="T265" s="434"/>
      <c r="U265" s="434"/>
      <c r="V265" s="434"/>
      <c r="W265" s="434"/>
      <c r="X265" s="434"/>
      <c r="Y265" s="434"/>
      <c r="Z265" s="434"/>
      <c r="AA265" s="434"/>
      <c r="AB265" s="434"/>
      <c r="AC265" s="434"/>
      <c r="AD265" s="434"/>
      <c r="AE265" s="434"/>
      <c r="AF265" s="434"/>
      <c r="AG265" s="434"/>
      <c r="AH265" s="434"/>
      <c r="AI265" s="434"/>
      <c r="AJ265" s="434"/>
      <c r="AK265" s="434"/>
      <c r="AL265" s="434"/>
      <c r="AM265" s="434"/>
      <c r="AN265" s="434"/>
      <c r="AO265" s="434"/>
      <c r="AP265" s="434"/>
      <c r="AQ265" s="434"/>
      <c r="AR265" s="434"/>
      <c r="AS265" s="434"/>
      <c r="AT265" s="434"/>
      <c r="AU265" s="434"/>
      <c r="AV265" s="434"/>
      <c r="AW265" s="434"/>
      <c r="AX265" s="434"/>
      <c r="AY265" s="434"/>
      <c r="AZ265" s="434"/>
      <c r="BA265" s="434"/>
      <c r="BB265" s="437"/>
      <c r="BC265" s="437"/>
      <c r="BD265" s="437"/>
    </row>
    <row r="266" spans="5:56" x14ac:dyDescent="0.25">
      <c r="E266" s="437"/>
      <c r="F266" s="437"/>
      <c r="I266" s="434"/>
      <c r="J266" s="434"/>
      <c r="K266" s="434"/>
      <c r="L266" s="434"/>
      <c r="M266" s="434"/>
      <c r="N266" s="434"/>
      <c r="O266" s="434"/>
      <c r="P266" s="434"/>
      <c r="Q266" s="434"/>
      <c r="R266" s="434"/>
      <c r="S266" s="434"/>
      <c r="T266" s="434"/>
      <c r="U266" s="434"/>
      <c r="V266" s="434"/>
      <c r="W266" s="434"/>
      <c r="X266" s="434"/>
      <c r="Y266" s="434"/>
      <c r="Z266" s="434"/>
      <c r="AA266" s="434"/>
      <c r="AB266" s="434"/>
      <c r="AC266" s="434"/>
      <c r="AD266" s="434"/>
      <c r="AE266" s="434"/>
      <c r="AF266" s="434"/>
      <c r="AG266" s="434"/>
      <c r="AH266" s="434"/>
      <c r="AI266" s="434"/>
      <c r="AJ266" s="434"/>
      <c r="AK266" s="434"/>
      <c r="AL266" s="434"/>
      <c r="AM266" s="434"/>
      <c r="AN266" s="434"/>
      <c r="AO266" s="434"/>
      <c r="AP266" s="434"/>
      <c r="AQ266" s="434"/>
      <c r="AR266" s="434"/>
      <c r="AS266" s="434"/>
      <c r="AT266" s="434"/>
      <c r="AU266" s="434"/>
      <c r="AV266" s="434"/>
      <c r="AW266" s="434"/>
      <c r="AX266" s="434"/>
      <c r="AY266" s="434"/>
      <c r="AZ266" s="434"/>
      <c r="BA266" s="434"/>
      <c r="BB266" s="437"/>
      <c r="BC266" s="437"/>
      <c r="BD266" s="437"/>
    </row>
    <row r="267" spans="5:56" x14ac:dyDescent="0.25">
      <c r="E267" s="437"/>
      <c r="F267" s="437"/>
      <c r="I267" s="434"/>
      <c r="J267" s="434"/>
      <c r="K267" s="434"/>
      <c r="L267" s="434"/>
      <c r="M267" s="434"/>
      <c r="N267" s="434"/>
      <c r="O267" s="434"/>
      <c r="P267" s="434"/>
      <c r="Q267" s="434"/>
      <c r="R267" s="434"/>
      <c r="S267" s="434"/>
      <c r="T267" s="434"/>
      <c r="U267" s="434"/>
      <c r="V267" s="434"/>
      <c r="W267" s="434"/>
      <c r="X267" s="434"/>
      <c r="Y267" s="434"/>
      <c r="Z267" s="434"/>
      <c r="AA267" s="434"/>
      <c r="AB267" s="434"/>
      <c r="AC267" s="434"/>
      <c r="AD267" s="434"/>
      <c r="AE267" s="434"/>
      <c r="AF267" s="434"/>
      <c r="AG267" s="434"/>
      <c r="AH267" s="434"/>
      <c r="AI267" s="434"/>
      <c r="AJ267" s="434"/>
      <c r="AK267" s="434"/>
      <c r="AL267" s="434"/>
      <c r="AM267" s="434"/>
      <c r="AN267" s="434"/>
      <c r="AO267" s="434"/>
      <c r="AP267" s="434"/>
      <c r="AQ267" s="434"/>
      <c r="AR267" s="434"/>
      <c r="AS267" s="434"/>
      <c r="AT267" s="434"/>
      <c r="AU267" s="434"/>
      <c r="AV267" s="434"/>
      <c r="AW267" s="434"/>
      <c r="AX267" s="434"/>
      <c r="AY267" s="434"/>
      <c r="AZ267" s="434"/>
      <c r="BA267" s="434"/>
      <c r="BB267" s="437"/>
      <c r="BC267" s="437"/>
      <c r="BD267" s="437"/>
    </row>
    <row r="268" spans="5:56" x14ac:dyDescent="0.25">
      <c r="E268" s="437"/>
      <c r="F268" s="437"/>
      <c r="I268" s="434"/>
      <c r="J268" s="434"/>
      <c r="K268" s="434"/>
      <c r="L268" s="434"/>
      <c r="M268" s="434"/>
      <c r="N268" s="434"/>
      <c r="O268" s="434"/>
      <c r="P268" s="434"/>
      <c r="Q268" s="434"/>
      <c r="R268" s="434"/>
      <c r="S268" s="434"/>
      <c r="T268" s="434"/>
      <c r="U268" s="434"/>
      <c r="V268" s="434"/>
      <c r="W268" s="434"/>
      <c r="X268" s="434"/>
      <c r="Y268" s="434"/>
      <c r="Z268" s="434"/>
      <c r="AA268" s="434"/>
      <c r="AB268" s="434"/>
      <c r="AC268" s="434"/>
      <c r="AD268" s="434"/>
      <c r="AE268" s="434"/>
      <c r="AF268" s="434"/>
      <c r="AG268" s="434"/>
      <c r="AH268" s="434"/>
      <c r="AI268" s="434"/>
      <c r="AJ268" s="434"/>
      <c r="AK268" s="434"/>
      <c r="AL268" s="434"/>
      <c r="AM268" s="434"/>
      <c r="AN268" s="434"/>
      <c r="AO268" s="434"/>
      <c r="AP268" s="434"/>
      <c r="AQ268" s="434"/>
      <c r="AR268" s="434"/>
      <c r="AS268" s="434"/>
      <c r="AT268" s="434"/>
      <c r="AU268" s="434"/>
      <c r="AV268" s="434"/>
      <c r="AW268" s="434"/>
      <c r="AX268" s="434"/>
      <c r="AY268" s="434"/>
      <c r="AZ268" s="434"/>
      <c r="BA268" s="434"/>
      <c r="BB268" s="437"/>
      <c r="BC268" s="437"/>
      <c r="BD268" s="437"/>
    </row>
    <row r="269" spans="5:56" x14ac:dyDescent="0.25">
      <c r="E269" s="437"/>
      <c r="F269" s="437"/>
      <c r="I269" s="434"/>
      <c r="J269" s="434"/>
      <c r="K269" s="434"/>
      <c r="L269" s="434"/>
      <c r="M269" s="434"/>
      <c r="N269" s="434"/>
      <c r="O269" s="434"/>
      <c r="P269" s="434"/>
      <c r="Q269" s="434"/>
      <c r="R269" s="434"/>
      <c r="S269" s="434"/>
      <c r="T269" s="434"/>
      <c r="U269" s="434"/>
      <c r="V269" s="434"/>
      <c r="W269" s="434"/>
      <c r="X269" s="434"/>
      <c r="Y269" s="434"/>
      <c r="Z269" s="434"/>
      <c r="AA269" s="434"/>
      <c r="AB269" s="434"/>
      <c r="AC269" s="434"/>
      <c r="AD269" s="434"/>
      <c r="AE269" s="434"/>
      <c r="AF269" s="434"/>
      <c r="AG269" s="434"/>
      <c r="AH269" s="434"/>
      <c r="AI269" s="434"/>
      <c r="AJ269" s="434"/>
      <c r="AK269" s="434"/>
      <c r="AL269" s="434"/>
      <c r="AM269" s="434"/>
      <c r="AN269" s="434"/>
      <c r="AO269" s="434"/>
      <c r="AP269" s="434"/>
      <c r="AQ269" s="434"/>
      <c r="AR269" s="434"/>
      <c r="AS269" s="434"/>
      <c r="AT269" s="434"/>
      <c r="AU269" s="434"/>
      <c r="AV269" s="434"/>
      <c r="AW269" s="434"/>
      <c r="AX269" s="434"/>
      <c r="AY269" s="434"/>
      <c r="AZ269" s="434"/>
      <c r="BA269" s="434"/>
      <c r="BB269" s="437"/>
      <c r="BC269" s="437"/>
      <c r="BD269" s="437"/>
    </row>
    <row r="270" spans="5:56" x14ac:dyDescent="0.25">
      <c r="E270" s="437"/>
      <c r="F270" s="437"/>
      <c r="I270" s="434"/>
      <c r="J270" s="434"/>
      <c r="K270" s="434"/>
      <c r="L270" s="434"/>
      <c r="M270" s="434"/>
      <c r="N270" s="434"/>
      <c r="O270" s="434"/>
      <c r="P270" s="434"/>
      <c r="Q270" s="434"/>
      <c r="R270" s="434"/>
      <c r="S270" s="434"/>
      <c r="T270" s="434"/>
      <c r="U270" s="434"/>
      <c r="V270" s="434"/>
      <c r="W270" s="434"/>
      <c r="X270" s="434"/>
      <c r="Y270" s="434"/>
      <c r="Z270" s="434"/>
      <c r="AA270" s="434"/>
      <c r="AB270" s="434"/>
      <c r="AC270" s="434"/>
      <c r="AD270" s="434"/>
      <c r="AE270" s="434"/>
      <c r="AF270" s="434"/>
      <c r="AG270" s="434"/>
      <c r="AH270" s="434"/>
      <c r="AI270" s="434"/>
      <c r="AJ270" s="434"/>
      <c r="AK270" s="434"/>
      <c r="AL270" s="434"/>
      <c r="AM270" s="434"/>
      <c r="AN270" s="434"/>
      <c r="AO270" s="434"/>
      <c r="AP270" s="434"/>
      <c r="AQ270" s="434"/>
      <c r="AR270" s="434"/>
      <c r="AS270" s="434"/>
      <c r="AT270" s="434"/>
      <c r="AU270" s="434"/>
      <c r="AV270" s="434"/>
      <c r="AW270" s="434"/>
      <c r="AX270" s="434"/>
      <c r="AY270" s="434"/>
      <c r="AZ270" s="434"/>
      <c r="BA270" s="434"/>
      <c r="BB270" s="437"/>
      <c r="BC270" s="437"/>
      <c r="BD270" s="437"/>
    </row>
    <row r="271" spans="5:56" x14ac:dyDescent="0.25">
      <c r="E271" s="437"/>
      <c r="F271" s="437"/>
      <c r="I271" s="434"/>
      <c r="J271" s="434"/>
      <c r="K271" s="434"/>
      <c r="L271" s="434"/>
      <c r="M271" s="434"/>
      <c r="N271" s="434"/>
      <c r="O271" s="434"/>
      <c r="P271" s="434"/>
      <c r="Q271" s="434"/>
      <c r="R271" s="434"/>
      <c r="S271" s="434"/>
      <c r="T271" s="434"/>
      <c r="U271" s="434"/>
      <c r="V271" s="434"/>
      <c r="W271" s="434"/>
      <c r="X271" s="434"/>
      <c r="Y271" s="434"/>
      <c r="Z271" s="434"/>
      <c r="AA271" s="434"/>
      <c r="AB271" s="434"/>
      <c r="AC271" s="434"/>
      <c r="AD271" s="434"/>
      <c r="AE271" s="434"/>
      <c r="AF271" s="434"/>
      <c r="AG271" s="434"/>
      <c r="AH271" s="434"/>
      <c r="AI271" s="434"/>
      <c r="AJ271" s="434"/>
      <c r="AK271" s="434"/>
      <c r="AL271" s="434"/>
      <c r="AM271" s="434"/>
      <c r="AN271" s="434"/>
      <c r="AO271" s="434"/>
      <c r="AP271" s="434"/>
      <c r="AQ271" s="434"/>
      <c r="AR271" s="434"/>
      <c r="AS271" s="434"/>
      <c r="AT271" s="434"/>
      <c r="AU271" s="434"/>
      <c r="AV271" s="434"/>
      <c r="AW271" s="434"/>
      <c r="AX271" s="434"/>
      <c r="AY271" s="434"/>
      <c r="AZ271" s="434"/>
      <c r="BA271" s="434"/>
      <c r="BB271" s="437"/>
      <c r="BC271" s="437"/>
      <c r="BD271" s="437"/>
    </row>
    <row r="272" spans="5:56" x14ac:dyDescent="0.25">
      <c r="E272" s="437"/>
      <c r="F272" s="437"/>
      <c r="I272" s="434"/>
      <c r="J272" s="434"/>
      <c r="K272" s="434"/>
      <c r="L272" s="434"/>
      <c r="M272" s="434"/>
      <c r="N272" s="434"/>
      <c r="O272" s="434"/>
      <c r="P272" s="434"/>
      <c r="Q272" s="434"/>
      <c r="R272" s="434"/>
      <c r="S272" s="434"/>
      <c r="T272" s="434"/>
      <c r="U272" s="434"/>
      <c r="V272" s="434"/>
      <c r="W272" s="434"/>
      <c r="X272" s="434"/>
      <c r="Y272" s="434"/>
      <c r="Z272" s="434"/>
      <c r="AA272" s="434"/>
      <c r="AB272" s="434"/>
      <c r="AC272" s="434"/>
      <c r="AD272" s="434"/>
      <c r="AE272" s="434"/>
      <c r="AF272" s="434"/>
      <c r="AG272" s="434"/>
      <c r="AH272" s="434"/>
      <c r="AI272" s="434"/>
      <c r="AJ272" s="434"/>
      <c r="AK272" s="434"/>
      <c r="AL272" s="434"/>
      <c r="AM272" s="434"/>
      <c r="AN272" s="434"/>
      <c r="AO272" s="434"/>
      <c r="AP272" s="434"/>
      <c r="AQ272" s="434"/>
      <c r="AR272" s="434"/>
      <c r="AS272" s="434"/>
      <c r="AT272" s="434"/>
      <c r="AU272" s="434"/>
      <c r="AV272" s="434"/>
      <c r="AW272" s="434"/>
      <c r="AX272" s="434"/>
      <c r="AY272" s="434"/>
      <c r="AZ272" s="434"/>
      <c r="BA272" s="434"/>
      <c r="BB272" s="437"/>
      <c r="BC272" s="437"/>
      <c r="BD272" s="437"/>
    </row>
    <row r="273" spans="5:56" x14ac:dyDescent="0.25">
      <c r="E273" s="437"/>
      <c r="F273" s="437"/>
      <c r="I273" s="434"/>
      <c r="J273" s="434"/>
      <c r="K273" s="434"/>
      <c r="L273" s="434"/>
      <c r="M273" s="434"/>
      <c r="N273" s="434"/>
      <c r="O273" s="434"/>
      <c r="P273" s="434"/>
      <c r="Q273" s="434"/>
      <c r="R273" s="434"/>
      <c r="S273" s="434"/>
      <c r="T273" s="434"/>
      <c r="U273" s="434"/>
      <c r="V273" s="434"/>
      <c r="W273" s="434"/>
      <c r="X273" s="434"/>
      <c r="Y273" s="434"/>
      <c r="Z273" s="434"/>
      <c r="AA273" s="434"/>
      <c r="AB273" s="434"/>
      <c r="AC273" s="434"/>
      <c r="AD273" s="434"/>
      <c r="AE273" s="434"/>
      <c r="AF273" s="434"/>
      <c r="AG273" s="434"/>
      <c r="AH273" s="434"/>
      <c r="AI273" s="434"/>
      <c r="AJ273" s="434"/>
      <c r="AK273" s="434"/>
      <c r="AL273" s="434"/>
      <c r="AM273" s="434"/>
      <c r="AN273" s="434"/>
      <c r="AO273" s="434"/>
      <c r="AP273" s="434"/>
      <c r="AQ273" s="434"/>
      <c r="AR273" s="434"/>
      <c r="AS273" s="434"/>
      <c r="AT273" s="434"/>
      <c r="AU273" s="434"/>
      <c r="AV273" s="434"/>
      <c r="AW273" s="434"/>
      <c r="AX273" s="434"/>
      <c r="AY273" s="434"/>
      <c r="AZ273" s="434"/>
      <c r="BA273" s="434"/>
      <c r="BB273" s="437"/>
      <c r="BC273" s="437"/>
      <c r="BD273" s="437"/>
    </row>
    <row r="274" spans="5:56" x14ac:dyDescent="0.25">
      <c r="E274" s="437"/>
      <c r="F274" s="437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34"/>
      <c r="AB274" s="434"/>
      <c r="AC274" s="434"/>
      <c r="AD274" s="434"/>
      <c r="AE274" s="434"/>
      <c r="AF274" s="434"/>
      <c r="AG274" s="434"/>
      <c r="AH274" s="434"/>
      <c r="AI274" s="434"/>
      <c r="AJ274" s="434"/>
      <c r="AK274" s="434"/>
      <c r="AL274" s="434"/>
      <c r="AM274" s="434"/>
      <c r="AN274" s="434"/>
      <c r="AO274" s="434"/>
      <c r="AP274" s="434"/>
      <c r="AQ274" s="434"/>
      <c r="AR274" s="434"/>
      <c r="AS274" s="434"/>
      <c r="AT274" s="434"/>
      <c r="AU274" s="434"/>
      <c r="AV274" s="434"/>
      <c r="AW274" s="434"/>
      <c r="AX274" s="434"/>
      <c r="AY274" s="434"/>
      <c r="AZ274" s="434"/>
      <c r="BA274" s="434"/>
      <c r="BB274" s="437"/>
      <c r="BC274" s="437"/>
      <c r="BD274" s="437"/>
    </row>
    <row r="275" spans="5:56" x14ac:dyDescent="0.25">
      <c r="E275" s="437"/>
      <c r="F275" s="437"/>
      <c r="I275" s="434"/>
      <c r="J275" s="434"/>
      <c r="K275" s="434"/>
      <c r="L275" s="434"/>
      <c r="M275" s="434"/>
      <c r="N275" s="434"/>
      <c r="O275" s="434"/>
      <c r="P275" s="434"/>
      <c r="Q275" s="434"/>
      <c r="R275" s="434"/>
      <c r="S275" s="434"/>
      <c r="T275" s="434"/>
      <c r="U275" s="434"/>
      <c r="V275" s="434"/>
      <c r="W275" s="434"/>
      <c r="X275" s="434"/>
      <c r="Y275" s="434"/>
      <c r="Z275" s="434"/>
      <c r="AA275" s="434"/>
      <c r="AB275" s="434"/>
      <c r="AC275" s="434"/>
      <c r="AD275" s="434"/>
      <c r="AE275" s="434"/>
      <c r="AF275" s="434"/>
      <c r="AG275" s="434"/>
      <c r="AH275" s="434"/>
      <c r="AI275" s="434"/>
      <c r="AJ275" s="434"/>
      <c r="AK275" s="434"/>
      <c r="AL275" s="434"/>
      <c r="AM275" s="434"/>
      <c r="AN275" s="434"/>
      <c r="AO275" s="434"/>
      <c r="AP275" s="434"/>
      <c r="AQ275" s="434"/>
      <c r="AR275" s="434"/>
      <c r="AS275" s="434"/>
      <c r="AT275" s="434"/>
      <c r="AU275" s="434"/>
      <c r="AV275" s="434"/>
      <c r="AW275" s="434"/>
      <c r="AX275" s="434"/>
      <c r="AY275" s="434"/>
      <c r="AZ275" s="434"/>
      <c r="BA275" s="434"/>
      <c r="BB275" s="437"/>
      <c r="BC275" s="437"/>
      <c r="BD275" s="437"/>
    </row>
    <row r="276" spans="5:56" x14ac:dyDescent="0.25">
      <c r="E276" s="437"/>
      <c r="F276" s="437"/>
      <c r="I276" s="434"/>
      <c r="J276" s="434"/>
      <c r="K276" s="434"/>
      <c r="L276" s="434"/>
      <c r="M276" s="434"/>
      <c r="N276" s="434"/>
      <c r="O276" s="434"/>
      <c r="P276" s="434"/>
      <c r="Q276" s="434"/>
      <c r="R276" s="434"/>
      <c r="S276" s="434"/>
      <c r="T276" s="434"/>
      <c r="U276" s="434"/>
      <c r="V276" s="434"/>
      <c r="W276" s="434"/>
      <c r="X276" s="434"/>
      <c r="Y276" s="434"/>
      <c r="Z276" s="434"/>
      <c r="AA276" s="434"/>
      <c r="AB276" s="434"/>
      <c r="AC276" s="434"/>
      <c r="AD276" s="434"/>
      <c r="AE276" s="434"/>
      <c r="AF276" s="434"/>
      <c r="AG276" s="434"/>
      <c r="AH276" s="434"/>
      <c r="AI276" s="434"/>
      <c r="AJ276" s="434"/>
      <c r="AK276" s="434"/>
      <c r="AL276" s="434"/>
      <c r="AM276" s="434"/>
      <c r="AN276" s="434"/>
      <c r="AO276" s="434"/>
      <c r="AP276" s="434"/>
      <c r="AQ276" s="434"/>
      <c r="AR276" s="434"/>
      <c r="AS276" s="434"/>
      <c r="AT276" s="434"/>
      <c r="AU276" s="434"/>
      <c r="AV276" s="434"/>
      <c r="AW276" s="434"/>
      <c r="AX276" s="434"/>
      <c r="AY276" s="434"/>
      <c r="AZ276" s="434"/>
      <c r="BA276" s="434"/>
      <c r="BB276" s="437"/>
      <c r="BC276" s="437"/>
      <c r="BD276" s="437"/>
    </row>
    <row r="277" spans="5:56" x14ac:dyDescent="0.25">
      <c r="E277" s="437"/>
      <c r="F277" s="437"/>
      <c r="I277" s="434"/>
      <c r="J277" s="434"/>
      <c r="K277" s="434"/>
      <c r="L277" s="434"/>
      <c r="M277" s="434"/>
      <c r="N277" s="434"/>
      <c r="O277" s="434"/>
      <c r="P277" s="434"/>
      <c r="Q277" s="434"/>
      <c r="R277" s="434"/>
      <c r="S277" s="434"/>
      <c r="T277" s="434"/>
      <c r="U277" s="434"/>
      <c r="V277" s="434"/>
      <c r="W277" s="434"/>
      <c r="X277" s="434"/>
      <c r="Y277" s="434"/>
      <c r="Z277" s="434"/>
      <c r="AA277" s="434"/>
      <c r="AB277" s="434"/>
      <c r="AC277" s="434"/>
      <c r="AD277" s="434"/>
      <c r="AE277" s="434"/>
      <c r="AF277" s="434"/>
      <c r="AG277" s="434"/>
      <c r="AH277" s="434"/>
      <c r="AI277" s="434"/>
      <c r="AJ277" s="434"/>
      <c r="AK277" s="434"/>
      <c r="AL277" s="434"/>
      <c r="AM277" s="434"/>
      <c r="AN277" s="434"/>
      <c r="AO277" s="434"/>
      <c r="AP277" s="434"/>
      <c r="AQ277" s="434"/>
      <c r="AR277" s="434"/>
      <c r="AS277" s="434"/>
      <c r="AT277" s="434"/>
      <c r="AU277" s="434"/>
      <c r="AV277" s="434"/>
      <c r="AW277" s="434"/>
      <c r="AX277" s="434"/>
      <c r="AY277" s="434"/>
      <c r="AZ277" s="434"/>
      <c r="BA277" s="434"/>
      <c r="BB277" s="437"/>
      <c r="BC277" s="437"/>
      <c r="BD277" s="437"/>
    </row>
    <row r="278" spans="5:56" x14ac:dyDescent="0.25">
      <c r="E278" s="437"/>
      <c r="F278" s="437"/>
      <c r="I278" s="434"/>
      <c r="J278" s="434"/>
      <c r="K278" s="434"/>
      <c r="L278" s="434"/>
      <c r="M278" s="434"/>
      <c r="N278" s="434"/>
      <c r="O278" s="434"/>
      <c r="P278" s="434"/>
      <c r="Q278" s="434"/>
      <c r="R278" s="434"/>
      <c r="S278" s="434"/>
      <c r="T278" s="434"/>
      <c r="U278" s="434"/>
      <c r="V278" s="434"/>
      <c r="W278" s="434"/>
      <c r="X278" s="434"/>
      <c r="Y278" s="434"/>
      <c r="Z278" s="434"/>
      <c r="AA278" s="434"/>
      <c r="AB278" s="434"/>
      <c r="AC278" s="434"/>
      <c r="AD278" s="434"/>
      <c r="AE278" s="434"/>
      <c r="AF278" s="434"/>
      <c r="AG278" s="434"/>
      <c r="AH278" s="434"/>
      <c r="AI278" s="434"/>
      <c r="AJ278" s="434"/>
      <c r="AK278" s="434"/>
      <c r="AL278" s="434"/>
      <c r="AM278" s="434"/>
      <c r="AN278" s="434"/>
      <c r="AO278" s="434"/>
      <c r="AP278" s="434"/>
      <c r="AQ278" s="434"/>
      <c r="AR278" s="434"/>
      <c r="AS278" s="434"/>
      <c r="AT278" s="434"/>
      <c r="AU278" s="434"/>
      <c r="AV278" s="434"/>
      <c r="AW278" s="434"/>
      <c r="AX278" s="434"/>
      <c r="AY278" s="434"/>
      <c r="AZ278" s="434"/>
      <c r="BA278" s="434"/>
      <c r="BB278" s="437"/>
      <c r="BC278" s="437"/>
      <c r="BD278" s="437"/>
    </row>
    <row r="279" spans="5:56" x14ac:dyDescent="0.25">
      <c r="E279" s="437"/>
      <c r="F279" s="437"/>
      <c r="I279" s="434"/>
      <c r="J279" s="434"/>
      <c r="K279" s="434"/>
      <c r="L279" s="434"/>
      <c r="M279" s="434"/>
      <c r="N279" s="434"/>
      <c r="O279" s="434"/>
      <c r="P279" s="434"/>
      <c r="Q279" s="434"/>
      <c r="R279" s="434"/>
      <c r="S279" s="434"/>
      <c r="T279" s="434"/>
      <c r="U279" s="434"/>
      <c r="V279" s="434"/>
      <c r="W279" s="434"/>
      <c r="X279" s="434"/>
      <c r="Y279" s="434"/>
      <c r="Z279" s="434"/>
      <c r="AA279" s="434"/>
      <c r="AB279" s="434"/>
      <c r="AC279" s="434"/>
      <c r="AD279" s="434"/>
      <c r="AE279" s="434"/>
      <c r="AF279" s="434"/>
      <c r="AG279" s="434"/>
      <c r="AH279" s="434"/>
      <c r="AI279" s="434"/>
      <c r="AJ279" s="434"/>
      <c r="AK279" s="434"/>
      <c r="AL279" s="434"/>
      <c r="AM279" s="434"/>
      <c r="AN279" s="434"/>
      <c r="AO279" s="434"/>
      <c r="AP279" s="434"/>
      <c r="AQ279" s="434"/>
      <c r="AR279" s="434"/>
      <c r="AS279" s="434"/>
      <c r="AT279" s="434"/>
      <c r="AU279" s="434"/>
      <c r="AV279" s="434"/>
      <c r="AW279" s="434"/>
      <c r="AX279" s="434"/>
      <c r="AY279" s="434"/>
      <c r="AZ279" s="434"/>
      <c r="BA279" s="434"/>
      <c r="BB279" s="437"/>
      <c r="BC279" s="437"/>
      <c r="BD279" s="437"/>
    </row>
    <row r="280" spans="5:56" x14ac:dyDescent="0.25">
      <c r="E280" s="437"/>
      <c r="F280" s="437"/>
      <c r="I280" s="434"/>
      <c r="J280" s="434"/>
      <c r="K280" s="434"/>
      <c r="L280" s="434"/>
      <c r="M280" s="434"/>
      <c r="N280" s="434"/>
      <c r="O280" s="434"/>
      <c r="P280" s="434"/>
      <c r="Q280" s="434"/>
      <c r="R280" s="434"/>
      <c r="S280" s="434"/>
      <c r="T280" s="434"/>
      <c r="U280" s="434"/>
      <c r="V280" s="434"/>
      <c r="W280" s="434"/>
      <c r="X280" s="434"/>
      <c r="Y280" s="434"/>
      <c r="Z280" s="434"/>
      <c r="AA280" s="434"/>
      <c r="AB280" s="434"/>
      <c r="AC280" s="434"/>
      <c r="AD280" s="434"/>
      <c r="AE280" s="434"/>
      <c r="AF280" s="434"/>
      <c r="AG280" s="434"/>
      <c r="AH280" s="434"/>
      <c r="AI280" s="434"/>
      <c r="AJ280" s="434"/>
      <c r="AK280" s="434"/>
      <c r="AL280" s="434"/>
      <c r="AM280" s="434"/>
      <c r="AN280" s="434"/>
      <c r="AO280" s="434"/>
      <c r="AP280" s="434"/>
      <c r="AQ280" s="434"/>
      <c r="AR280" s="434"/>
      <c r="AS280" s="434"/>
      <c r="AT280" s="434"/>
      <c r="AU280" s="434"/>
      <c r="AV280" s="434"/>
      <c r="AW280" s="434"/>
      <c r="AX280" s="434"/>
      <c r="AY280" s="434"/>
      <c r="AZ280" s="434"/>
      <c r="BA280" s="434"/>
      <c r="BB280" s="437"/>
      <c r="BC280" s="437"/>
      <c r="BD280" s="437"/>
    </row>
    <row r="281" spans="5:56" x14ac:dyDescent="0.25">
      <c r="E281" s="437"/>
      <c r="F281" s="437"/>
      <c r="I281" s="434"/>
      <c r="J281" s="434"/>
      <c r="K281" s="434"/>
      <c r="L281" s="434"/>
      <c r="M281" s="434"/>
      <c r="N281" s="434"/>
      <c r="O281" s="434"/>
      <c r="P281" s="434"/>
      <c r="Q281" s="434"/>
      <c r="R281" s="434"/>
      <c r="S281" s="434"/>
      <c r="T281" s="434"/>
      <c r="U281" s="434"/>
      <c r="V281" s="434"/>
      <c r="W281" s="434"/>
      <c r="X281" s="434"/>
      <c r="Y281" s="434"/>
      <c r="Z281" s="434"/>
      <c r="AA281" s="434"/>
      <c r="AB281" s="434"/>
      <c r="AC281" s="434"/>
      <c r="AD281" s="434"/>
      <c r="AE281" s="434"/>
      <c r="AF281" s="434"/>
      <c r="AG281" s="434"/>
      <c r="AH281" s="434"/>
      <c r="AI281" s="434"/>
      <c r="AJ281" s="434"/>
      <c r="AK281" s="434"/>
      <c r="AL281" s="434"/>
      <c r="AM281" s="434"/>
      <c r="AN281" s="434"/>
      <c r="AO281" s="434"/>
      <c r="AP281" s="434"/>
      <c r="AQ281" s="434"/>
      <c r="AR281" s="434"/>
      <c r="AS281" s="434"/>
      <c r="AT281" s="434"/>
      <c r="AU281" s="434"/>
      <c r="AV281" s="434"/>
      <c r="AW281" s="434"/>
      <c r="AX281" s="434"/>
      <c r="AY281" s="434"/>
      <c r="AZ281" s="434"/>
      <c r="BA281" s="434"/>
      <c r="BB281" s="437"/>
      <c r="BC281" s="437"/>
      <c r="BD281" s="437"/>
    </row>
    <row r="282" spans="5:56" x14ac:dyDescent="0.25">
      <c r="E282" s="437"/>
      <c r="F282" s="437"/>
      <c r="I282" s="434"/>
      <c r="J282" s="434"/>
      <c r="K282" s="434"/>
      <c r="L282" s="434"/>
      <c r="M282" s="434"/>
      <c r="N282" s="434"/>
      <c r="O282" s="434"/>
      <c r="P282" s="434"/>
      <c r="Q282" s="434"/>
      <c r="R282" s="434"/>
      <c r="S282" s="434"/>
      <c r="T282" s="434"/>
      <c r="U282" s="434"/>
      <c r="V282" s="434"/>
      <c r="W282" s="434"/>
      <c r="X282" s="434"/>
      <c r="Y282" s="434"/>
      <c r="Z282" s="434"/>
      <c r="AA282" s="434"/>
      <c r="AB282" s="434"/>
      <c r="AC282" s="434"/>
      <c r="AD282" s="434"/>
      <c r="AE282" s="434"/>
      <c r="AF282" s="434"/>
      <c r="AG282" s="434"/>
      <c r="AH282" s="434"/>
      <c r="AI282" s="434"/>
      <c r="AJ282" s="434"/>
      <c r="AK282" s="434"/>
      <c r="AL282" s="434"/>
      <c r="AM282" s="434"/>
      <c r="AN282" s="434"/>
      <c r="AO282" s="434"/>
      <c r="AP282" s="434"/>
      <c r="AQ282" s="434"/>
      <c r="AR282" s="434"/>
      <c r="AS282" s="434"/>
      <c r="AT282" s="434"/>
      <c r="AU282" s="434"/>
      <c r="AV282" s="434"/>
      <c r="AW282" s="434"/>
      <c r="AX282" s="434"/>
      <c r="AY282" s="434"/>
      <c r="AZ282" s="434"/>
      <c r="BA282" s="434"/>
      <c r="BB282" s="437"/>
      <c r="BC282" s="437"/>
      <c r="BD282" s="437"/>
    </row>
    <row r="283" spans="5:56" x14ac:dyDescent="0.25">
      <c r="E283" s="437"/>
      <c r="F283" s="437"/>
      <c r="I283" s="434"/>
      <c r="J283" s="434"/>
      <c r="K283" s="434"/>
      <c r="L283" s="434"/>
      <c r="M283" s="434"/>
      <c r="N283" s="434"/>
      <c r="O283" s="434"/>
      <c r="P283" s="434"/>
      <c r="Q283" s="434"/>
      <c r="R283" s="434"/>
      <c r="S283" s="434"/>
      <c r="T283" s="434"/>
      <c r="U283" s="434"/>
      <c r="V283" s="434"/>
      <c r="W283" s="434"/>
      <c r="X283" s="434"/>
      <c r="Y283" s="434"/>
      <c r="Z283" s="434"/>
      <c r="AA283" s="434"/>
      <c r="AB283" s="434"/>
      <c r="AC283" s="434"/>
      <c r="AD283" s="434"/>
      <c r="AE283" s="434"/>
      <c r="AF283" s="434"/>
      <c r="AG283" s="434"/>
      <c r="AH283" s="434"/>
      <c r="AI283" s="434"/>
      <c r="AJ283" s="434"/>
      <c r="AK283" s="434"/>
      <c r="AL283" s="434"/>
      <c r="AM283" s="434"/>
      <c r="AN283" s="434"/>
      <c r="AO283" s="434"/>
      <c r="AP283" s="434"/>
      <c r="AQ283" s="434"/>
      <c r="AR283" s="434"/>
      <c r="AS283" s="434"/>
      <c r="AT283" s="434"/>
      <c r="AU283" s="434"/>
      <c r="AV283" s="434"/>
      <c r="AW283" s="434"/>
      <c r="AX283" s="434"/>
      <c r="AY283" s="434"/>
      <c r="AZ283" s="434"/>
      <c r="BA283" s="434"/>
      <c r="BB283" s="437"/>
      <c r="BC283" s="437"/>
      <c r="BD283" s="437"/>
    </row>
    <row r="284" spans="5:56" x14ac:dyDescent="0.25">
      <c r="E284" s="437"/>
      <c r="F284" s="437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34"/>
      <c r="AB284" s="434"/>
      <c r="AC284" s="434"/>
      <c r="AD284" s="434"/>
      <c r="AE284" s="434"/>
      <c r="AF284" s="434"/>
      <c r="AG284" s="434"/>
      <c r="AH284" s="434"/>
      <c r="AI284" s="434"/>
      <c r="AJ284" s="434"/>
      <c r="AK284" s="434"/>
      <c r="AL284" s="434"/>
      <c r="AM284" s="434"/>
      <c r="AN284" s="434"/>
      <c r="AO284" s="434"/>
      <c r="AP284" s="434"/>
      <c r="AQ284" s="434"/>
      <c r="AR284" s="434"/>
      <c r="AS284" s="434"/>
      <c r="AT284" s="434"/>
      <c r="AU284" s="434"/>
      <c r="AV284" s="434"/>
      <c r="AW284" s="434"/>
      <c r="AX284" s="434"/>
      <c r="AY284" s="434"/>
      <c r="AZ284" s="434"/>
      <c r="BA284" s="434"/>
      <c r="BB284" s="437"/>
      <c r="BC284" s="437"/>
      <c r="BD284" s="437"/>
    </row>
    <row r="285" spans="5:56" x14ac:dyDescent="0.25">
      <c r="E285" s="437"/>
      <c r="F285" s="437"/>
      <c r="I285" s="434"/>
      <c r="J285" s="434"/>
      <c r="K285" s="434"/>
      <c r="L285" s="434"/>
      <c r="M285" s="434"/>
      <c r="N285" s="434"/>
      <c r="O285" s="434"/>
      <c r="P285" s="434"/>
      <c r="Q285" s="434"/>
      <c r="R285" s="434"/>
      <c r="S285" s="434"/>
      <c r="T285" s="434"/>
      <c r="U285" s="434"/>
      <c r="V285" s="434"/>
      <c r="W285" s="434"/>
      <c r="X285" s="434"/>
      <c r="Y285" s="434"/>
      <c r="Z285" s="434"/>
      <c r="AA285" s="434"/>
      <c r="AB285" s="434"/>
      <c r="AC285" s="434"/>
      <c r="AD285" s="434"/>
      <c r="AE285" s="434"/>
      <c r="AF285" s="434"/>
      <c r="AG285" s="434"/>
      <c r="AH285" s="434"/>
      <c r="AI285" s="434"/>
      <c r="AJ285" s="434"/>
      <c r="AK285" s="434"/>
      <c r="AL285" s="434"/>
      <c r="AM285" s="434"/>
      <c r="AN285" s="434"/>
      <c r="AO285" s="434"/>
      <c r="AP285" s="434"/>
      <c r="AQ285" s="434"/>
      <c r="AR285" s="434"/>
      <c r="AS285" s="434"/>
      <c r="AT285" s="434"/>
      <c r="AU285" s="434"/>
      <c r="AV285" s="434"/>
      <c r="AW285" s="434"/>
      <c r="AX285" s="434"/>
      <c r="AY285" s="434"/>
      <c r="AZ285" s="434"/>
      <c r="BA285" s="434"/>
      <c r="BB285" s="437"/>
      <c r="BC285" s="437"/>
      <c r="BD285" s="437"/>
    </row>
    <row r="286" spans="5:56" x14ac:dyDescent="0.25">
      <c r="E286" s="437"/>
      <c r="F286" s="437"/>
      <c r="I286" s="434"/>
      <c r="J286" s="434"/>
      <c r="K286" s="434"/>
      <c r="L286" s="434"/>
      <c r="M286" s="434"/>
      <c r="N286" s="434"/>
      <c r="O286" s="434"/>
      <c r="P286" s="434"/>
      <c r="Q286" s="434"/>
      <c r="R286" s="434"/>
      <c r="S286" s="434"/>
      <c r="T286" s="434"/>
      <c r="U286" s="434"/>
      <c r="V286" s="434"/>
      <c r="W286" s="434"/>
      <c r="X286" s="434"/>
      <c r="Y286" s="434"/>
      <c r="Z286" s="434"/>
      <c r="AA286" s="434"/>
      <c r="AB286" s="434"/>
      <c r="AC286" s="434"/>
      <c r="AD286" s="434"/>
      <c r="AE286" s="434"/>
      <c r="AF286" s="434"/>
      <c r="AG286" s="434"/>
      <c r="AH286" s="434"/>
      <c r="AI286" s="434"/>
      <c r="AJ286" s="434"/>
      <c r="AK286" s="434"/>
      <c r="AL286" s="434"/>
      <c r="AM286" s="434"/>
      <c r="AN286" s="434"/>
      <c r="AO286" s="434"/>
      <c r="AP286" s="434"/>
      <c r="AQ286" s="434"/>
      <c r="AR286" s="434"/>
      <c r="AS286" s="434"/>
      <c r="AT286" s="434"/>
      <c r="AU286" s="434"/>
      <c r="AV286" s="434"/>
      <c r="AW286" s="434"/>
      <c r="AX286" s="434"/>
      <c r="AY286" s="434"/>
      <c r="AZ286" s="434"/>
      <c r="BA286" s="434"/>
      <c r="BB286" s="437"/>
      <c r="BC286" s="437"/>
      <c r="BD286" s="437"/>
    </row>
    <row r="287" spans="5:56" x14ac:dyDescent="0.25">
      <c r="E287" s="437"/>
      <c r="F287" s="437"/>
      <c r="I287" s="434"/>
      <c r="J287" s="434"/>
      <c r="K287" s="434"/>
      <c r="L287" s="434"/>
      <c r="M287" s="434"/>
      <c r="N287" s="434"/>
      <c r="O287" s="434"/>
      <c r="P287" s="434"/>
      <c r="Q287" s="434"/>
      <c r="R287" s="434"/>
      <c r="S287" s="434"/>
      <c r="T287" s="434"/>
      <c r="U287" s="434"/>
      <c r="V287" s="434"/>
      <c r="W287" s="434"/>
      <c r="X287" s="434"/>
      <c r="Y287" s="434"/>
      <c r="Z287" s="434"/>
      <c r="AA287" s="434"/>
      <c r="AB287" s="434"/>
      <c r="AC287" s="434"/>
      <c r="AD287" s="434"/>
      <c r="AE287" s="434"/>
      <c r="AF287" s="434"/>
      <c r="AG287" s="434"/>
      <c r="AH287" s="434"/>
      <c r="AI287" s="434"/>
      <c r="AJ287" s="434"/>
      <c r="AK287" s="434"/>
      <c r="AL287" s="434"/>
      <c r="AM287" s="434"/>
      <c r="AN287" s="434"/>
      <c r="AO287" s="434"/>
      <c r="AP287" s="434"/>
      <c r="AQ287" s="434"/>
      <c r="AR287" s="434"/>
      <c r="AS287" s="434"/>
      <c r="AT287" s="434"/>
      <c r="AU287" s="434"/>
      <c r="AV287" s="434"/>
      <c r="AW287" s="434"/>
      <c r="AX287" s="434"/>
      <c r="AY287" s="434"/>
      <c r="AZ287" s="434"/>
      <c r="BA287" s="434"/>
      <c r="BB287" s="437"/>
      <c r="BC287" s="437"/>
      <c r="BD287" s="437"/>
    </row>
    <row r="288" spans="5:56" x14ac:dyDescent="0.25">
      <c r="E288" s="437"/>
      <c r="F288" s="437"/>
      <c r="I288" s="434"/>
      <c r="J288" s="434"/>
      <c r="K288" s="434"/>
      <c r="L288" s="434"/>
      <c r="M288" s="434"/>
      <c r="N288" s="434"/>
      <c r="O288" s="434"/>
      <c r="P288" s="434"/>
      <c r="Q288" s="434"/>
      <c r="R288" s="434"/>
      <c r="S288" s="434"/>
      <c r="T288" s="434"/>
      <c r="U288" s="434"/>
      <c r="V288" s="434"/>
      <c r="W288" s="434"/>
      <c r="X288" s="434"/>
      <c r="Y288" s="434"/>
      <c r="Z288" s="434"/>
      <c r="AA288" s="434"/>
      <c r="AB288" s="434"/>
      <c r="AC288" s="434"/>
      <c r="AD288" s="434"/>
      <c r="AE288" s="434"/>
      <c r="AF288" s="434"/>
      <c r="AG288" s="434"/>
      <c r="AH288" s="434"/>
      <c r="AI288" s="434"/>
      <c r="AJ288" s="434"/>
      <c r="AK288" s="434"/>
      <c r="AL288" s="434"/>
      <c r="AM288" s="434"/>
      <c r="AN288" s="434"/>
      <c r="AO288" s="434"/>
      <c r="AP288" s="434"/>
      <c r="AQ288" s="434"/>
      <c r="AR288" s="434"/>
      <c r="AS288" s="434"/>
      <c r="AT288" s="434"/>
      <c r="AU288" s="434"/>
      <c r="AV288" s="434"/>
      <c r="AW288" s="434"/>
      <c r="AX288" s="434"/>
      <c r="AY288" s="434"/>
      <c r="AZ288" s="434"/>
      <c r="BA288" s="434"/>
      <c r="BB288" s="437"/>
      <c r="BC288" s="437"/>
      <c r="BD288" s="437"/>
    </row>
    <row r="289" spans="5:56" x14ac:dyDescent="0.25">
      <c r="E289" s="437"/>
      <c r="F289" s="437"/>
      <c r="I289" s="434"/>
      <c r="J289" s="434"/>
      <c r="K289" s="434"/>
      <c r="L289" s="434"/>
      <c r="M289" s="434"/>
      <c r="N289" s="434"/>
      <c r="O289" s="434"/>
      <c r="P289" s="434"/>
      <c r="Q289" s="434"/>
      <c r="R289" s="434"/>
      <c r="S289" s="434"/>
      <c r="T289" s="434"/>
      <c r="U289" s="434"/>
      <c r="V289" s="434"/>
      <c r="W289" s="434"/>
      <c r="X289" s="434"/>
      <c r="Y289" s="434"/>
      <c r="Z289" s="434"/>
      <c r="AA289" s="434"/>
      <c r="AB289" s="434"/>
      <c r="AC289" s="434"/>
      <c r="AD289" s="434"/>
      <c r="AE289" s="434"/>
      <c r="AF289" s="434"/>
      <c r="AG289" s="434"/>
      <c r="AH289" s="434"/>
      <c r="AI289" s="434"/>
      <c r="AJ289" s="434"/>
      <c r="AK289" s="434"/>
      <c r="AL289" s="434"/>
      <c r="AM289" s="434"/>
      <c r="AN289" s="434"/>
      <c r="AO289" s="434"/>
      <c r="AP289" s="434"/>
      <c r="AQ289" s="434"/>
      <c r="AR289" s="434"/>
      <c r="AS289" s="434"/>
      <c r="AT289" s="434"/>
      <c r="AU289" s="434"/>
      <c r="AV289" s="434"/>
      <c r="AW289" s="434"/>
      <c r="AX289" s="434"/>
      <c r="AY289" s="434"/>
      <c r="AZ289" s="434"/>
      <c r="BA289" s="434"/>
      <c r="BB289" s="437"/>
      <c r="BC289" s="437"/>
      <c r="BD289" s="437"/>
    </row>
    <row r="290" spans="5:56" x14ac:dyDescent="0.25">
      <c r="E290" s="437"/>
      <c r="F290" s="437"/>
      <c r="I290" s="434"/>
      <c r="J290" s="434"/>
      <c r="K290" s="434"/>
      <c r="L290" s="434"/>
      <c r="M290" s="434"/>
      <c r="N290" s="434"/>
      <c r="O290" s="434"/>
      <c r="P290" s="434"/>
      <c r="Q290" s="434"/>
      <c r="R290" s="434"/>
      <c r="S290" s="434"/>
      <c r="T290" s="434"/>
      <c r="U290" s="434"/>
      <c r="V290" s="434"/>
      <c r="W290" s="434"/>
      <c r="X290" s="434"/>
      <c r="Y290" s="434"/>
      <c r="Z290" s="434"/>
      <c r="AA290" s="434"/>
      <c r="AB290" s="434"/>
      <c r="AC290" s="434"/>
      <c r="AD290" s="434"/>
      <c r="AE290" s="434"/>
      <c r="AF290" s="434"/>
      <c r="AG290" s="434"/>
      <c r="AH290" s="434"/>
      <c r="AI290" s="434"/>
      <c r="AJ290" s="434"/>
      <c r="AK290" s="434"/>
      <c r="AL290" s="434"/>
      <c r="AM290" s="434"/>
      <c r="AN290" s="434"/>
      <c r="AO290" s="434"/>
      <c r="AP290" s="434"/>
      <c r="AQ290" s="434"/>
      <c r="AR290" s="434"/>
      <c r="AS290" s="434"/>
      <c r="AT290" s="434"/>
      <c r="AU290" s="434"/>
      <c r="AV290" s="434"/>
      <c r="AW290" s="434"/>
      <c r="AX290" s="434"/>
      <c r="AY290" s="434"/>
      <c r="AZ290" s="434"/>
      <c r="BA290" s="434"/>
      <c r="BB290" s="437"/>
      <c r="BC290" s="437"/>
      <c r="BD290" s="437"/>
    </row>
    <row r="291" spans="5:56" x14ac:dyDescent="0.25">
      <c r="E291" s="437"/>
      <c r="F291" s="437"/>
      <c r="I291" s="434"/>
      <c r="J291" s="434"/>
      <c r="K291" s="434"/>
      <c r="L291" s="434"/>
      <c r="M291" s="434"/>
      <c r="N291" s="434"/>
      <c r="O291" s="434"/>
      <c r="P291" s="434"/>
      <c r="Q291" s="434"/>
      <c r="R291" s="434"/>
      <c r="S291" s="434"/>
      <c r="T291" s="434"/>
      <c r="U291" s="434"/>
      <c r="V291" s="434"/>
      <c r="W291" s="434"/>
      <c r="X291" s="434"/>
      <c r="Y291" s="434"/>
      <c r="Z291" s="434"/>
      <c r="AA291" s="434"/>
      <c r="AB291" s="434"/>
      <c r="AC291" s="434"/>
      <c r="AD291" s="434"/>
      <c r="AE291" s="434"/>
      <c r="AF291" s="434"/>
      <c r="AG291" s="434"/>
      <c r="AH291" s="434"/>
      <c r="AI291" s="434"/>
      <c r="AJ291" s="434"/>
      <c r="AK291" s="434"/>
      <c r="AL291" s="434"/>
      <c r="AM291" s="434"/>
      <c r="AN291" s="434"/>
      <c r="AO291" s="434"/>
      <c r="AP291" s="434"/>
      <c r="AQ291" s="434"/>
      <c r="AR291" s="434"/>
      <c r="AS291" s="434"/>
      <c r="AT291" s="434"/>
      <c r="AU291" s="434"/>
      <c r="AV291" s="434"/>
      <c r="AW291" s="434"/>
      <c r="AX291" s="434"/>
      <c r="AY291" s="434"/>
      <c r="AZ291" s="434"/>
      <c r="BA291" s="434"/>
      <c r="BB291" s="437"/>
      <c r="BC291" s="437"/>
      <c r="BD291" s="437"/>
    </row>
    <row r="292" spans="5:56" x14ac:dyDescent="0.25">
      <c r="E292" s="437"/>
      <c r="F292" s="437"/>
      <c r="I292" s="434"/>
      <c r="J292" s="434"/>
      <c r="K292" s="434"/>
      <c r="L292" s="434"/>
      <c r="M292" s="434"/>
      <c r="N292" s="434"/>
      <c r="O292" s="434"/>
      <c r="P292" s="434"/>
      <c r="Q292" s="434"/>
      <c r="R292" s="434"/>
      <c r="S292" s="434"/>
      <c r="T292" s="434"/>
      <c r="U292" s="434"/>
      <c r="V292" s="434"/>
      <c r="W292" s="434"/>
      <c r="X292" s="434"/>
      <c r="Y292" s="434"/>
      <c r="Z292" s="434"/>
      <c r="AA292" s="434"/>
      <c r="AB292" s="434"/>
      <c r="AC292" s="434"/>
      <c r="AD292" s="434"/>
      <c r="AE292" s="434"/>
      <c r="AF292" s="434"/>
      <c r="AG292" s="434"/>
      <c r="AH292" s="434"/>
      <c r="AI292" s="434"/>
      <c r="AJ292" s="434"/>
      <c r="AK292" s="434"/>
      <c r="AL292" s="434"/>
      <c r="AM292" s="434"/>
      <c r="AN292" s="434"/>
      <c r="AO292" s="434"/>
      <c r="AP292" s="434"/>
      <c r="AQ292" s="434"/>
      <c r="AR292" s="434"/>
      <c r="AS292" s="434"/>
      <c r="AT292" s="434"/>
      <c r="AU292" s="434"/>
      <c r="AV292" s="434"/>
      <c r="AW292" s="434"/>
      <c r="AX292" s="434"/>
      <c r="AY292" s="434"/>
      <c r="AZ292" s="434"/>
      <c r="BA292" s="434"/>
      <c r="BB292" s="437"/>
      <c r="BC292" s="437"/>
      <c r="BD292" s="437"/>
    </row>
    <row r="293" spans="5:56" x14ac:dyDescent="0.25">
      <c r="E293" s="437"/>
      <c r="F293" s="437"/>
      <c r="I293" s="434"/>
      <c r="J293" s="434"/>
      <c r="K293" s="434"/>
      <c r="L293" s="434"/>
      <c r="M293" s="434"/>
      <c r="N293" s="434"/>
      <c r="O293" s="434"/>
      <c r="P293" s="434"/>
      <c r="Q293" s="434"/>
      <c r="R293" s="434"/>
      <c r="S293" s="434"/>
      <c r="T293" s="434"/>
      <c r="U293" s="434"/>
      <c r="V293" s="434"/>
      <c r="W293" s="434"/>
      <c r="X293" s="434"/>
      <c r="Y293" s="434"/>
      <c r="Z293" s="434"/>
      <c r="AA293" s="434"/>
      <c r="AB293" s="434"/>
      <c r="AC293" s="434"/>
      <c r="AD293" s="434"/>
      <c r="AE293" s="434"/>
      <c r="AF293" s="434"/>
      <c r="AG293" s="434"/>
      <c r="AH293" s="434"/>
      <c r="AI293" s="434"/>
      <c r="AJ293" s="434"/>
      <c r="AK293" s="434"/>
      <c r="AL293" s="434"/>
      <c r="AM293" s="434"/>
      <c r="AN293" s="434"/>
      <c r="AO293" s="434"/>
      <c r="AP293" s="434"/>
      <c r="AQ293" s="434"/>
      <c r="AR293" s="434"/>
      <c r="AS293" s="434"/>
      <c r="AT293" s="434"/>
      <c r="AU293" s="434"/>
      <c r="AV293" s="434"/>
      <c r="AW293" s="434"/>
      <c r="AX293" s="434"/>
      <c r="AY293" s="434"/>
      <c r="AZ293" s="434"/>
      <c r="BA293" s="434"/>
      <c r="BB293" s="437"/>
      <c r="BC293" s="437"/>
      <c r="BD293" s="437"/>
    </row>
    <row r="294" spans="5:56" x14ac:dyDescent="0.25">
      <c r="E294" s="437"/>
      <c r="F294" s="437"/>
      <c r="I294" s="434"/>
      <c r="J294" s="434"/>
      <c r="K294" s="434"/>
      <c r="L294" s="434"/>
      <c r="M294" s="434"/>
      <c r="N294" s="434"/>
      <c r="O294" s="434"/>
      <c r="P294" s="434"/>
      <c r="Q294" s="434"/>
      <c r="R294" s="434"/>
      <c r="S294" s="434"/>
      <c r="T294" s="434"/>
      <c r="U294" s="434"/>
      <c r="V294" s="434"/>
      <c r="W294" s="434"/>
      <c r="X294" s="434"/>
      <c r="Y294" s="434"/>
      <c r="Z294" s="434"/>
      <c r="AA294" s="434"/>
      <c r="AB294" s="434"/>
      <c r="AC294" s="434"/>
      <c r="AD294" s="434"/>
      <c r="AE294" s="434"/>
      <c r="AF294" s="434"/>
      <c r="AG294" s="434"/>
      <c r="AH294" s="434"/>
      <c r="AI294" s="434"/>
      <c r="AJ294" s="434"/>
      <c r="AK294" s="434"/>
      <c r="AL294" s="434"/>
      <c r="AM294" s="434"/>
      <c r="AN294" s="434"/>
      <c r="AO294" s="434"/>
      <c r="AP294" s="434"/>
      <c r="AQ294" s="434"/>
      <c r="AR294" s="434"/>
      <c r="AS294" s="434"/>
      <c r="AT294" s="434"/>
      <c r="AU294" s="434"/>
      <c r="AV294" s="434"/>
      <c r="AW294" s="434"/>
      <c r="AX294" s="434"/>
      <c r="AY294" s="434"/>
      <c r="AZ294" s="434"/>
      <c r="BA294" s="434"/>
      <c r="BB294" s="437"/>
      <c r="BC294" s="437"/>
      <c r="BD294" s="437"/>
    </row>
    <row r="295" spans="5:56" x14ac:dyDescent="0.25">
      <c r="E295" s="437"/>
      <c r="F295" s="437"/>
      <c r="I295" s="434"/>
      <c r="J295" s="434"/>
      <c r="K295" s="434"/>
      <c r="L295" s="434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434"/>
      <c r="AA295" s="434"/>
      <c r="AB295" s="434"/>
      <c r="AC295" s="434"/>
      <c r="AD295" s="434"/>
      <c r="AE295" s="434"/>
      <c r="AF295" s="434"/>
      <c r="AG295" s="434"/>
      <c r="AH295" s="434"/>
      <c r="AI295" s="434"/>
      <c r="AJ295" s="434"/>
      <c r="AK295" s="434"/>
      <c r="AL295" s="434"/>
      <c r="AM295" s="434"/>
      <c r="AN295" s="434"/>
      <c r="AO295" s="434"/>
      <c r="AP295" s="434"/>
      <c r="AQ295" s="434"/>
      <c r="AR295" s="434"/>
      <c r="AS295" s="434"/>
      <c r="AT295" s="434"/>
      <c r="AU295" s="434"/>
      <c r="AV295" s="434"/>
      <c r="AW295" s="434"/>
      <c r="AX295" s="434"/>
      <c r="AY295" s="434"/>
      <c r="AZ295" s="434"/>
      <c r="BA295" s="434"/>
      <c r="BB295" s="437"/>
      <c r="BC295" s="437"/>
      <c r="BD295" s="437"/>
    </row>
    <row r="296" spans="5:56" x14ac:dyDescent="0.25">
      <c r="E296" s="437"/>
      <c r="F296" s="437"/>
      <c r="I296" s="434"/>
      <c r="J296" s="434"/>
      <c r="K296" s="434"/>
      <c r="L296" s="434"/>
      <c r="M296" s="434"/>
      <c r="N296" s="434"/>
      <c r="O296" s="434"/>
      <c r="P296" s="434"/>
      <c r="Q296" s="434"/>
      <c r="R296" s="434"/>
      <c r="S296" s="434"/>
      <c r="T296" s="434"/>
      <c r="U296" s="434"/>
      <c r="V296" s="434"/>
      <c r="W296" s="434"/>
      <c r="X296" s="434"/>
      <c r="Y296" s="434"/>
      <c r="Z296" s="434"/>
      <c r="AA296" s="434"/>
      <c r="AB296" s="434"/>
      <c r="AC296" s="434"/>
      <c r="AD296" s="434"/>
      <c r="AE296" s="434"/>
      <c r="AF296" s="434"/>
      <c r="AG296" s="434"/>
      <c r="AH296" s="434"/>
      <c r="AI296" s="434"/>
      <c r="AJ296" s="434"/>
      <c r="AK296" s="434"/>
      <c r="AL296" s="434"/>
      <c r="AM296" s="434"/>
      <c r="AN296" s="434"/>
      <c r="AO296" s="434"/>
      <c r="AP296" s="434"/>
      <c r="AQ296" s="434"/>
      <c r="AR296" s="434"/>
      <c r="AS296" s="434"/>
      <c r="AT296" s="434"/>
      <c r="AU296" s="434"/>
      <c r="AV296" s="434"/>
      <c r="AW296" s="434"/>
      <c r="AX296" s="434"/>
      <c r="AY296" s="434"/>
      <c r="AZ296" s="434"/>
      <c r="BA296" s="434"/>
      <c r="BB296" s="437"/>
      <c r="BC296" s="437"/>
      <c r="BD296" s="437"/>
    </row>
    <row r="297" spans="5:56" x14ac:dyDescent="0.25">
      <c r="E297" s="437"/>
      <c r="F297" s="437"/>
      <c r="I297" s="434"/>
      <c r="J297" s="434"/>
      <c r="K297" s="434"/>
      <c r="L297" s="434"/>
      <c r="M297" s="434"/>
      <c r="N297" s="434"/>
      <c r="O297" s="434"/>
      <c r="P297" s="434"/>
      <c r="Q297" s="434"/>
      <c r="R297" s="434"/>
      <c r="S297" s="434"/>
      <c r="T297" s="434"/>
      <c r="U297" s="434"/>
      <c r="V297" s="434"/>
      <c r="W297" s="434"/>
      <c r="X297" s="434"/>
      <c r="Y297" s="434"/>
      <c r="Z297" s="434"/>
      <c r="AA297" s="434"/>
      <c r="AB297" s="434"/>
      <c r="AC297" s="434"/>
      <c r="AD297" s="434"/>
      <c r="AE297" s="434"/>
      <c r="AF297" s="434"/>
      <c r="AG297" s="434"/>
      <c r="AH297" s="434"/>
      <c r="AI297" s="434"/>
      <c r="AJ297" s="434"/>
      <c r="AK297" s="434"/>
      <c r="AL297" s="434"/>
      <c r="AM297" s="434"/>
      <c r="AN297" s="434"/>
      <c r="AO297" s="434"/>
      <c r="AP297" s="434"/>
      <c r="AQ297" s="434"/>
      <c r="AR297" s="434"/>
      <c r="AS297" s="434"/>
      <c r="AT297" s="434"/>
      <c r="AU297" s="434"/>
      <c r="AV297" s="434"/>
      <c r="AW297" s="434"/>
      <c r="AX297" s="434"/>
      <c r="AY297" s="434"/>
      <c r="AZ297" s="434"/>
      <c r="BA297" s="434"/>
      <c r="BB297" s="437"/>
      <c r="BC297" s="437"/>
      <c r="BD297" s="437"/>
    </row>
    <row r="298" spans="5:56" x14ac:dyDescent="0.25">
      <c r="E298" s="437"/>
      <c r="F298" s="437"/>
      <c r="I298" s="434"/>
      <c r="J298" s="434"/>
      <c r="K298" s="434"/>
      <c r="L298" s="434"/>
      <c r="M298" s="434"/>
      <c r="N298" s="434"/>
      <c r="O298" s="434"/>
      <c r="P298" s="434"/>
      <c r="Q298" s="434"/>
      <c r="R298" s="434"/>
      <c r="S298" s="434"/>
      <c r="T298" s="434"/>
      <c r="U298" s="434"/>
      <c r="V298" s="434"/>
      <c r="W298" s="434"/>
      <c r="X298" s="434"/>
      <c r="Y298" s="434"/>
      <c r="Z298" s="434"/>
      <c r="AA298" s="434"/>
      <c r="AB298" s="434"/>
      <c r="AC298" s="434"/>
      <c r="AD298" s="434"/>
      <c r="AE298" s="434"/>
      <c r="AF298" s="434"/>
      <c r="AG298" s="434"/>
      <c r="AH298" s="434"/>
      <c r="AI298" s="434"/>
      <c r="AJ298" s="434"/>
      <c r="AK298" s="434"/>
      <c r="AL298" s="434"/>
      <c r="AM298" s="434"/>
      <c r="AN298" s="434"/>
      <c r="AO298" s="434"/>
      <c r="AP298" s="434"/>
      <c r="AQ298" s="434"/>
      <c r="AR298" s="434"/>
      <c r="AS298" s="434"/>
      <c r="AT298" s="434"/>
      <c r="AU298" s="434"/>
      <c r="AV298" s="434"/>
      <c r="AW298" s="434"/>
      <c r="AX298" s="434"/>
      <c r="AY298" s="434"/>
      <c r="AZ298" s="434"/>
      <c r="BA298" s="434"/>
      <c r="BB298" s="437"/>
      <c r="BC298" s="437"/>
      <c r="BD298" s="437"/>
    </row>
    <row r="299" spans="5:56" x14ac:dyDescent="0.25">
      <c r="E299" s="437"/>
      <c r="F299" s="437"/>
      <c r="I299" s="434"/>
      <c r="J299" s="434"/>
      <c r="K299" s="434"/>
      <c r="L299" s="434"/>
      <c r="M299" s="434"/>
      <c r="N299" s="434"/>
      <c r="O299" s="434"/>
      <c r="P299" s="434"/>
      <c r="Q299" s="434"/>
      <c r="R299" s="434"/>
      <c r="S299" s="434"/>
      <c r="T299" s="434"/>
      <c r="U299" s="434"/>
      <c r="V299" s="434"/>
      <c r="W299" s="434"/>
      <c r="X299" s="434"/>
      <c r="Y299" s="434"/>
      <c r="Z299" s="434"/>
      <c r="AA299" s="434"/>
      <c r="AB299" s="434"/>
      <c r="AC299" s="434"/>
      <c r="AD299" s="434"/>
      <c r="AE299" s="434"/>
      <c r="AF299" s="434"/>
      <c r="AG299" s="434"/>
      <c r="AH299" s="434"/>
      <c r="AI299" s="434"/>
      <c r="AJ299" s="434"/>
      <c r="AK299" s="434"/>
      <c r="AL299" s="434"/>
      <c r="AM299" s="434"/>
      <c r="AN299" s="434"/>
      <c r="AO299" s="434"/>
      <c r="AP299" s="434"/>
      <c r="AQ299" s="434"/>
      <c r="AR299" s="434"/>
      <c r="AS299" s="434"/>
      <c r="AT299" s="434"/>
      <c r="AU299" s="434"/>
      <c r="AV299" s="434"/>
      <c r="AW299" s="434"/>
      <c r="AX299" s="434"/>
      <c r="AY299" s="434"/>
      <c r="AZ299" s="434"/>
      <c r="BA299" s="434"/>
      <c r="BB299" s="437"/>
      <c r="BC299" s="437"/>
      <c r="BD299" s="437"/>
    </row>
    <row r="300" spans="5:56" x14ac:dyDescent="0.25">
      <c r="E300" s="437"/>
      <c r="F300" s="437"/>
      <c r="I300" s="434"/>
      <c r="J300" s="434"/>
      <c r="K300" s="434"/>
      <c r="L300" s="434"/>
      <c r="M300" s="434"/>
      <c r="N300" s="434"/>
      <c r="O300" s="434"/>
      <c r="P300" s="434"/>
      <c r="Q300" s="434"/>
      <c r="R300" s="434"/>
      <c r="S300" s="434"/>
      <c r="T300" s="434"/>
      <c r="U300" s="434"/>
      <c r="V300" s="434"/>
      <c r="W300" s="434"/>
      <c r="X300" s="434"/>
      <c r="Y300" s="434"/>
      <c r="Z300" s="434"/>
      <c r="AA300" s="434"/>
      <c r="AB300" s="434"/>
      <c r="AC300" s="434"/>
      <c r="AD300" s="434"/>
      <c r="AE300" s="434"/>
      <c r="AF300" s="434"/>
      <c r="AG300" s="434"/>
      <c r="AH300" s="434"/>
      <c r="AI300" s="434"/>
      <c r="AJ300" s="434"/>
      <c r="AK300" s="434"/>
      <c r="AL300" s="434"/>
      <c r="AM300" s="434"/>
      <c r="AN300" s="434"/>
      <c r="AO300" s="434"/>
      <c r="AP300" s="434"/>
      <c r="AQ300" s="434"/>
      <c r="AR300" s="434"/>
      <c r="AS300" s="434"/>
      <c r="AT300" s="434"/>
      <c r="AU300" s="434"/>
      <c r="AV300" s="434"/>
      <c r="AW300" s="434"/>
      <c r="AX300" s="434"/>
      <c r="AY300" s="434"/>
      <c r="AZ300" s="434"/>
      <c r="BA300" s="434"/>
      <c r="BB300" s="437"/>
      <c r="BC300" s="437"/>
      <c r="BD300" s="437"/>
    </row>
    <row r="301" spans="5:56" x14ac:dyDescent="0.25">
      <c r="E301" s="437"/>
      <c r="F301" s="437"/>
      <c r="I301" s="434"/>
      <c r="J301" s="434"/>
      <c r="K301" s="434"/>
      <c r="L301" s="434"/>
      <c r="M301" s="434"/>
      <c r="N301" s="434"/>
      <c r="O301" s="434"/>
      <c r="P301" s="434"/>
      <c r="Q301" s="434"/>
      <c r="R301" s="434"/>
      <c r="S301" s="434"/>
      <c r="T301" s="434"/>
      <c r="U301" s="434"/>
      <c r="V301" s="434"/>
      <c r="W301" s="434"/>
      <c r="X301" s="434"/>
      <c r="Y301" s="434"/>
      <c r="Z301" s="434"/>
      <c r="AA301" s="434"/>
      <c r="AB301" s="434"/>
      <c r="AC301" s="434"/>
      <c r="AD301" s="434"/>
      <c r="AE301" s="434"/>
      <c r="AF301" s="434"/>
      <c r="AG301" s="434"/>
      <c r="AH301" s="434"/>
      <c r="AI301" s="434"/>
      <c r="AJ301" s="434"/>
      <c r="AK301" s="434"/>
      <c r="AL301" s="434"/>
      <c r="AM301" s="434"/>
      <c r="AN301" s="434"/>
      <c r="AO301" s="434"/>
      <c r="AP301" s="434"/>
      <c r="AQ301" s="434"/>
      <c r="AR301" s="434"/>
      <c r="AS301" s="434"/>
      <c r="AT301" s="434"/>
      <c r="AU301" s="434"/>
      <c r="AV301" s="434"/>
      <c r="AW301" s="434"/>
      <c r="AX301" s="434"/>
      <c r="AY301" s="434"/>
      <c r="AZ301" s="434"/>
      <c r="BA301" s="434"/>
      <c r="BB301" s="437"/>
      <c r="BC301" s="437"/>
      <c r="BD301" s="437"/>
    </row>
    <row r="302" spans="5:56" x14ac:dyDescent="0.25">
      <c r="E302" s="437"/>
      <c r="F302" s="437"/>
      <c r="I302" s="434"/>
      <c r="J302" s="434"/>
      <c r="K302" s="434"/>
      <c r="L302" s="434"/>
      <c r="M302" s="434"/>
      <c r="N302" s="434"/>
      <c r="O302" s="434"/>
      <c r="P302" s="434"/>
      <c r="Q302" s="434"/>
      <c r="R302" s="434"/>
      <c r="S302" s="434"/>
      <c r="T302" s="434"/>
      <c r="U302" s="434"/>
      <c r="V302" s="434"/>
      <c r="W302" s="434"/>
      <c r="X302" s="434"/>
      <c r="Y302" s="434"/>
      <c r="Z302" s="434"/>
      <c r="AA302" s="434"/>
      <c r="AB302" s="434"/>
      <c r="AC302" s="434"/>
      <c r="AD302" s="434"/>
      <c r="AE302" s="434"/>
      <c r="AF302" s="434"/>
      <c r="AG302" s="434"/>
      <c r="AH302" s="434"/>
      <c r="AI302" s="434"/>
      <c r="AJ302" s="434"/>
      <c r="AK302" s="434"/>
      <c r="AL302" s="434"/>
      <c r="AM302" s="434"/>
      <c r="AN302" s="434"/>
      <c r="AO302" s="434"/>
      <c r="AP302" s="434"/>
      <c r="AQ302" s="434"/>
      <c r="AR302" s="434"/>
      <c r="AS302" s="434"/>
      <c r="AT302" s="434"/>
      <c r="AU302" s="434"/>
      <c r="AV302" s="434"/>
      <c r="AW302" s="434"/>
      <c r="AX302" s="434"/>
      <c r="AY302" s="434"/>
      <c r="AZ302" s="434"/>
      <c r="BA302" s="434"/>
      <c r="BB302" s="437"/>
      <c r="BC302" s="437"/>
      <c r="BD302" s="437"/>
    </row>
    <row r="303" spans="5:56" x14ac:dyDescent="0.25">
      <c r="E303" s="437"/>
      <c r="F303" s="437"/>
      <c r="I303" s="434"/>
      <c r="J303" s="434"/>
      <c r="K303" s="434"/>
      <c r="L303" s="434"/>
      <c r="M303" s="434"/>
      <c r="N303" s="434"/>
      <c r="O303" s="434"/>
      <c r="P303" s="434"/>
      <c r="Q303" s="434"/>
      <c r="R303" s="434"/>
      <c r="S303" s="434"/>
      <c r="T303" s="434"/>
      <c r="U303" s="434"/>
      <c r="V303" s="434"/>
      <c r="W303" s="434"/>
      <c r="X303" s="434"/>
      <c r="Y303" s="434"/>
      <c r="Z303" s="434"/>
      <c r="AA303" s="434"/>
      <c r="AB303" s="434"/>
      <c r="AC303" s="434"/>
      <c r="AD303" s="434"/>
      <c r="AE303" s="434"/>
      <c r="AF303" s="434"/>
      <c r="AG303" s="434"/>
      <c r="AH303" s="434"/>
      <c r="AI303" s="434"/>
      <c r="AJ303" s="434"/>
      <c r="AK303" s="434"/>
      <c r="AL303" s="434"/>
      <c r="AM303" s="434"/>
      <c r="AN303" s="434"/>
      <c r="AO303" s="434"/>
      <c r="AP303" s="434"/>
      <c r="AQ303" s="434"/>
      <c r="AR303" s="434"/>
      <c r="AS303" s="434"/>
      <c r="AT303" s="434"/>
      <c r="AU303" s="434"/>
      <c r="AV303" s="434"/>
      <c r="AW303" s="434"/>
      <c r="AX303" s="434"/>
      <c r="AY303" s="434"/>
      <c r="AZ303" s="434"/>
      <c r="BA303" s="434"/>
      <c r="BB303" s="437"/>
      <c r="BC303" s="437"/>
      <c r="BD303" s="437"/>
    </row>
    <row r="304" spans="5:56" x14ac:dyDescent="0.25">
      <c r="E304" s="437"/>
      <c r="F304" s="437"/>
      <c r="I304" s="434"/>
      <c r="J304" s="434"/>
      <c r="K304" s="434"/>
      <c r="L304" s="434"/>
      <c r="M304" s="434"/>
      <c r="N304" s="434"/>
      <c r="O304" s="434"/>
      <c r="P304" s="434"/>
      <c r="Q304" s="434"/>
      <c r="R304" s="434"/>
      <c r="S304" s="434"/>
      <c r="T304" s="434"/>
      <c r="U304" s="434"/>
      <c r="V304" s="434"/>
      <c r="W304" s="434"/>
      <c r="X304" s="434"/>
      <c r="Y304" s="434"/>
      <c r="Z304" s="434"/>
      <c r="AA304" s="434"/>
      <c r="AB304" s="434"/>
      <c r="AC304" s="434"/>
      <c r="AD304" s="434"/>
      <c r="AE304" s="434"/>
      <c r="AF304" s="434"/>
      <c r="AG304" s="434"/>
      <c r="AH304" s="434"/>
      <c r="AI304" s="434"/>
      <c r="AJ304" s="434"/>
      <c r="AK304" s="434"/>
      <c r="AL304" s="434"/>
      <c r="AM304" s="434"/>
      <c r="AN304" s="434"/>
      <c r="AO304" s="434"/>
      <c r="AP304" s="434"/>
      <c r="AQ304" s="434"/>
      <c r="AR304" s="434"/>
      <c r="AS304" s="434"/>
      <c r="AT304" s="434"/>
      <c r="AU304" s="434"/>
      <c r="AV304" s="434"/>
      <c r="AW304" s="434"/>
      <c r="AX304" s="434"/>
      <c r="AY304" s="434"/>
      <c r="AZ304" s="434"/>
      <c r="BA304" s="434"/>
      <c r="BB304" s="437"/>
      <c r="BC304" s="437"/>
      <c r="BD304" s="437"/>
    </row>
    <row r="305" spans="5:56" x14ac:dyDescent="0.25">
      <c r="E305" s="437"/>
      <c r="F305" s="437"/>
      <c r="I305" s="434"/>
      <c r="J305" s="434"/>
      <c r="K305" s="434"/>
      <c r="L305" s="434"/>
      <c r="M305" s="434"/>
      <c r="N305" s="434"/>
      <c r="O305" s="434"/>
      <c r="P305" s="434"/>
      <c r="Q305" s="434"/>
      <c r="R305" s="434"/>
      <c r="S305" s="434"/>
      <c r="T305" s="434"/>
      <c r="U305" s="434"/>
      <c r="V305" s="434"/>
      <c r="W305" s="434"/>
      <c r="X305" s="434"/>
      <c r="Y305" s="434"/>
      <c r="Z305" s="434"/>
      <c r="AA305" s="434"/>
      <c r="AB305" s="434"/>
      <c r="AC305" s="434"/>
      <c r="AD305" s="434"/>
      <c r="AE305" s="434"/>
      <c r="AF305" s="434"/>
      <c r="AG305" s="434"/>
      <c r="AH305" s="434"/>
      <c r="AI305" s="434"/>
      <c r="AJ305" s="434"/>
      <c r="AK305" s="434"/>
      <c r="AL305" s="434"/>
      <c r="AM305" s="434"/>
      <c r="AN305" s="434"/>
      <c r="AO305" s="434"/>
      <c r="AP305" s="434"/>
      <c r="AQ305" s="434"/>
      <c r="AR305" s="434"/>
      <c r="AS305" s="434"/>
      <c r="AT305" s="434"/>
      <c r="AU305" s="434"/>
      <c r="AV305" s="434"/>
      <c r="AW305" s="434"/>
      <c r="AX305" s="434"/>
      <c r="AY305" s="434"/>
      <c r="AZ305" s="434"/>
      <c r="BA305" s="434"/>
      <c r="BB305" s="437"/>
      <c r="BC305" s="437"/>
      <c r="BD305" s="437"/>
    </row>
    <row r="306" spans="5:56" x14ac:dyDescent="0.25">
      <c r="E306" s="437"/>
      <c r="F306" s="437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434"/>
      <c r="AA306" s="434"/>
      <c r="AB306" s="434"/>
      <c r="AC306" s="434"/>
      <c r="AD306" s="434"/>
      <c r="AE306" s="434"/>
      <c r="AF306" s="434"/>
      <c r="AG306" s="434"/>
      <c r="AH306" s="434"/>
      <c r="AI306" s="434"/>
      <c r="AJ306" s="434"/>
      <c r="AK306" s="434"/>
      <c r="AL306" s="434"/>
      <c r="AM306" s="434"/>
      <c r="AN306" s="434"/>
      <c r="AO306" s="434"/>
      <c r="AP306" s="434"/>
      <c r="AQ306" s="434"/>
      <c r="AR306" s="434"/>
      <c r="AS306" s="434"/>
      <c r="AT306" s="434"/>
      <c r="AU306" s="434"/>
      <c r="AV306" s="434"/>
      <c r="AW306" s="434"/>
      <c r="AX306" s="434"/>
      <c r="AY306" s="434"/>
      <c r="AZ306" s="434"/>
      <c r="BA306" s="434"/>
      <c r="BB306" s="437"/>
      <c r="BC306" s="437"/>
      <c r="BD306" s="437"/>
    </row>
    <row r="307" spans="5:56" x14ac:dyDescent="0.25">
      <c r="E307" s="437"/>
      <c r="F307" s="437"/>
      <c r="I307" s="434"/>
      <c r="J307" s="434"/>
      <c r="K307" s="434"/>
      <c r="L307" s="434"/>
      <c r="M307" s="434"/>
      <c r="N307" s="434"/>
      <c r="O307" s="434"/>
      <c r="P307" s="434"/>
      <c r="Q307" s="434"/>
      <c r="R307" s="434"/>
      <c r="S307" s="434"/>
      <c r="T307" s="434"/>
      <c r="U307" s="434"/>
      <c r="V307" s="434"/>
      <c r="W307" s="434"/>
      <c r="X307" s="434"/>
      <c r="Y307" s="434"/>
      <c r="Z307" s="434"/>
      <c r="AA307" s="434"/>
      <c r="AB307" s="434"/>
      <c r="AC307" s="434"/>
      <c r="AD307" s="434"/>
      <c r="AE307" s="434"/>
      <c r="AF307" s="434"/>
      <c r="AG307" s="434"/>
      <c r="AH307" s="434"/>
      <c r="AI307" s="434"/>
      <c r="AJ307" s="434"/>
      <c r="AK307" s="434"/>
      <c r="AL307" s="434"/>
      <c r="AM307" s="434"/>
      <c r="AN307" s="434"/>
      <c r="AO307" s="434"/>
      <c r="AP307" s="434"/>
      <c r="AQ307" s="434"/>
      <c r="AR307" s="434"/>
      <c r="AS307" s="434"/>
      <c r="AT307" s="434"/>
      <c r="AU307" s="434"/>
      <c r="AV307" s="434"/>
      <c r="AW307" s="434"/>
      <c r="AX307" s="434"/>
      <c r="AY307" s="434"/>
      <c r="AZ307" s="434"/>
      <c r="BA307" s="434"/>
      <c r="BB307" s="437"/>
      <c r="BC307" s="437"/>
      <c r="BD307" s="437"/>
    </row>
    <row r="308" spans="5:56" x14ac:dyDescent="0.25">
      <c r="E308" s="437"/>
      <c r="F308" s="437"/>
      <c r="I308" s="434"/>
      <c r="J308" s="434"/>
      <c r="K308" s="434"/>
      <c r="L308" s="434"/>
      <c r="M308" s="434"/>
      <c r="N308" s="434"/>
      <c r="O308" s="434"/>
      <c r="P308" s="434"/>
      <c r="Q308" s="434"/>
      <c r="R308" s="434"/>
      <c r="S308" s="434"/>
      <c r="T308" s="434"/>
      <c r="U308" s="434"/>
      <c r="V308" s="434"/>
      <c r="W308" s="434"/>
      <c r="X308" s="434"/>
      <c r="Y308" s="434"/>
      <c r="Z308" s="434"/>
      <c r="AA308" s="434"/>
      <c r="AB308" s="434"/>
      <c r="AC308" s="434"/>
      <c r="AD308" s="434"/>
      <c r="AE308" s="434"/>
      <c r="AF308" s="434"/>
      <c r="AG308" s="434"/>
      <c r="AH308" s="434"/>
      <c r="AI308" s="434"/>
      <c r="AJ308" s="434"/>
      <c r="AK308" s="434"/>
      <c r="AL308" s="434"/>
      <c r="AM308" s="434"/>
      <c r="AN308" s="434"/>
      <c r="AO308" s="434"/>
      <c r="AP308" s="434"/>
      <c r="AQ308" s="434"/>
      <c r="AR308" s="434"/>
      <c r="AS308" s="434"/>
      <c r="AT308" s="434"/>
      <c r="AU308" s="434"/>
      <c r="AV308" s="434"/>
      <c r="AW308" s="434"/>
      <c r="AX308" s="434"/>
      <c r="AY308" s="434"/>
      <c r="AZ308" s="434"/>
      <c r="BA308" s="434"/>
      <c r="BB308" s="437"/>
      <c r="BC308" s="437"/>
      <c r="BD308" s="437"/>
    </row>
    <row r="309" spans="5:56" x14ac:dyDescent="0.25">
      <c r="E309" s="437"/>
      <c r="F309" s="437"/>
      <c r="I309" s="434"/>
      <c r="J309" s="434"/>
      <c r="K309" s="434"/>
      <c r="L309" s="434"/>
      <c r="M309" s="434"/>
      <c r="N309" s="434"/>
      <c r="O309" s="434"/>
      <c r="P309" s="434"/>
      <c r="Q309" s="434"/>
      <c r="R309" s="434"/>
      <c r="S309" s="434"/>
      <c r="T309" s="434"/>
      <c r="U309" s="434"/>
      <c r="V309" s="434"/>
      <c r="W309" s="434"/>
      <c r="X309" s="434"/>
      <c r="Y309" s="434"/>
      <c r="Z309" s="434"/>
      <c r="AA309" s="434"/>
      <c r="AB309" s="434"/>
      <c r="AC309" s="434"/>
      <c r="AD309" s="434"/>
      <c r="AE309" s="434"/>
      <c r="AF309" s="434"/>
      <c r="AG309" s="434"/>
      <c r="AH309" s="434"/>
      <c r="AI309" s="434"/>
      <c r="AJ309" s="434"/>
      <c r="AK309" s="434"/>
      <c r="AL309" s="434"/>
      <c r="AM309" s="434"/>
      <c r="AN309" s="434"/>
      <c r="AO309" s="434"/>
      <c r="AP309" s="434"/>
      <c r="AQ309" s="434"/>
      <c r="AR309" s="434"/>
      <c r="AS309" s="434"/>
      <c r="AT309" s="434"/>
      <c r="AU309" s="434"/>
      <c r="AV309" s="434"/>
      <c r="AW309" s="434"/>
      <c r="AX309" s="434"/>
      <c r="AY309" s="434"/>
      <c r="AZ309" s="434"/>
      <c r="BA309" s="434"/>
      <c r="BB309" s="437"/>
      <c r="BC309" s="437"/>
      <c r="BD309" s="437"/>
    </row>
    <row r="310" spans="5:56" x14ac:dyDescent="0.25">
      <c r="E310" s="437"/>
      <c r="F310" s="437"/>
      <c r="I310" s="434"/>
      <c r="J310" s="434"/>
      <c r="K310" s="434"/>
      <c r="L310" s="434"/>
      <c r="M310" s="434"/>
      <c r="N310" s="434"/>
      <c r="O310" s="434"/>
      <c r="P310" s="434"/>
      <c r="Q310" s="434"/>
      <c r="R310" s="434"/>
      <c r="S310" s="434"/>
      <c r="T310" s="434"/>
      <c r="U310" s="434"/>
      <c r="V310" s="434"/>
      <c r="W310" s="434"/>
      <c r="X310" s="434"/>
      <c r="Y310" s="434"/>
      <c r="Z310" s="434"/>
      <c r="AA310" s="434"/>
      <c r="AB310" s="434"/>
      <c r="AC310" s="434"/>
      <c r="AD310" s="434"/>
      <c r="AE310" s="434"/>
      <c r="AF310" s="434"/>
      <c r="AG310" s="434"/>
      <c r="AH310" s="434"/>
      <c r="AI310" s="434"/>
      <c r="AJ310" s="434"/>
      <c r="AK310" s="434"/>
      <c r="AL310" s="434"/>
      <c r="AM310" s="434"/>
      <c r="AN310" s="434"/>
      <c r="AO310" s="434"/>
      <c r="AP310" s="434"/>
      <c r="AQ310" s="434"/>
      <c r="AR310" s="434"/>
      <c r="AS310" s="434"/>
      <c r="AT310" s="434"/>
      <c r="AU310" s="434"/>
      <c r="AV310" s="434"/>
      <c r="AW310" s="434"/>
      <c r="AX310" s="434"/>
      <c r="AY310" s="434"/>
      <c r="AZ310" s="434"/>
      <c r="BA310" s="434"/>
      <c r="BB310" s="437"/>
      <c r="BC310" s="437"/>
      <c r="BD310" s="437"/>
    </row>
    <row r="311" spans="5:56" x14ac:dyDescent="0.25">
      <c r="E311" s="437"/>
      <c r="F311" s="437"/>
      <c r="I311" s="434"/>
      <c r="J311" s="434"/>
      <c r="K311" s="434"/>
      <c r="L311" s="434"/>
      <c r="M311" s="434"/>
      <c r="N311" s="434"/>
      <c r="O311" s="434"/>
      <c r="P311" s="434"/>
      <c r="Q311" s="434"/>
      <c r="R311" s="434"/>
      <c r="S311" s="434"/>
      <c r="T311" s="434"/>
      <c r="U311" s="434"/>
      <c r="V311" s="434"/>
      <c r="W311" s="434"/>
      <c r="X311" s="434"/>
      <c r="Y311" s="434"/>
      <c r="Z311" s="434"/>
      <c r="AA311" s="434"/>
      <c r="AB311" s="434"/>
      <c r="AC311" s="434"/>
      <c r="AD311" s="434"/>
      <c r="AE311" s="434"/>
      <c r="AF311" s="434"/>
      <c r="AG311" s="434"/>
      <c r="AH311" s="434"/>
      <c r="AI311" s="434"/>
      <c r="AJ311" s="434"/>
      <c r="AK311" s="434"/>
      <c r="AL311" s="434"/>
      <c r="AM311" s="434"/>
      <c r="AN311" s="434"/>
      <c r="AO311" s="434"/>
      <c r="AP311" s="434"/>
      <c r="AQ311" s="434"/>
      <c r="AR311" s="434"/>
      <c r="AS311" s="434"/>
      <c r="AT311" s="434"/>
      <c r="AU311" s="434"/>
      <c r="AV311" s="434"/>
      <c r="AW311" s="434"/>
      <c r="AX311" s="434"/>
      <c r="AY311" s="434"/>
      <c r="AZ311" s="434"/>
      <c r="BA311" s="434"/>
      <c r="BB311" s="437"/>
      <c r="BC311" s="437"/>
      <c r="BD311" s="437"/>
    </row>
    <row r="312" spans="5:56" x14ac:dyDescent="0.25">
      <c r="E312" s="437"/>
      <c r="F312" s="437"/>
      <c r="I312" s="434"/>
      <c r="J312" s="434"/>
      <c r="K312" s="434"/>
      <c r="L312" s="434"/>
      <c r="M312" s="434"/>
      <c r="N312" s="434"/>
      <c r="O312" s="434"/>
      <c r="P312" s="434"/>
      <c r="Q312" s="434"/>
      <c r="R312" s="434"/>
      <c r="S312" s="434"/>
      <c r="T312" s="434"/>
      <c r="U312" s="434"/>
      <c r="V312" s="434"/>
      <c r="W312" s="434"/>
      <c r="X312" s="434"/>
      <c r="Y312" s="434"/>
      <c r="Z312" s="434"/>
      <c r="AA312" s="434"/>
      <c r="AB312" s="434"/>
      <c r="AC312" s="434"/>
      <c r="AD312" s="434"/>
      <c r="AE312" s="434"/>
      <c r="AF312" s="434"/>
      <c r="AG312" s="434"/>
      <c r="AH312" s="434"/>
      <c r="AI312" s="434"/>
      <c r="AJ312" s="434"/>
      <c r="AK312" s="434"/>
      <c r="AL312" s="434"/>
      <c r="AM312" s="434"/>
      <c r="AN312" s="434"/>
      <c r="AO312" s="434"/>
      <c r="AP312" s="434"/>
      <c r="AQ312" s="434"/>
      <c r="AR312" s="434"/>
      <c r="AS312" s="434"/>
      <c r="AT312" s="434"/>
      <c r="AU312" s="434"/>
      <c r="AV312" s="434"/>
      <c r="AW312" s="434"/>
      <c r="AX312" s="434"/>
      <c r="AY312" s="434"/>
      <c r="AZ312" s="434"/>
      <c r="BA312" s="434"/>
      <c r="BB312" s="437"/>
      <c r="BC312" s="437"/>
      <c r="BD312" s="437"/>
    </row>
    <row r="313" spans="5:56" x14ac:dyDescent="0.25">
      <c r="E313" s="437"/>
      <c r="F313" s="437"/>
      <c r="I313" s="434"/>
      <c r="J313" s="434"/>
      <c r="K313" s="434"/>
      <c r="L313" s="434"/>
      <c r="M313" s="434"/>
      <c r="N313" s="434"/>
      <c r="O313" s="434"/>
      <c r="P313" s="434"/>
      <c r="Q313" s="434"/>
      <c r="R313" s="434"/>
      <c r="S313" s="434"/>
      <c r="T313" s="434"/>
      <c r="U313" s="434"/>
      <c r="V313" s="434"/>
      <c r="W313" s="434"/>
      <c r="X313" s="434"/>
      <c r="Y313" s="434"/>
      <c r="Z313" s="434"/>
      <c r="AA313" s="434"/>
      <c r="AB313" s="434"/>
      <c r="AC313" s="434"/>
      <c r="AD313" s="434"/>
      <c r="AE313" s="434"/>
      <c r="AF313" s="434"/>
      <c r="AG313" s="434"/>
      <c r="AH313" s="434"/>
      <c r="AI313" s="434"/>
      <c r="AJ313" s="434"/>
      <c r="AK313" s="434"/>
      <c r="AL313" s="434"/>
      <c r="AM313" s="434"/>
      <c r="AN313" s="434"/>
      <c r="AO313" s="434"/>
      <c r="AP313" s="434"/>
      <c r="AQ313" s="434"/>
      <c r="AR313" s="434"/>
      <c r="AS313" s="434"/>
      <c r="AT313" s="434"/>
      <c r="AU313" s="434"/>
      <c r="AV313" s="434"/>
      <c r="AW313" s="434"/>
      <c r="AX313" s="434"/>
      <c r="AY313" s="434"/>
      <c r="AZ313" s="434"/>
      <c r="BA313" s="434"/>
      <c r="BB313" s="437"/>
      <c r="BC313" s="437"/>
      <c r="BD313" s="437"/>
    </row>
    <row r="314" spans="5:56" x14ac:dyDescent="0.25">
      <c r="E314" s="437"/>
      <c r="F314" s="437"/>
      <c r="I314" s="434"/>
      <c r="J314" s="434"/>
      <c r="K314" s="434"/>
      <c r="L314" s="434"/>
      <c r="M314" s="434"/>
      <c r="N314" s="434"/>
      <c r="O314" s="434"/>
      <c r="P314" s="434"/>
      <c r="Q314" s="434"/>
      <c r="R314" s="434"/>
      <c r="S314" s="434"/>
      <c r="T314" s="434"/>
      <c r="U314" s="434"/>
      <c r="V314" s="434"/>
      <c r="W314" s="434"/>
      <c r="X314" s="434"/>
      <c r="Y314" s="434"/>
      <c r="Z314" s="434"/>
      <c r="AA314" s="434"/>
      <c r="AB314" s="434"/>
      <c r="AC314" s="434"/>
      <c r="AD314" s="434"/>
      <c r="AE314" s="434"/>
      <c r="AF314" s="434"/>
      <c r="AG314" s="434"/>
      <c r="AH314" s="434"/>
      <c r="AI314" s="434"/>
      <c r="AJ314" s="434"/>
      <c r="AK314" s="434"/>
      <c r="AL314" s="434"/>
      <c r="AM314" s="434"/>
      <c r="AN314" s="434"/>
      <c r="AO314" s="434"/>
      <c r="AP314" s="434"/>
      <c r="AQ314" s="434"/>
      <c r="AR314" s="434"/>
      <c r="AS314" s="434"/>
      <c r="AT314" s="434"/>
      <c r="AU314" s="434"/>
      <c r="AV314" s="434"/>
      <c r="AW314" s="434"/>
      <c r="AX314" s="434"/>
      <c r="AY314" s="434"/>
      <c r="AZ314" s="434"/>
      <c r="BA314" s="434"/>
      <c r="BB314" s="437"/>
      <c r="BC314" s="437"/>
      <c r="BD314" s="437"/>
    </row>
    <row r="315" spans="5:56" x14ac:dyDescent="0.25">
      <c r="E315" s="437"/>
      <c r="F315" s="437"/>
      <c r="I315" s="434"/>
      <c r="J315" s="434"/>
      <c r="K315" s="434"/>
      <c r="L315" s="434"/>
      <c r="M315" s="434"/>
      <c r="N315" s="434"/>
      <c r="O315" s="434"/>
      <c r="P315" s="434"/>
      <c r="Q315" s="434"/>
      <c r="R315" s="434"/>
      <c r="S315" s="434"/>
      <c r="T315" s="434"/>
      <c r="U315" s="434"/>
      <c r="V315" s="434"/>
      <c r="W315" s="434"/>
      <c r="X315" s="434"/>
      <c r="Y315" s="434"/>
      <c r="Z315" s="434"/>
      <c r="AA315" s="434"/>
      <c r="AB315" s="434"/>
      <c r="AC315" s="434"/>
      <c r="AD315" s="434"/>
      <c r="AE315" s="434"/>
      <c r="AF315" s="434"/>
      <c r="AG315" s="434"/>
      <c r="AH315" s="434"/>
      <c r="AI315" s="434"/>
      <c r="AJ315" s="434"/>
      <c r="AK315" s="434"/>
      <c r="AL315" s="434"/>
      <c r="AM315" s="434"/>
      <c r="AN315" s="434"/>
      <c r="AO315" s="434"/>
      <c r="AP315" s="434"/>
      <c r="AQ315" s="434"/>
      <c r="AR315" s="434"/>
      <c r="AS315" s="434"/>
      <c r="AT315" s="434"/>
      <c r="AU315" s="434"/>
      <c r="AV315" s="434"/>
      <c r="AW315" s="434"/>
      <c r="AX315" s="434"/>
      <c r="AY315" s="434"/>
      <c r="AZ315" s="434"/>
      <c r="BA315" s="434"/>
      <c r="BB315" s="437"/>
      <c r="BC315" s="437"/>
      <c r="BD315" s="437"/>
    </row>
    <row r="316" spans="5:56" x14ac:dyDescent="0.25">
      <c r="E316" s="437"/>
      <c r="F316" s="437"/>
      <c r="I316" s="434"/>
      <c r="J316" s="434"/>
      <c r="K316" s="434"/>
      <c r="L316" s="434"/>
      <c r="M316" s="434"/>
      <c r="N316" s="434"/>
      <c r="O316" s="434"/>
      <c r="P316" s="434"/>
      <c r="Q316" s="434"/>
      <c r="R316" s="434"/>
      <c r="S316" s="434"/>
      <c r="T316" s="434"/>
      <c r="U316" s="434"/>
      <c r="V316" s="434"/>
      <c r="W316" s="434"/>
      <c r="X316" s="434"/>
      <c r="Y316" s="434"/>
      <c r="Z316" s="434"/>
      <c r="AA316" s="434"/>
      <c r="AB316" s="434"/>
      <c r="AC316" s="434"/>
      <c r="AD316" s="434"/>
      <c r="AE316" s="434"/>
      <c r="AF316" s="434"/>
      <c r="AG316" s="434"/>
      <c r="AH316" s="434"/>
      <c r="AI316" s="434"/>
      <c r="AJ316" s="434"/>
      <c r="AK316" s="434"/>
      <c r="AL316" s="434"/>
      <c r="AM316" s="434"/>
      <c r="AN316" s="434"/>
      <c r="AO316" s="434"/>
      <c r="AP316" s="434"/>
      <c r="AQ316" s="434"/>
      <c r="AR316" s="434"/>
      <c r="AS316" s="434"/>
      <c r="AT316" s="434"/>
      <c r="AU316" s="434"/>
      <c r="AV316" s="434"/>
      <c r="AW316" s="434"/>
      <c r="AX316" s="434"/>
      <c r="AY316" s="434"/>
      <c r="AZ316" s="434"/>
      <c r="BA316" s="434"/>
      <c r="BB316" s="437"/>
      <c r="BC316" s="437"/>
      <c r="BD316" s="437"/>
    </row>
    <row r="317" spans="5:56" x14ac:dyDescent="0.25">
      <c r="E317" s="437"/>
      <c r="F317" s="437"/>
      <c r="I317" s="434"/>
      <c r="J317" s="434"/>
      <c r="K317" s="434"/>
      <c r="L317" s="434"/>
      <c r="M317" s="434"/>
      <c r="N317" s="434"/>
      <c r="O317" s="434"/>
      <c r="P317" s="434"/>
      <c r="Q317" s="434"/>
      <c r="R317" s="434"/>
      <c r="S317" s="434"/>
      <c r="T317" s="434"/>
      <c r="U317" s="434"/>
      <c r="V317" s="434"/>
      <c r="W317" s="434"/>
      <c r="X317" s="434"/>
      <c r="Y317" s="434"/>
      <c r="Z317" s="434"/>
      <c r="AA317" s="434"/>
      <c r="AB317" s="434"/>
      <c r="AC317" s="434"/>
      <c r="AD317" s="434"/>
      <c r="AE317" s="434"/>
      <c r="AF317" s="434"/>
      <c r="AG317" s="434"/>
      <c r="AH317" s="434"/>
      <c r="AI317" s="434"/>
      <c r="AJ317" s="434"/>
      <c r="AK317" s="434"/>
      <c r="AL317" s="434"/>
      <c r="AM317" s="434"/>
      <c r="AN317" s="434"/>
      <c r="AO317" s="434"/>
      <c r="AP317" s="434"/>
      <c r="AQ317" s="434"/>
      <c r="AR317" s="434"/>
      <c r="AS317" s="434"/>
      <c r="AT317" s="434"/>
      <c r="AU317" s="434"/>
      <c r="AV317" s="434"/>
      <c r="AW317" s="434"/>
      <c r="AX317" s="434"/>
      <c r="AY317" s="434"/>
      <c r="AZ317" s="434"/>
      <c r="BA317" s="434"/>
      <c r="BB317" s="437"/>
      <c r="BC317" s="437"/>
      <c r="BD317" s="437"/>
    </row>
    <row r="318" spans="5:56" x14ac:dyDescent="0.25">
      <c r="E318" s="437"/>
      <c r="F318" s="437"/>
      <c r="I318" s="434"/>
      <c r="J318" s="434"/>
      <c r="K318" s="434"/>
      <c r="L318" s="434"/>
      <c r="M318" s="434"/>
      <c r="N318" s="434"/>
      <c r="O318" s="434"/>
      <c r="P318" s="434"/>
      <c r="Q318" s="434"/>
      <c r="R318" s="434"/>
      <c r="S318" s="434"/>
      <c r="T318" s="434"/>
      <c r="U318" s="434"/>
      <c r="V318" s="434"/>
      <c r="W318" s="434"/>
      <c r="X318" s="434"/>
      <c r="Y318" s="434"/>
      <c r="Z318" s="434"/>
      <c r="AA318" s="434"/>
      <c r="AB318" s="434"/>
      <c r="AC318" s="434"/>
      <c r="AD318" s="434"/>
      <c r="AE318" s="434"/>
      <c r="AF318" s="434"/>
      <c r="AG318" s="434"/>
      <c r="AH318" s="434"/>
      <c r="AI318" s="434"/>
      <c r="AJ318" s="434"/>
      <c r="AK318" s="434"/>
      <c r="AL318" s="434"/>
      <c r="AM318" s="434"/>
      <c r="AN318" s="434"/>
      <c r="AO318" s="434"/>
      <c r="AP318" s="434"/>
      <c r="AQ318" s="434"/>
      <c r="AR318" s="434"/>
      <c r="AS318" s="434"/>
      <c r="AT318" s="434"/>
      <c r="AU318" s="434"/>
      <c r="AV318" s="434"/>
      <c r="AW318" s="434"/>
      <c r="AX318" s="434"/>
      <c r="AY318" s="434"/>
      <c r="AZ318" s="434"/>
      <c r="BA318" s="434"/>
      <c r="BB318" s="437"/>
      <c r="BC318" s="437"/>
      <c r="BD318" s="437"/>
    </row>
    <row r="319" spans="5:56" x14ac:dyDescent="0.25">
      <c r="E319" s="437"/>
      <c r="F319" s="437"/>
      <c r="I319" s="434"/>
      <c r="J319" s="434"/>
      <c r="K319" s="434"/>
      <c r="L319" s="434"/>
      <c r="M319" s="434"/>
      <c r="N319" s="434"/>
      <c r="O319" s="434"/>
      <c r="P319" s="434"/>
      <c r="Q319" s="434"/>
      <c r="R319" s="434"/>
      <c r="S319" s="434"/>
      <c r="T319" s="434"/>
      <c r="U319" s="434"/>
      <c r="V319" s="434"/>
      <c r="W319" s="434"/>
      <c r="X319" s="434"/>
      <c r="Y319" s="434"/>
      <c r="Z319" s="434"/>
      <c r="AA319" s="434"/>
      <c r="AB319" s="434"/>
      <c r="AC319" s="434"/>
      <c r="AD319" s="434"/>
      <c r="AE319" s="434"/>
      <c r="AF319" s="434"/>
      <c r="AG319" s="434"/>
      <c r="AH319" s="434"/>
      <c r="AI319" s="434"/>
      <c r="AJ319" s="434"/>
      <c r="AK319" s="434"/>
      <c r="AL319" s="434"/>
      <c r="AM319" s="434"/>
      <c r="AN319" s="434"/>
      <c r="AO319" s="434"/>
      <c r="AP319" s="434"/>
      <c r="AQ319" s="434"/>
      <c r="AR319" s="434"/>
      <c r="AS319" s="434"/>
      <c r="AT319" s="434"/>
      <c r="AU319" s="434"/>
      <c r="AV319" s="434"/>
      <c r="AW319" s="434"/>
      <c r="AX319" s="434"/>
      <c r="AY319" s="434"/>
      <c r="AZ319" s="434"/>
      <c r="BA319" s="434"/>
      <c r="BB319" s="437"/>
      <c r="BC319" s="437"/>
      <c r="BD319" s="437"/>
    </row>
    <row r="320" spans="5:56" x14ac:dyDescent="0.25">
      <c r="E320" s="437"/>
      <c r="F320" s="437"/>
      <c r="I320" s="434"/>
      <c r="J320" s="434"/>
      <c r="K320" s="434"/>
      <c r="L320" s="434"/>
      <c r="M320" s="434"/>
      <c r="N320" s="434"/>
      <c r="O320" s="434"/>
      <c r="P320" s="434"/>
      <c r="Q320" s="434"/>
      <c r="R320" s="434"/>
      <c r="S320" s="434"/>
      <c r="T320" s="434"/>
      <c r="U320" s="434"/>
      <c r="V320" s="434"/>
      <c r="W320" s="434"/>
      <c r="X320" s="434"/>
      <c r="Y320" s="434"/>
      <c r="Z320" s="434"/>
      <c r="AA320" s="434"/>
      <c r="AB320" s="434"/>
      <c r="AC320" s="434"/>
      <c r="AD320" s="434"/>
      <c r="AE320" s="434"/>
      <c r="AF320" s="434"/>
      <c r="AG320" s="434"/>
      <c r="AH320" s="434"/>
      <c r="AI320" s="434"/>
      <c r="AJ320" s="434"/>
      <c r="AK320" s="434"/>
      <c r="AL320" s="434"/>
      <c r="AM320" s="434"/>
      <c r="AN320" s="434"/>
      <c r="AO320" s="434"/>
      <c r="AP320" s="434"/>
      <c r="AQ320" s="434"/>
      <c r="AR320" s="434"/>
      <c r="AS320" s="434"/>
      <c r="AT320" s="434"/>
      <c r="AU320" s="434"/>
      <c r="AV320" s="434"/>
      <c r="AW320" s="434"/>
      <c r="AX320" s="434"/>
      <c r="AY320" s="434"/>
      <c r="AZ320" s="434"/>
      <c r="BA320" s="434"/>
      <c r="BB320" s="437"/>
      <c r="BC320" s="437"/>
      <c r="BD320" s="437"/>
    </row>
    <row r="321" spans="5:56" x14ac:dyDescent="0.25">
      <c r="E321" s="437"/>
      <c r="F321" s="437"/>
      <c r="I321" s="434"/>
      <c r="J321" s="434"/>
      <c r="K321" s="434"/>
      <c r="L321" s="434"/>
      <c r="M321" s="434"/>
      <c r="N321" s="434"/>
      <c r="O321" s="434"/>
      <c r="P321" s="434"/>
      <c r="Q321" s="434"/>
      <c r="R321" s="434"/>
      <c r="S321" s="434"/>
      <c r="T321" s="434"/>
      <c r="U321" s="434"/>
      <c r="V321" s="434"/>
      <c r="W321" s="434"/>
      <c r="X321" s="434"/>
      <c r="Y321" s="434"/>
      <c r="Z321" s="434"/>
      <c r="AA321" s="434"/>
      <c r="AB321" s="434"/>
      <c r="AC321" s="434"/>
      <c r="AD321" s="434"/>
      <c r="AE321" s="434"/>
      <c r="AF321" s="434"/>
      <c r="AG321" s="434"/>
      <c r="AH321" s="434"/>
      <c r="AI321" s="434"/>
      <c r="AJ321" s="434"/>
      <c r="AK321" s="434"/>
      <c r="AL321" s="434"/>
      <c r="AM321" s="434"/>
      <c r="AN321" s="434"/>
      <c r="AO321" s="434"/>
      <c r="AP321" s="434"/>
      <c r="AQ321" s="434"/>
      <c r="AR321" s="434"/>
      <c r="AS321" s="434"/>
      <c r="AT321" s="434"/>
      <c r="AU321" s="434"/>
      <c r="AV321" s="434"/>
      <c r="AW321" s="434"/>
      <c r="AX321" s="434"/>
      <c r="AY321" s="434"/>
      <c r="AZ321" s="434"/>
      <c r="BA321" s="434"/>
      <c r="BB321" s="437"/>
      <c r="BC321" s="437"/>
      <c r="BD321" s="437"/>
    </row>
    <row r="322" spans="5:56" x14ac:dyDescent="0.25">
      <c r="E322" s="437"/>
      <c r="F322" s="437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434"/>
      <c r="AA322" s="434"/>
      <c r="AB322" s="434"/>
      <c r="AC322" s="434"/>
      <c r="AD322" s="434"/>
      <c r="AE322" s="434"/>
      <c r="AF322" s="434"/>
      <c r="AG322" s="434"/>
      <c r="AH322" s="434"/>
      <c r="AI322" s="434"/>
      <c r="AJ322" s="434"/>
      <c r="AK322" s="434"/>
      <c r="AL322" s="434"/>
      <c r="AM322" s="434"/>
      <c r="AN322" s="434"/>
      <c r="AO322" s="434"/>
      <c r="AP322" s="434"/>
      <c r="AQ322" s="434"/>
      <c r="AR322" s="434"/>
      <c r="AS322" s="434"/>
      <c r="AT322" s="434"/>
      <c r="AU322" s="434"/>
      <c r="AV322" s="434"/>
      <c r="AW322" s="434"/>
      <c r="AX322" s="434"/>
      <c r="AY322" s="434"/>
      <c r="AZ322" s="434"/>
      <c r="BA322" s="434"/>
      <c r="BB322" s="437"/>
      <c r="BC322" s="437"/>
      <c r="BD322" s="437"/>
    </row>
    <row r="323" spans="5:56" x14ac:dyDescent="0.25">
      <c r="E323" s="437"/>
      <c r="F323" s="437"/>
      <c r="I323" s="434"/>
      <c r="J323" s="434"/>
      <c r="K323" s="434"/>
      <c r="L323" s="434"/>
      <c r="M323" s="434"/>
      <c r="N323" s="434"/>
      <c r="O323" s="434"/>
      <c r="P323" s="434"/>
      <c r="Q323" s="434"/>
      <c r="R323" s="434"/>
      <c r="S323" s="434"/>
      <c r="T323" s="434"/>
      <c r="U323" s="434"/>
      <c r="V323" s="434"/>
      <c r="W323" s="434"/>
      <c r="X323" s="434"/>
      <c r="Y323" s="434"/>
      <c r="Z323" s="434"/>
      <c r="AA323" s="434"/>
      <c r="AB323" s="434"/>
      <c r="AC323" s="434"/>
      <c r="AD323" s="434"/>
      <c r="AE323" s="434"/>
      <c r="AF323" s="434"/>
      <c r="AG323" s="434"/>
      <c r="AH323" s="434"/>
      <c r="AI323" s="434"/>
      <c r="AJ323" s="434"/>
      <c r="AK323" s="434"/>
      <c r="AL323" s="434"/>
      <c r="AM323" s="434"/>
      <c r="AN323" s="434"/>
      <c r="AO323" s="434"/>
      <c r="AP323" s="434"/>
      <c r="AQ323" s="434"/>
      <c r="AR323" s="434"/>
      <c r="AS323" s="434"/>
      <c r="AT323" s="434"/>
      <c r="AU323" s="434"/>
      <c r="AV323" s="434"/>
      <c r="AW323" s="434"/>
      <c r="AX323" s="434"/>
      <c r="AY323" s="434"/>
      <c r="AZ323" s="434"/>
      <c r="BA323" s="434"/>
      <c r="BB323" s="437"/>
      <c r="BC323" s="437"/>
      <c r="BD323" s="437"/>
    </row>
    <row r="324" spans="5:56" x14ac:dyDescent="0.25">
      <c r="E324" s="437"/>
      <c r="F324" s="437"/>
      <c r="I324" s="434"/>
      <c r="J324" s="434"/>
      <c r="K324" s="434"/>
      <c r="L324" s="434"/>
      <c r="M324" s="434"/>
      <c r="N324" s="434"/>
      <c r="O324" s="434"/>
      <c r="P324" s="434"/>
      <c r="Q324" s="434"/>
      <c r="R324" s="434"/>
      <c r="S324" s="434"/>
      <c r="T324" s="434"/>
      <c r="U324" s="434"/>
      <c r="V324" s="434"/>
      <c r="W324" s="434"/>
      <c r="X324" s="434"/>
      <c r="Y324" s="434"/>
      <c r="Z324" s="434"/>
      <c r="AA324" s="434"/>
      <c r="AB324" s="434"/>
      <c r="AC324" s="434"/>
      <c r="AD324" s="434"/>
      <c r="AE324" s="434"/>
      <c r="AF324" s="434"/>
      <c r="AG324" s="434"/>
      <c r="AH324" s="434"/>
      <c r="AI324" s="434"/>
      <c r="AJ324" s="434"/>
      <c r="AK324" s="434"/>
      <c r="AL324" s="434"/>
      <c r="AM324" s="434"/>
      <c r="AN324" s="434"/>
      <c r="AO324" s="434"/>
      <c r="AP324" s="434"/>
      <c r="AQ324" s="434"/>
      <c r="AR324" s="434"/>
      <c r="AS324" s="434"/>
      <c r="AT324" s="434"/>
      <c r="AU324" s="434"/>
      <c r="AV324" s="434"/>
      <c r="AW324" s="434"/>
      <c r="AX324" s="434"/>
      <c r="AY324" s="434"/>
      <c r="AZ324" s="434"/>
      <c r="BA324" s="434"/>
      <c r="BB324" s="437"/>
      <c r="BC324" s="437"/>
      <c r="BD324" s="437"/>
    </row>
    <row r="325" spans="5:56" x14ac:dyDescent="0.25">
      <c r="E325" s="437"/>
      <c r="F325" s="437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434"/>
      <c r="AA325" s="434"/>
      <c r="AB325" s="434"/>
      <c r="AC325" s="434"/>
      <c r="AD325" s="434"/>
      <c r="AE325" s="434"/>
      <c r="AF325" s="434"/>
      <c r="AG325" s="434"/>
      <c r="AH325" s="434"/>
      <c r="AI325" s="434"/>
      <c r="AJ325" s="434"/>
      <c r="AK325" s="434"/>
      <c r="AL325" s="434"/>
      <c r="AM325" s="434"/>
      <c r="AN325" s="434"/>
      <c r="AO325" s="434"/>
      <c r="AP325" s="434"/>
      <c r="AQ325" s="434"/>
      <c r="AR325" s="434"/>
      <c r="AS325" s="434"/>
      <c r="AT325" s="434"/>
      <c r="AU325" s="434"/>
      <c r="AV325" s="434"/>
      <c r="AW325" s="434"/>
      <c r="AX325" s="434"/>
      <c r="AY325" s="434"/>
      <c r="AZ325" s="434"/>
      <c r="BA325" s="434"/>
      <c r="BB325" s="437"/>
      <c r="BC325" s="437"/>
      <c r="BD325" s="437"/>
    </row>
    <row r="326" spans="5:56" x14ac:dyDescent="0.25">
      <c r="E326" s="437"/>
      <c r="F326" s="437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34"/>
      <c r="AA326" s="434"/>
      <c r="AB326" s="434"/>
      <c r="AC326" s="434"/>
      <c r="AD326" s="434"/>
      <c r="AE326" s="434"/>
      <c r="AF326" s="434"/>
      <c r="AG326" s="434"/>
      <c r="AH326" s="434"/>
      <c r="AI326" s="434"/>
      <c r="AJ326" s="434"/>
      <c r="AK326" s="434"/>
      <c r="AL326" s="434"/>
      <c r="AM326" s="434"/>
      <c r="AN326" s="434"/>
      <c r="AO326" s="434"/>
      <c r="AP326" s="434"/>
      <c r="AQ326" s="434"/>
      <c r="AR326" s="434"/>
      <c r="AS326" s="434"/>
      <c r="AT326" s="434"/>
      <c r="AU326" s="434"/>
      <c r="AV326" s="434"/>
      <c r="AW326" s="434"/>
      <c r="AX326" s="434"/>
      <c r="AY326" s="434"/>
      <c r="AZ326" s="434"/>
      <c r="BA326" s="434"/>
      <c r="BB326" s="437"/>
      <c r="BC326" s="437"/>
      <c r="BD326" s="437"/>
    </row>
    <row r="327" spans="5:56" x14ac:dyDescent="0.25">
      <c r="E327" s="437"/>
      <c r="F327" s="437"/>
      <c r="I327" s="434"/>
      <c r="J327" s="434"/>
      <c r="K327" s="434"/>
      <c r="L327" s="434"/>
      <c r="M327" s="434"/>
      <c r="N327" s="434"/>
      <c r="O327" s="434"/>
      <c r="P327" s="434"/>
      <c r="Q327" s="434"/>
      <c r="R327" s="434"/>
      <c r="S327" s="434"/>
      <c r="T327" s="434"/>
      <c r="U327" s="434"/>
      <c r="V327" s="434"/>
      <c r="W327" s="434"/>
      <c r="X327" s="434"/>
      <c r="Y327" s="434"/>
      <c r="Z327" s="434"/>
      <c r="AA327" s="434"/>
      <c r="AB327" s="434"/>
      <c r="AC327" s="434"/>
      <c r="AD327" s="434"/>
      <c r="AE327" s="434"/>
      <c r="AF327" s="434"/>
      <c r="AG327" s="434"/>
      <c r="AH327" s="434"/>
      <c r="AI327" s="434"/>
      <c r="AJ327" s="434"/>
      <c r="AK327" s="434"/>
      <c r="AL327" s="434"/>
      <c r="AM327" s="434"/>
      <c r="AN327" s="434"/>
      <c r="AO327" s="434"/>
      <c r="AP327" s="434"/>
      <c r="AQ327" s="434"/>
      <c r="AR327" s="434"/>
      <c r="AS327" s="434"/>
      <c r="AT327" s="434"/>
      <c r="AU327" s="434"/>
      <c r="AV327" s="434"/>
      <c r="AW327" s="434"/>
      <c r="AX327" s="434"/>
      <c r="AY327" s="434"/>
      <c r="AZ327" s="434"/>
      <c r="BA327" s="434"/>
      <c r="BB327" s="437"/>
      <c r="BC327" s="437"/>
      <c r="BD327" s="437"/>
    </row>
    <row r="328" spans="5:56" x14ac:dyDescent="0.25">
      <c r="E328" s="437"/>
      <c r="F328" s="437"/>
      <c r="I328" s="434"/>
      <c r="J328" s="434"/>
      <c r="K328" s="434"/>
      <c r="L328" s="434"/>
      <c r="M328" s="434"/>
      <c r="N328" s="434"/>
      <c r="O328" s="434"/>
      <c r="P328" s="434"/>
      <c r="Q328" s="434"/>
      <c r="R328" s="434"/>
      <c r="S328" s="434"/>
      <c r="T328" s="434"/>
      <c r="U328" s="434"/>
      <c r="V328" s="434"/>
      <c r="W328" s="434"/>
      <c r="X328" s="434"/>
      <c r="Y328" s="434"/>
      <c r="Z328" s="434"/>
      <c r="AA328" s="434"/>
      <c r="AB328" s="434"/>
      <c r="AC328" s="434"/>
      <c r="AD328" s="434"/>
      <c r="AE328" s="434"/>
      <c r="AF328" s="434"/>
      <c r="AG328" s="434"/>
      <c r="AH328" s="434"/>
      <c r="AI328" s="434"/>
      <c r="AJ328" s="434"/>
      <c r="AK328" s="434"/>
      <c r="AL328" s="434"/>
      <c r="AM328" s="434"/>
      <c r="AN328" s="434"/>
      <c r="AO328" s="434"/>
      <c r="AP328" s="434"/>
      <c r="AQ328" s="434"/>
      <c r="AR328" s="434"/>
      <c r="AS328" s="434"/>
      <c r="AT328" s="434"/>
      <c r="AU328" s="434"/>
      <c r="AV328" s="434"/>
      <c r="AW328" s="434"/>
      <c r="AX328" s="434"/>
      <c r="AY328" s="434"/>
      <c r="AZ328" s="434"/>
      <c r="BA328" s="434"/>
      <c r="BB328" s="437"/>
      <c r="BC328" s="437"/>
      <c r="BD328" s="437"/>
    </row>
    <row r="329" spans="5:56" x14ac:dyDescent="0.25">
      <c r="E329" s="437"/>
      <c r="F329" s="437"/>
      <c r="I329" s="434"/>
      <c r="J329" s="434"/>
      <c r="K329" s="434"/>
      <c r="L329" s="434"/>
      <c r="M329" s="434"/>
      <c r="N329" s="434"/>
      <c r="O329" s="434"/>
      <c r="P329" s="434"/>
      <c r="Q329" s="434"/>
      <c r="R329" s="434"/>
      <c r="S329" s="434"/>
      <c r="T329" s="434"/>
      <c r="U329" s="434"/>
      <c r="V329" s="434"/>
      <c r="W329" s="434"/>
      <c r="X329" s="434"/>
      <c r="Y329" s="434"/>
      <c r="Z329" s="434"/>
      <c r="AA329" s="434"/>
      <c r="AB329" s="434"/>
      <c r="AC329" s="434"/>
      <c r="AD329" s="434"/>
      <c r="AE329" s="434"/>
      <c r="AF329" s="434"/>
      <c r="AG329" s="434"/>
      <c r="AH329" s="434"/>
      <c r="AI329" s="434"/>
      <c r="AJ329" s="434"/>
      <c r="AK329" s="434"/>
      <c r="AL329" s="434"/>
      <c r="AM329" s="434"/>
      <c r="AN329" s="434"/>
      <c r="AO329" s="434"/>
      <c r="AP329" s="434"/>
      <c r="AQ329" s="434"/>
      <c r="AR329" s="434"/>
      <c r="AS329" s="434"/>
      <c r="AT329" s="434"/>
      <c r="AU329" s="434"/>
      <c r="AV329" s="434"/>
      <c r="AW329" s="434"/>
      <c r="AX329" s="434"/>
      <c r="AY329" s="434"/>
      <c r="AZ329" s="434"/>
      <c r="BA329" s="434"/>
      <c r="BB329" s="437"/>
      <c r="BC329" s="437"/>
      <c r="BD329" s="437"/>
    </row>
    <row r="330" spans="5:56" x14ac:dyDescent="0.25">
      <c r="E330" s="437"/>
      <c r="F330" s="437"/>
      <c r="I330" s="434"/>
      <c r="J330" s="434"/>
      <c r="K330" s="434"/>
      <c r="L330" s="434"/>
      <c r="M330" s="434"/>
      <c r="N330" s="434"/>
      <c r="O330" s="434"/>
      <c r="P330" s="434"/>
      <c r="Q330" s="434"/>
      <c r="R330" s="434"/>
      <c r="S330" s="434"/>
      <c r="T330" s="434"/>
      <c r="U330" s="434"/>
      <c r="V330" s="434"/>
      <c r="W330" s="434"/>
      <c r="X330" s="434"/>
      <c r="Y330" s="434"/>
      <c r="Z330" s="434"/>
      <c r="AA330" s="434"/>
      <c r="AB330" s="434"/>
      <c r="AC330" s="434"/>
      <c r="AD330" s="434"/>
      <c r="AE330" s="434"/>
      <c r="AF330" s="434"/>
      <c r="AG330" s="434"/>
      <c r="AH330" s="434"/>
      <c r="AI330" s="434"/>
      <c r="AJ330" s="434"/>
      <c r="AK330" s="434"/>
      <c r="AL330" s="434"/>
      <c r="AM330" s="434"/>
      <c r="AN330" s="434"/>
      <c r="AO330" s="434"/>
      <c r="AP330" s="434"/>
      <c r="AQ330" s="434"/>
      <c r="AR330" s="434"/>
      <c r="AS330" s="434"/>
      <c r="AT330" s="434"/>
      <c r="AU330" s="434"/>
      <c r="AV330" s="434"/>
      <c r="AW330" s="434"/>
      <c r="AX330" s="434"/>
      <c r="AY330" s="434"/>
      <c r="AZ330" s="434"/>
      <c r="BA330" s="434"/>
      <c r="BB330" s="437"/>
      <c r="BC330" s="437"/>
      <c r="BD330" s="437"/>
    </row>
    <row r="331" spans="5:56" x14ac:dyDescent="0.25">
      <c r="E331" s="437"/>
      <c r="F331" s="437"/>
      <c r="I331" s="434"/>
      <c r="J331" s="434"/>
      <c r="K331" s="434"/>
      <c r="L331" s="434"/>
      <c r="M331" s="434"/>
      <c r="N331" s="434"/>
      <c r="O331" s="434"/>
      <c r="P331" s="434"/>
      <c r="Q331" s="434"/>
      <c r="R331" s="434"/>
      <c r="S331" s="434"/>
      <c r="T331" s="434"/>
      <c r="U331" s="434"/>
      <c r="V331" s="434"/>
      <c r="W331" s="434"/>
      <c r="X331" s="434"/>
      <c r="Y331" s="434"/>
      <c r="Z331" s="434"/>
      <c r="AA331" s="434"/>
      <c r="AB331" s="434"/>
      <c r="AC331" s="434"/>
      <c r="AD331" s="434"/>
      <c r="AE331" s="434"/>
      <c r="AF331" s="434"/>
      <c r="AG331" s="434"/>
      <c r="AH331" s="434"/>
      <c r="AI331" s="434"/>
      <c r="AJ331" s="434"/>
      <c r="AK331" s="434"/>
      <c r="AL331" s="434"/>
      <c r="AM331" s="434"/>
      <c r="AN331" s="434"/>
      <c r="AO331" s="434"/>
      <c r="AP331" s="434"/>
      <c r="AQ331" s="434"/>
      <c r="AR331" s="434"/>
      <c r="AS331" s="434"/>
      <c r="AT331" s="434"/>
      <c r="AU331" s="434"/>
      <c r="AV331" s="434"/>
      <c r="AW331" s="434"/>
      <c r="AX331" s="434"/>
      <c r="AY331" s="434"/>
      <c r="AZ331" s="434"/>
      <c r="BA331" s="434"/>
      <c r="BB331" s="437"/>
      <c r="BC331" s="437"/>
      <c r="BD331" s="437"/>
    </row>
    <row r="332" spans="5:56" x14ac:dyDescent="0.25">
      <c r="E332" s="437"/>
      <c r="F332" s="437"/>
      <c r="I332" s="434"/>
      <c r="J332" s="434"/>
      <c r="K332" s="434"/>
      <c r="L332" s="434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434"/>
      <c r="AA332" s="434"/>
      <c r="AB332" s="434"/>
      <c r="AC332" s="434"/>
      <c r="AD332" s="434"/>
      <c r="AE332" s="434"/>
      <c r="AF332" s="434"/>
      <c r="AG332" s="434"/>
      <c r="AH332" s="434"/>
      <c r="AI332" s="434"/>
      <c r="AJ332" s="434"/>
      <c r="AK332" s="434"/>
      <c r="AL332" s="434"/>
      <c r="AM332" s="434"/>
      <c r="AN332" s="434"/>
      <c r="AO332" s="434"/>
      <c r="AP332" s="434"/>
      <c r="AQ332" s="434"/>
      <c r="AR332" s="434"/>
      <c r="AS332" s="434"/>
      <c r="AT332" s="434"/>
      <c r="AU332" s="434"/>
      <c r="AV332" s="434"/>
      <c r="AW332" s="434"/>
      <c r="AX332" s="434"/>
      <c r="AY332" s="434"/>
      <c r="AZ332" s="434"/>
      <c r="BA332" s="434"/>
      <c r="BB332" s="437"/>
      <c r="BC332" s="437"/>
      <c r="BD332" s="437"/>
    </row>
    <row r="333" spans="5:56" x14ac:dyDescent="0.25">
      <c r="E333" s="437"/>
      <c r="F333" s="437"/>
      <c r="I333" s="434"/>
      <c r="J333" s="434"/>
      <c r="K333" s="434"/>
      <c r="L333" s="434"/>
      <c r="M333" s="434"/>
      <c r="N333" s="434"/>
      <c r="O333" s="434"/>
      <c r="P333" s="434"/>
      <c r="Q333" s="434"/>
      <c r="R333" s="434"/>
      <c r="S333" s="434"/>
      <c r="T333" s="434"/>
      <c r="U333" s="434"/>
      <c r="V333" s="434"/>
      <c r="W333" s="434"/>
      <c r="X333" s="434"/>
      <c r="Y333" s="434"/>
      <c r="Z333" s="434"/>
      <c r="AA333" s="434"/>
      <c r="AB333" s="434"/>
      <c r="AC333" s="434"/>
      <c r="AD333" s="434"/>
      <c r="AE333" s="434"/>
      <c r="AF333" s="434"/>
      <c r="AG333" s="434"/>
      <c r="AH333" s="434"/>
      <c r="AI333" s="434"/>
      <c r="AJ333" s="434"/>
      <c r="AK333" s="434"/>
      <c r="AL333" s="434"/>
      <c r="AM333" s="434"/>
      <c r="AN333" s="434"/>
      <c r="AO333" s="434"/>
      <c r="AP333" s="434"/>
      <c r="AQ333" s="434"/>
      <c r="AR333" s="434"/>
      <c r="AS333" s="434"/>
      <c r="AT333" s="434"/>
      <c r="AU333" s="434"/>
      <c r="AV333" s="434"/>
      <c r="AW333" s="434"/>
      <c r="AX333" s="434"/>
      <c r="AY333" s="434"/>
      <c r="AZ333" s="434"/>
      <c r="BA333" s="434"/>
      <c r="BB333" s="437"/>
      <c r="BC333" s="437"/>
      <c r="BD333" s="437"/>
    </row>
    <row r="334" spans="5:56" x14ac:dyDescent="0.25">
      <c r="E334" s="437"/>
      <c r="F334" s="437"/>
      <c r="I334" s="434"/>
      <c r="J334" s="434"/>
      <c r="K334" s="434"/>
      <c r="L334" s="434"/>
      <c r="M334" s="434"/>
      <c r="N334" s="434"/>
      <c r="O334" s="434"/>
      <c r="P334" s="434"/>
      <c r="Q334" s="434"/>
      <c r="R334" s="434"/>
      <c r="S334" s="434"/>
      <c r="T334" s="434"/>
      <c r="U334" s="434"/>
      <c r="V334" s="434"/>
      <c r="W334" s="434"/>
      <c r="X334" s="434"/>
      <c r="Y334" s="434"/>
      <c r="Z334" s="434"/>
      <c r="AA334" s="434"/>
      <c r="AB334" s="434"/>
      <c r="AC334" s="434"/>
      <c r="AD334" s="434"/>
      <c r="AE334" s="434"/>
      <c r="AF334" s="434"/>
      <c r="AG334" s="434"/>
      <c r="AH334" s="434"/>
      <c r="AI334" s="434"/>
      <c r="AJ334" s="434"/>
      <c r="AK334" s="434"/>
      <c r="AL334" s="434"/>
      <c r="AM334" s="434"/>
      <c r="AN334" s="434"/>
      <c r="AO334" s="434"/>
      <c r="AP334" s="434"/>
      <c r="AQ334" s="434"/>
      <c r="AR334" s="434"/>
      <c r="AS334" s="434"/>
      <c r="AT334" s="434"/>
      <c r="AU334" s="434"/>
      <c r="AV334" s="434"/>
      <c r="AW334" s="434"/>
      <c r="AX334" s="434"/>
      <c r="AY334" s="434"/>
      <c r="AZ334" s="434"/>
      <c r="BA334" s="434"/>
      <c r="BB334" s="437"/>
      <c r="BC334" s="437"/>
      <c r="BD334" s="437"/>
    </row>
    <row r="335" spans="5:56" x14ac:dyDescent="0.25">
      <c r="E335" s="437"/>
      <c r="F335" s="437"/>
      <c r="I335" s="434"/>
      <c r="J335" s="434"/>
      <c r="K335" s="434"/>
      <c r="L335" s="434"/>
      <c r="M335" s="434"/>
      <c r="N335" s="434"/>
      <c r="O335" s="434"/>
      <c r="P335" s="434"/>
      <c r="Q335" s="434"/>
      <c r="R335" s="434"/>
      <c r="S335" s="434"/>
      <c r="T335" s="434"/>
      <c r="U335" s="434"/>
      <c r="V335" s="434"/>
      <c r="W335" s="434"/>
      <c r="X335" s="434"/>
      <c r="Y335" s="434"/>
      <c r="Z335" s="434"/>
      <c r="AA335" s="434"/>
      <c r="AB335" s="434"/>
      <c r="AC335" s="434"/>
      <c r="AD335" s="434"/>
      <c r="AE335" s="434"/>
      <c r="AF335" s="434"/>
      <c r="AG335" s="434"/>
      <c r="AH335" s="434"/>
      <c r="AI335" s="434"/>
      <c r="AJ335" s="434"/>
      <c r="AK335" s="434"/>
      <c r="AL335" s="434"/>
      <c r="AM335" s="434"/>
      <c r="AN335" s="434"/>
      <c r="AO335" s="434"/>
      <c r="AP335" s="434"/>
      <c r="AQ335" s="434"/>
      <c r="AR335" s="434"/>
      <c r="AS335" s="434"/>
      <c r="AT335" s="434"/>
      <c r="AU335" s="434"/>
      <c r="AV335" s="434"/>
      <c r="AW335" s="434"/>
      <c r="AX335" s="434"/>
      <c r="AY335" s="434"/>
      <c r="AZ335" s="434"/>
      <c r="BA335" s="434"/>
      <c r="BB335" s="437"/>
      <c r="BC335" s="437"/>
      <c r="BD335" s="437"/>
    </row>
    <row r="336" spans="5:56" x14ac:dyDescent="0.25">
      <c r="E336" s="437"/>
      <c r="F336" s="437"/>
      <c r="I336" s="434"/>
      <c r="J336" s="434"/>
      <c r="K336" s="434"/>
      <c r="L336" s="434"/>
      <c r="M336" s="434"/>
      <c r="N336" s="434"/>
      <c r="O336" s="434"/>
      <c r="P336" s="434"/>
      <c r="Q336" s="434"/>
      <c r="R336" s="434"/>
      <c r="S336" s="434"/>
      <c r="T336" s="434"/>
      <c r="U336" s="434"/>
      <c r="V336" s="434"/>
      <c r="W336" s="434"/>
      <c r="X336" s="434"/>
      <c r="Y336" s="434"/>
      <c r="Z336" s="434"/>
      <c r="AA336" s="434"/>
      <c r="AB336" s="434"/>
      <c r="AC336" s="434"/>
      <c r="AD336" s="434"/>
      <c r="AE336" s="434"/>
      <c r="AF336" s="434"/>
      <c r="AG336" s="434"/>
      <c r="AH336" s="434"/>
      <c r="AI336" s="434"/>
      <c r="AJ336" s="434"/>
      <c r="AK336" s="434"/>
      <c r="AL336" s="434"/>
      <c r="AM336" s="434"/>
      <c r="AN336" s="434"/>
      <c r="AO336" s="434"/>
      <c r="AP336" s="434"/>
      <c r="AQ336" s="434"/>
      <c r="AR336" s="434"/>
      <c r="AS336" s="434"/>
      <c r="AT336" s="434"/>
      <c r="AU336" s="434"/>
      <c r="AV336" s="434"/>
      <c r="AW336" s="434"/>
      <c r="AX336" s="434"/>
      <c r="AY336" s="434"/>
      <c r="AZ336" s="434"/>
      <c r="BA336" s="434"/>
      <c r="BB336" s="437"/>
      <c r="BC336" s="437"/>
      <c r="BD336" s="437"/>
    </row>
    <row r="337" spans="5:56" x14ac:dyDescent="0.25">
      <c r="E337" s="437"/>
      <c r="F337" s="437"/>
      <c r="I337" s="434"/>
      <c r="J337" s="434"/>
      <c r="K337" s="434"/>
      <c r="L337" s="434"/>
      <c r="M337" s="434"/>
      <c r="N337" s="434"/>
      <c r="O337" s="434"/>
      <c r="P337" s="434"/>
      <c r="Q337" s="434"/>
      <c r="R337" s="434"/>
      <c r="S337" s="434"/>
      <c r="T337" s="434"/>
      <c r="U337" s="434"/>
      <c r="V337" s="434"/>
      <c r="W337" s="434"/>
      <c r="X337" s="434"/>
      <c r="Y337" s="434"/>
      <c r="Z337" s="434"/>
      <c r="AA337" s="434"/>
      <c r="AB337" s="434"/>
      <c r="AC337" s="434"/>
      <c r="AD337" s="434"/>
      <c r="AE337" s="434"/>
      <c r="AF337" s="434"/>
      <c r="AG337" s="434"/>
      <c r="AH337" s="434"/>
      <c r="AI337" s="434"/>
      <c r="AJ337" s="434"/>
      <c r="AK337" s="434"/>
      <c r="AL337" s="434"/>
      <c r="AM337" s="434"/>
      <c r="AN337" s="434"/>
      <c r="AO337" s="434"/>
      <c r="AP337" s="434"/>
      <c r="AQ337" s="434"/>
      <c r="AR337" s="434"/>
      <c r="AS337" s="434"/>
      <c r="AT337" s="434"/>
      <c r="AU337" s="434"/>
      <c r="AV337" s="434"/>
      <c r="AW337" s="434"/>
      <c r="AX337" s="434"/>
      <c r="AY337" s="434"/>
      <c r="AZ337" s="434"/>
      <c r="BA337" s="434"/>
      <c r="BB337" s="437"/>
      <c r="BC337" s="437"/>
      <c r="BD337" s="437"/>
    </row>
    <row r="338" spans="5:56" x14ac:dyDescent="0.25">
      <c r="E338" s="437"/>
      <c r="F338" s="437"/>
      <c r="I338" s="434"/>
      <c r="J338" s="434"/>
      <c r="K338" s="434"/>
      <c r="L338" s="434"/>
      <c r="M338" s="434"/>
      <c r="N338" s="434"/>
      <c r="O338" s="434"/>
      <c r="P338" s="434"/>
      <c r="Q338" s="434"/>
      <c r="R338" s="434"/>
      <c r="S338" s="434"/>
      <c r="T338" s="434"/>
      <c r="U338" s="434"/>
      <c r="V338" s="434"/>
      <c r="W338" s="434"/>
      <c r="X338" s="434"/>
      <c r="Y338" s="434"/>
      <c r="Z338" s="434"/>
      <c r="AA338" s="434"/>
      <c r="AB338" s="434"/>
      <c r="AC338" s="434"/>
      <c r="AD338" s="434"/>
      <c r="AE338" s="434"/>
      <c r="AF338" s="434"/>
      <c r="AG338" s="434"/>
      <c r="AH338" s="434"/>
      <c r="AI338" s="434"/>
      <c r="AJ338" s="434"/>
      <c r="AK338" s="434"/>
      <c r="AL338" s="434"/>
      <c r="AM338" s="434"/>
      <c r="AN338" s="434"/>
      <c r="AO338" s="434"/>
      <c r="AP338" s="434"/>
      <c r="AQ338" s="434"/>
      <c r="AR338" s="434"/>
      <c r="AS338" s="434"/>
      <c r="AT338" s="434"/>
      <c r="AU338" s="434"/>
      <c r="AV338" s="434"/>
      <c r="AW338" s="434"/>
      <c r="AX338" s="434"/>
      <c r="AY338" s="434"/>
      <c r="AZ338" s="434"/>
      <c r="BA338" s="434"/>
      <c r="BB338" s="437"/>
      <c r="BC338" s="437"/>
      <c r="BD338" s="437"/>
    </row>
    <row r="339" spans="5:56" x14ac:dyDescent="0.25">
      <c r="E339" s="437"/>
      <c r="F339" s="437"/>
      <c r="I339" s="434"/>
      <c r="J339" s="434"/>
      <c r="K339" s="434"/>
      <c r="L339" s="434"/>
      <c r="M339" s="434"/>
      <c r="N339" s="434"/>
      <c r="O339" s="434"/>
      <c r="P339" s="434"/>
      <c r="Q339" s="434"/>
      <c r="R339" s="434"/>
      <c r="S339" s="434"/>
      <c r="T339" s="434"/>
      <c r="U339" s="434"/>
      <c r="V339" s="434"/>
      <c r="W339" s="434"/>
      <c r="X339" s="434"/>
      <c r="Y339" s="434"/>
      <c r="Z339" s="434"/>
      <c r="AA339" s="434"/>
      <c r="AB339" s="434"/>
      <c r="AC339" s="434"/>
      <c r="AD339" s="434"/>
      <c r="AE339" s="434"/>
      <c r="AF339" s="434"/>
      <c r="AG339" s="434"/>
      <c r="AH339" s="434"/>
      <c r="AI339" s="434"/>
      <c r="AJ339" s="434"/>
      <c r="AK339" s="434"/>
      <c r="AL339" s="434"/>
      <c r="AM339" s="434"/>
      <c r="AN339" s="434"/>
      <c r="AO339" s="434"/>
      <c r="AP339" s="434"/>
      <c r="AQ339" s="434"/>
      <c r="AR339" s="434"/>
      <c r="AS339" s="434"/>
      <c r="AT339" s="434"/>
      <c r="AU339" s="434"/>
      <c r="AV339" s="434"/>
      <c r="AW339" s="434"/>
      <c r="AX339" s="434"/>
      <c r="AY339" s="434"/>
      <c r="AZ339" s="434"/>
      <c r="BA339" s="434"/>
      <c r="BB339" s="437"/>
      <c r="BC339" s="437"/>
      <c r="BD339" s="437"/>
    </row>
    <row r="340" spans="5:56" x14ac:dyDescent="0.25">
      <c r="E340" s="437"/>
      <c r="F340" s="437"/>
      <c r="I340" s="434"/>
      <c r="J340" s="434"/>
      <c r="K340" s="434"/>
      <c r="L340" s="434"/>
      <c r="M340" s="434"/>
      <c r="N340" s="434"/>
      <c r="O340" s="434"/>
      <c r="P340" s="434"/>
      <c r="Q340" s="434"/>
      <c r="R340" s="434"/>
      <c r="S340" s="434"/>
      <c r="T340" s="434"/>
      <c r="U340" s="434"/>
      <c r="V340" s="434"/>
      <c r="W340" s="434"/>
      <c r="X340" s="434"/>
      <c r="Y340" s="434"/>
      <c r="Z340" s="434"/>
      <c r="AA340" s="434"/>
      <c r="AB340" s="434"/>
      <c r="AC340" s="434"/>
      <c r="AD340" s="434"/>
      <c r="AE340" s="434"/>
      <c r="AF340" s="434"/>
      <c r="AG340" s="434"/>
      <c r="AH340" s="434"/>
      <c r="AI340" s="434"/>
      <c r="AJ340" s="434"/>
      <c r="AK340" s="434"/>
      <c r="AL340" s="434"/>
      <c r="AM340" s="434"/>
      <c r="AN340" s="434"/>
      <c r="AO340" s="434"/>
      <c r="AP340" s="434"/>
      <c r="AQ340" s="434"/>
      <c r="AR340" s="434"/>
      <c r="AS340" s="434"/>
      <c r="AT340" s="434"/>
      <c r="AU340" s="434"/>
      <c r="AV340" s="434"/>
      <c r="AW340" s="434"/>
      <c r="AX340" s="434"/>
      <c r="AY340" s="434"/>
      <c r="AZ340" s="434"/>
      <c r="BA340" s="434"/>
      <c r="BB340" s="437"/>
      <c r="BC340" s="437"/>
      <c r="BD340" s="437"/>
    </row>
    <row r="341" spans="5:56" x14ac:dyDescent="0.25">
      <c r="E341" s="437"/>
      <c r="F341" s="437"/>
      <c r="I341" s="434"/>
      <c r="J341" s="434"/>
      <c r="K341" s="434"/>
      <c r="L341" s="434"/>
      <c r="M341" s="434"/>
      <c r="N341" s="434"/>
      <c r="O341" s="434"/>
      <c r="P341" s="434"/>
      <c r="Q341" s="434"/>
      <c r="R341" s="434"/>
      <c r="S341" s="434"/>
      <c r="T341" s="434"/>
      <c r="U341" s="434"/>
      <c r="V341" s="434"/>
      <c r="W341" s="434"/>
      <c r="X341" s="434"/>
      <c r="Y341" s="434"/>
      <c r="Z341" s="434"/>
      <c r="AA341" s="434"/>
      <c r="AB341" s="434"/>
      <c r="AC341" s="434"/>
      <c r="AD341" s="434"/>
      <c r="AE341" s="434"/>
      <c r="AF341" s="434"/>
      <c r="AG341" s="434"/>
      <c r="AH341" s="434"/>
      <c r="AI341" s="434"/>
      <c r="AJ341" s="434"/>
      <c r="AK341" s="434"/>
      <c r="AL341" s="434"/>
      <c r="AM341" s="434"/>
      <c r="AN341" s="434"/>
      <c r="AO341" s="434"/>
      <c r="AP341" s="434"/>
      <c r="AQ341" s="434"/>
      <c r="AR341" s="434"/>
      <c r="AS341" s="434"/>
      <c r="AT341" s="434"/>
      <c r="AU341" s="434"/>
      <c r="AV341" s="434"/>
      <c r="AW341" s="434"/>
      <c r="AX341" s="434"/>
      <c r="AY341" s="434"/>
      <c r="AZ341" s="434"/>
      <c r="BA341" s="434"/>
      <c r="BB341" s="437"/>
      <c r="BC341" s="437"/>
      <c r="BD341" s="437"/>
    </row>
    <row r="342" spans="5:56" x14ac:dyDescent="0.25">
      <c r="E342" s="437"/>
      <c r="F342" s="437"/>
      <c r="I342" s="434"/>
      <c r="J342" s="434"/>
      <c r="K342" s="434"/>
      <c r="L342" s="434"/>
      <c r="M342" s="434"/>
      <c r="N342" s="434"/>
      <c r="O342" s="434"/>
      <c r="P342" s="434"/>
      <c r="Q342" s="434"/>
      <c r="R342" s="434"/>
      <c r="S342" s="434"/>
      <c r="T342" s="434"/>
      <c r="U342" s="434"/>
      <c r="V342" s="434"/>
      <c r="W342" s="434"/>
      <c r="X342" s="434"/>
      <c r="Y342" s="434"/>
      <c r="Z342" s="434"/>
      <c r="AA342" s="434"/>
      <c r="AB342" s="434"/>
      <c r="AC342" s="434"/>
      <c r="AD342" s="434"/>
      <c r="AE342" s="434"/>
      <c r="AF342" s="434"/>
      <c r="AG342" s="434"/>
      <c r="AH342" s="434"/>
      <c r="AI342" s="434"/>
      <c r="AJ342" s="434"/>
      <c r="AK342" s="434"/>
      <c r="AL342" s="434"/>
      <c r="AM342" s="434"/>
      <c r="AN342" s="434"/>
      <c r="AO342" s="434"/>
      <c r="AP342" s="434"/>
      <c r="AQ342" s="434"/>
      <c r="AR342" s="434"/>
      <c r="AS342" s="434"/>
      <c r="AT342" s="434"/>
      <c r="AU342" s="434"/>
      <c r="AV342" s="434"/>
      <c r="AW342" s="434"/>
      <c r="AX342" s="434"/>
      <c r="AY342" s="434"/>
      <c r="AZ342" s="434"/>
      <c r="BA342" s="434"/>
      <c r="BB342" s="437"/>
      <c r="BC342" s="437"/>
      <c r="BD342" s="437"/>
    </row>
    <row r="343" spans="5:56" x14ac:dyDescent="0.25">
      <c r="E343" s="437"/>
      <c r="F343" s="437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434"/>
      <c r="AA343" s="434"/>
      <c r="AB343" s="434"/>
      <c r="AC343" s="434"/>
      <c r="AD343" s="434"/>
      <c r="AE343" s="434"/>
      <c r="AF343" s="434"/>
      <c r="AG343" s="434"/>
      <c r="AH343" s="434"/>
      <c r="AI343" s="434"/>
      <c r="AJ343" s="434"/>
      <c r="AK343" s="434"/>
      <c r="AL343" s="434"/>
      <c r="AM343" s="434"/>
      <c r="AN343" s="434"/>
      <c r="AO343" s="434"/>
      <c r="AP343" s="434"/>
      <c r="AQ343" s="434"/>
      <c r="AR343" s="434"/>
      <c r="AS343" s="434"/>
      <c r="AT343" s="434"/>
      <c r="AU343" s="434"/>
      <c r="AV343" s="434"/>
      <c r="AW343" s="434"/>
      <c r="AX343" s="434"/>
      <c r="AY343" s="434"/>
      <c r="AZ343" s="434"/>
      <c r="BA343" s="434"/>
      <c r="BB343" s="437"/>
      <c r="BC343" s="437"/>
      <c r="BD343" s="437"/>
    </row>
    <row r="344" spans="5:56" x14ac:dyDescent="0.25">
      <c r="E344" s="437"/>
      <c r="F344" s="437"/>
      <c r="I344" s="434"/>
      <c r="J344" s="434"/>
      <c r="K344" s="434"/>
      <c r="L344" s="434"/>
      <c r="M344" s="434"/>
      <c r="N344" s="434"/>
      <c r="O344" s="434"/>
      <c r="P344" s="434"/>
      <c r="Q344" s="434"/>
      <c r="R344" s="434"/>
      <c r="S344" s="434"/>
      <c r="T344" s="434"/>
      <c r="U344" s="434"/>
      <c r="V344" s="434"/>
      <c r="W344" s="434"/>
      <c r="X344" s="434"/>
      <c r="Y344" s="434"/>
      <c r="Z344" s="434"/>
      <c r="AA344" s="434"/>
      <c r="AB344" s="434"/>
      <c r="AC344" s="434"/>
      <c r="AD344" s="434"/>
      <c r="AE344" s="434"/>
      <c r="AF344" s="434"/>
      <c r="AG344" s="434"/>
      <c r="AH344" s="434"/>
      <c r="AI344" s="434"/>
      <c r="AJ344" s="434"/>
      <c r="AK344" s="434"/>
      <c r="AL344" s="434"/>
      <c r="AM344" s="434"/>
      <c r="AN344" s="434"/>
      <c r="AO344" s="434"/>
      <c r="AP344" s="434"/>
      <c r="AQ344" s="434"/>
      <c r="AR344" s="434"/>
      <c r="AS344" s="434"/>
      <c r="AT344" s="434"/>
      <c r="AU344" s="434"/>
      <c r="AV344" s="434"/>
      <c r="AW344" s="434"/>
      <c r="AX344" s="434"/>
      <c r="AY344" s="434"/>
      <c r="AZ344" s="434"/>
      <c r="BA344" s="434"/>
      <c r="BB344" s="437"/>
      <c r="BC344" s="437"/>
      <c r="BD344" s="437"/>
    </row>
    <row r="345" spans="5:56" x14ac:dyDescent="0.25">
      <c r="E345" s="437"/>
      <c r="F345" s="437"/>
      <c r="I345" s="434"/>
      <c r="J345" s="434"/>
      <c r="K345" s="434"/>
      <c r="L345" s="434"/>
      <c r="M345" s="434"/>
      <c r="N345" s="434"/>
      <c r="O345" s="434"/>
      <c r="P345" s="434"/>
      <c r="Q345" s="434"/>
      <c r="R345" s="434"/>
      <c r="S345" s="434"/>
      <c r="T345" s="434"/>
      <c r="U345" s="434"/>
      <c r="V345" s="434"/>
      <c r="W345" s="434"/>
      <c r="X345" s="434"/>
      <c r="Y345" s="434"/>
      <c r="Z345" s="434"/>
      <c r="AA345" s="434"/>
      <c r="AB345" s="434"/>
      <c r="AC345" s="434"/>
      <c r="AD345" s="434"/>
      <c r="AE345" s="434"/>
      <c r="AF345" s="434"/>
      <c r="AG345" s="434"/>
      <c r="AH345" s="434"/>
      <c r="AI345" s="434"/>
      <c r="AJ345" s="434"/>
      <c r="AK345" s="434"/>
      <c r="AL345" s="434"/>
      <c r="AM345" s="434"/>
      <c r="AN345" s="434"/>
      <c r="AO345" s="434"/>
      <c r="AP345" s="434"/>
      <c r="AQ345" s="434"/>
      <c r="AR345" s="434"/>
      <c r="AS345" s="434"/>
      <c r="AT345" s="434"/>
      <c r="AU345" s="434"/>
      <c r="AV345" s="434"/>
      <c r="AW345" s="434"/>
      <c r="AX345" s="434"/>
      <c r="AY345" s="434"/>
      <c r="AZ345" s="434"/>
      <c r="BA345" s="434"/>
      <c r="BB345" s="437"/>
      <c r="BC345" s="437"/>
      <c r="BD345" s="437"/>
    </row>
    <row r="346" spans="5:56" x14ac:dyDescent="0.25">
      <c r="E346" s="437"/>
      <c r="F346" s="437"/>
      <c r="I346" s="434"/>
      <c r="J346" s="434"/>
      <c r="K346" s="434"/>
      <c r="L346" s="434"/>
      <c r="M346" s="434"/>
      <c r="N346" s="434"/>
      <c r="O346" s="434"/>
      <c r="P346" s="434"/>
      <c r="Q346" s="434"/>
      <c r="R346" s="434"/>
      <c r="S346" s="434"/>
      <c r="T346" s="434"/>
      <c r="U346" s="434"/>
      <c r="V346" s="434"/>
      <c r="W346" s="434"/>
      <c r="X346" s="434"/>
      <c r="Y346" s="434"/>
      <c r="Z346" s="434"/>
      <c r="AA346" s="434"/>
      <c r="AB346" s="434"/>
      <c r="AC346" s="434"/>
      <c r="AD346" s="434"/>
      <c r="AE346" s="434"/>
      <c r="AF346" s="434"/>
      <c r="AG346" s="434"/>
      <c r="AH346" s="434"/>
      <c r="AI346" s="434"/>
      <c r="AJ346" s="434"/>
      <c r="AK346" s="434"/>
      <c r="AL346" s="434"/>
      <c r="AM346" s="434"/>
      <c r="AN346" s="434"/>
      <c r="AO346" s="434"/>
      <c r="AP346" s="434"/>
      <c r="AQ346" s="434"/>
      <c r="AR346" s="434"/>
      <c r="AS346" s="434"/>
      <c r="AT346" s="434"/>
      <c r="AU346" s="434"/>
      <c r="AV346" s="434"/>
      <c r="AW346" s="434"/>
      <c r="AX346" s="434"/>
      <c r="AY346" s="434"/>
      <c r="AZ346" s="434"/>
      <c r="BA346" s="434"/>
      <c r="BB346" s="437"/>
      <c r="BC346" s="437"/>
      <c r="BD346" s="437"/>
    </row>
    <row r="347" spans="5:56" x14ac:dyDescent="0.25">
      <c r="E347" s="437"/>
      <c r="F347" s="437"/>
      <c r="I347" s="434"/>
      <c r="J347" s="434"/>
      <c r="K347" s="434"/>
      <c r="L347" s="434"/>
      <c r="M347" s="434"/>
      <c r="N347" s="434"/>
      <c r="O347" s="434"/>
      <c r="P347" s="434"/>
      <c r="Q347" s="434"/>
      <c r="R347" s="434"/>
      <c r="S347" s="434"/>
      <c r="T347" s="434"/>
      <c r="U347" s="434"/>
      <c r="V347" s="434"/>
      <c r="W347" s="434"/>
      <c r="X347" s="434"/>
      <c r="Y347" s="434"/>
      <c r="Z347" s="434"/>
      <c r="AA347" s="434"/>
      <c r="AB347" s="434"/>
      <c r="AC347" s="434"/>
      <c r="AD347" s="434"/>
      <c r="AE347" s="434"/>
      <c r="AF347" s="434"/>
      <c r="AG347" s="434"/>
      <c r="AH347" s="434"/>
      <c r="AI347" s="434"/>
      <c r="AJ347" s="434"/>
      <c r="AK347" s="434"/>
      <c r="AL347" s="434"/>
      <c r="AM347" s="434"/>
      <c r="AN347" s="434"/>
      <c r="AO347" s="434"/>
      <c r="AP347" s="434"/>
      <c r="AQ347" s="434"/>
      <c r="AR347" s="434"/>
      <c r="AS347" s="434"/>
      <c r="AT347" s="434"/>
      <c r="AU347" s="434"/>
      <c r="AV347" s="434"/>
      <c r="AW347" s="434"/>
      <c r="AX347" s="434"/>
      <c r="AY347" s="434"/>
      <c r="AZ347" s="434"/>
      <c r="BA347" s="434"/>
      <c r="BB347" s="437"/>
      <c r="BC347" s="437"/>
      <c r="BD347" s="437"/>
    </row>
    <row r="348" spans="5:56" x14ac:dyDescent="0.25">
      <c r="E348" s="437"/>
      <c r="F348" s="437"/>
      <c r="I348" s="434"/>
      <c r="J348" s="434"/>
      <c r="K348" s="434"/>
      <c r="L348" s="434"/>
      <c r="M348" s="434"/>
      <c r="N348" s="434"/>
      <c r="O348" s="434"/>
      <c r="P348" s="434"/>
      <c r="Q348" s="434"/>
      <c r="R348" s="434"/>
      <c r="S348" s="434"/>
      <c r="T348" s="434"/>
      <c r="U348" s="434"/>
      <c r="V348" s="434"/>
      <c r="W348" s="434"/>
      <c r="X348" s="434"/>
      <c r="Y348" s="434"/>
      <c r="Z348" s="434"/>
      <c r="AA348" s="434"/>
      <c r="AB348" s="434"/>
      <c r="AC348" s="434"/>
      <c r="AD348" s="434"/>
      <c r="AE348" s="434"/>
      <c r="AF348" s="434"/>
      <c r="AG348" s="434"/>
      <c r="AH348" s="434"/>
      <c r="AI348" s="434"/>
      <c r="AJ348" s="434"/>
      <c r="AK348" s="434"/>
      <c r="AL348" s="434"/>
      <c r="AM348" s="434"/>
      <c r="AN348" s="434"/>
      <c r="AO348" s="434"/>
      <c r="AP348" s="434"/>
      <c r="AQ348" s="434"/>
      <c r="AR348" s="434"/>
      <c r="AS348" s="434"/>
      <c r="AT348" s="434"/>
      <c r="AU348" s="434"/>
      <c r="AV348" s="434"/>
      <c r="AW348" s="434"/>
      <c r="AX348" s="434"/>
      <c r="AY348" s="434"/>
      <c r="AZ348" s="434"/>
      <c r="BA348" s="434"/>
      <c r="BB348" s="437"/>
      <c r="BC348" s="437"/>
      <c r="BD348" s="437"/>
    </row>
    <row r="349" spans="5:56" x14ac:dyDescent="0.25">
      <c r="E349" s="437"/>
      <c r="F349" s="437"/>
      <c r="I349" s="434"/>
      <c r="J349" s="434"/>
      <c r="K349" s="434"/>
      <c r="L349" s="434"/>
      <c r="M349" s="434"/>
      <c r="N349" s="434"/>
      <c r="O349" s="434"/>
      <c r="P349" s="434"/>
      <c r="Q349" s="434"/>
      <c r="R349" s="434"/>
      <c r="S349" s="434"/>
      <c r="T349" s="434"/>
      <c r="U349" s="434"/>
      <c r="V349" s="434"/>
      <c r="W349" s="434"/>
      <c r="X349" s="434"/>
      <c r="Y349" s="434"/>
      <c r="Z349" s="434"/>
      <c r="AA349" s="434"/>
      <c r="AB349" s="434"/>
      <c r="AC349" s="434"/>
      <c r="AD349" s="434"/>
      <c r="AE349" s="434"/>
      <c r="AF349" s="434"/>
      <c r="AG349" s="434"/>
      <c r="AH349" s="434"/>
      <c r="AI349" s="434"/>
      <c r="AJ349" s="434"/>
      <c r="AK349" s="434"/>
      <c r="AL349" s="434"/>
      <c r="AM349" s="434"/>
      <c r="AN349" s="434"/>
      <c r="AO349" s="434"/>
      <c r="AP349" s="434"/>
      <c r="AQ349" s="434"/>
      <c r="AR349" s="434"/>
      <c r="AS349" s="434"/>
      <c r="AT349" s="434"/>
      <c r="AU349" s="434"/>
      <c r="AV349" s="434"/>
      <c r="AW349" s="434"/>
      <c r="AX349" s="434"/>
      <c r="AY349" s="434"/>
      <c r="AZ349" s="434"/>
      <c r="BA349" s="434"/>
      <c r="BB349" s="437"/>
      <c r="BC349" s="437"/>
      <c r="BD349" s="437"/>
    </row>
    <row r="350" spans="5:56" x14ac:dyDescent="0.25">
      <c r="E350" s="437"/>
      <c r="F350" s="437"/>
      <c r="I350" s="434"/>
      <c r="J350" s="434"/>
      <c r="K350" s="434"/>
      <c r="L350" s="434"/>
      <c r="M350" s="434"/>
      <c r="N350" s="434"/>
      <c r="O350" s="434"/>
      <c r="P350" s="434"/>
      <c r="Q350" s="434"/>
      <c r="R350" s="434"/>
      <c r="S350" s="434"/>
      <c r="T350" s="434"/>
      <c r="U350" s="434"/>
      <c r="V350" s="434"/>
      <c r="W350" s="434"/>
      <c r="X350" s="434"/>
      <c r="Y350" s="434"/>
      <c r="Z350" s="434"/>
      <c r="AA350" s="434"/>
      <c r="AB350" s="434"/>
      <c r="AC350" s="434"/>
      <c r="AD350" s="434"/>
      <c r="AE350" s="434"/>
      <c r="AF350" s="434"/>
      <c r="AG350" s="434"/>
      <c r="AH350" s="434"/>
      <c r="AI350" s="434"/>
      <c r="AJ350" s="434"/>
      <c r="AK350" s="434"/>
      <c r="AL350" s="434"/>
      <c r="AM350" s="434"/>
      <c r="AN350" s="434"/>
      <c r="AO350" s="434"/>
      <c r="AP350" s="434"/>
      <c r="AQ350" s="434"/>
      <c r="AR350" s="434"/>
      <c r="AS350" s="434"/>
      <c r="AT350" s="434"/>
      <c r="AU350" s="434"/>
      <c r="AV350" s="434"/>
      <c r="AW350" s="434"/>
      <c r="AX350" s="434"/>
      <c r="AY350" s="434"/>
      <c r="AZ350" s="434"/>
      <c r="BA350" s="434"/>
      <c r="BB350" s="437"/>
      <c r="BC350" s="437"/>
      <c r="BD350" s="437"/>
    </row>
    <row r="351" spans="5:56" x14ac:dyDescent="0.25">
      <c r="E351" s="437"/>
      <c r="F351" s="437"/>
      <c r="I351" s="434"/>
      <c r="J351" s="434"/>
      <c r="K351" s="434"/>
      <c r="L351" s="434"/>
      <c r="M351" s="434"/>
      <c r="N351" s="434"/>
      <c r="O351" s="434"/>
      <c r="P351" s="434"/>
      <c r="Q351" s="434"/>
      <c r="R351" s="434"/>
      <c r="S351" s="434"/>
      <c r="T351" s="434"/>
      <c r="U351" s="434"/>
      <c r="V351" s="434"/>
      <c r="W351" s="434"/>
      <c r="X351" s="434"/>
      <c r="Y351" s="434"/>
      <c r="Z351" s="434"/>
      <c r="AA351" s="434"/>
      <c r="AB351" s="434"/>
      <c r="AC351" s="434"/>
      <c r="AD351" s="434"/>
      <c r="AE351" s="434"/>
      <c r="AF351" s="434"/>
      <c r="AG351" s="434"/>
      <c r="AH351" s="434"/>
      <c r="AI351" s="434"/>
      <c r="AJ351" s="434"/>
      <c r="AK351" s="434"/>
      <c r="AL351" s="434"/>
      <c r="AM351" s="434"/>
      <c r="AN351" s="434"/>
      <c r="AO351" s="434"/>
      <c r="AP351" s="434"/>
      <c r="AQ351" s="434"/>
      <c r="AR351" s="434"/>
      <c r="AS351" s="434"/>
      <c r="AT351" s="434"/>
      <c r="AU351" s="434"/>
      <c r="AV351" s="434"/>
      <c r="AW351" s="434"/>
      <c r="AX351" s="434"/>
      <c r="AY351" s="434"/>
      <c r="AZ351" s="434"/>
      <c r="BA351" s="434"/>
      <c r="BB351" s="437"/>
      <c r="BC351" s="437"/>
      <c r="BD351" s="437"/>
    </row>
    <row r="352" spans="5:56" x14ac:dyDescent="0.25">
      <c r="E352" s="437"/>
      <c r="F352" s="437"/>
      <c r="I352" s="434"/>
      <c r="J352" s="434"/>
      <c r="K352" s="434"/>
      <c r="L352" s="434"/>
      <c r="M352" s="434"/>
      <c r="N352" s="434"/>
      <c r="O352" s="434"/>
      <c r="P352" s="434"/>
      <c r="Q352" s="434"/>
      <c r="R352" s="434"/>
      <c r="S352" s="434"/>
      <c r="T352" s="434"/>
      <c r="U352" s="434"/>
      <c r="V352" s="434"/>
      <c r="W352" s="434"/>
      <c r="X352" s="434"/>
      <c r="Y352" s="434"/>
      <c r="Z352" s="434"/>
      <c r="AA352" s="434"/>
      <c r="AB352" s="434"/>
      <c r="AC352" s="434"/>
      <c r="AD352" s="434"/>
      <c r="AE352" s="434"/>
      <c r="AF352" s="434"/>
      <c r="AG352" s="434"/>
      <c r="AH352" s="434"/>
      <c r="AI352" s="434"/>
      <c r="AJ352" s="434"/>
      <c r="AK352" s="434"/>
      <c r="AL352" s="434"/>
      <c r="AM352" s="434"/>
      <c r="AN352" s="434"/>
      <c r="AO352" s="434"/>
      <c r="AP352" s="434"/>
      <c r="AQ352" s="434"/>
      <c r="AR352" s="434"/>
      <c r="AS352" s="434"/>
      <c r="AT352" s="434"/>
      <c r="AU352" s="434"/>
      <c r="AV352" s="434"/>
      <c r="AW352" s="434"/>
      <c r="AX352" s="434"/>
      <c r="AY352" s="434"/>
      <c r="AZ352" s="434"/>
      <c r="BA352" s="434"/>
      <c r="BB352" s="437"/>
      <c r="BC352" s="437"/>
      <c r="BD352" s="437"/>
    </row>
    <row r="353" spans="5:56" x14ac:dyDescent="0.25">
      <c r="E353" s="437"/>
      <c r="F353" s="437"/>
      <c r="I353" s="434"/>
      <c r="J353" s="434"/>
      <c r="K353" s="434"/>
      <c r="L353" s="434"/>
      <c r="M353" s="434"/>
      <c r="N353" s="434"/>
      <c r="O353" s="434"/>
      <c r="P353" s="434"/>
      <c r="Q353" s="434"/>
      <c r="R353" s="434"/>
      <c r="S353" s="434"/>
      <c r="T353" s="434"/>
      <c r="U353" s="434"/>
      <c r="V353" s="434"/>
      <c r="W353" s="434"/>
      <c r="X353" s="434"/>
      <c r="Y353" s="434"/>
      <c r="Z353" s="434"/>
      <c r="AA353" s="434"/>
      <c r="AB353" s="434"/>
      <c r="AC353" s="434"/>
      <c r="AD353" s="434"/>
      <c r="AE353" s="434"/>
      <c r="AF353" s="434"/>
      <c r="AG353" s="434"/>
      <c r="AH353" s="434"/>
      <c r="AI353" s="434"/>
      <c r="AJ353" s="434"/>
      <c r="AK353" s="434"/>
      <c r="AL353" s="434"/>
      <c r="AM353" s="434"/>
      <c r="AN353" s="434"/>
      <c r="AO353" s="434"/>
      <c r="AP353" s="434"/>
      <c r="AQ353" s="434"/>
      <c r="AR353" s="434"/>
      <c r="AS353" s="434"/>
      <c r="AT353" s="434"/>
      <c r="AU353" s="434"/>
      <c r="AV353" s="434"/>
      <c r="AW353" s="434"/>
      <c r="AX353" s="434"/>
      <c r="AY353" s="434"/>
      <c r="AZ353" s="434"/>
      <c r="BA353" s="434"/>
      <c r="BB353" s="437"/>
      <c r="BC353" s="437"/>
      <c r="BD353" s="437"/>
    </row>
    <row r="354" spans="5:56" x14ac:dyDescent="0.25">
      <c r="E354" s="437"/>
      <c r="F354" s="437"/>
      <c r="I354" s="434"/>
      <c r="J354" s="434"/>
      <c r="K354" s="434"/>
      <c r="L354" s="434"/>
      <c r="M354" s="434"/>
      <c r="N354" s="434"/>
      <c r="O354" s="434"/>
      <c r="P354" s="434"/>
      <c r="Q354" s="434"/>
      <c r="R354" s="434"/>
      <c r="S354" s="434"/>
      <c r="T354" s="434"/>
      <c r="U354" s="434"/>
      <c r="V354" s="434"/>
      <c r="W354" s="434"/>
      <c r="X354" s="434"/>
      <c r="Y354" s="434"/>
      <c r="Z354" s="434"/>
      <c r="AA354" s="434"/>
      <c r="AB354" s="434"/>
      <c r="AC354" s="434"/>
      <c r="AD354" s="434"/>
      <c r="AE354" s="434"/>
      <c r="AF354" s="434"/>
      <c r="AG354" s="434"/>
      <c r="AH354" s="434"/>
      <c r="AI354" s="434"/>
      <c r="AJ354" s="434"/>
      <c r="AK354" s="434"/>
      <c r="AL354" s="434"/>
      <c r="AM354" s="434"/>
      <c r="AN354" s="434"/>
      <c r="AO354" s="434"/>
      <c r="AP354" s="434"/>
      <c r="AQ354" s="434"/>
      <c r="AR354" s="434"/>
      <c r="AS354" s="434"/>
      <c r="AT354" s="434"/>
      <c r="AU354" s="434"/>
      <c r="AV354" s="434"/>
      <c r="AW354" s="434"/>
      <c r="AX354" s="434"/>
      <c r="AY354" s="434"/>
      <c r="AZ354" s="434"/>
      <c r="BA354" s="434"/>
      <c r="BB354" s="437"/>
      <c r="BC354" s="437"/>
      <c r="BD354" s="437"/>
    </row>
    <row r="355" spans="5:56" x14ac:dyDescent="0.25">
      <c r="E355" s="437"/>
      <c r="F355" s="437"/>
      <c r="I355" s="434"/>
      <c r="J355" s="434"/>
      <c r="K355" s="434"/>
      <c r="L355" s="434"/>
      <c r="M355" s="434"/>
      <c r="N355" s="434"/>
      <c r="O355" s="434"/>
      <c r="P355" s="434"/>
      <c r="Q355" s="434"/>
      <c r="R355" s="434"/>
      <c r="S355" s="434"/>
      <c r="T355" s="434"/>
      <c r="U355" s="434"/>
      <c r="V355" s="434"/>
      <c r="W355" s="434"/>
      <c r="X355" s="434"/>
      <c r="Y355" s="434"/>
      <c r="Z355" s="434"/>
      <c r="AA355" s="434"/>
      <c r="AB355" s="434"/>
      <c r="AC355" s="434"/>
      <c r="AD355" s="434"/>
      <c r="AE355" s="434"/>
      <c r="AF355" s="434"/>
      <c r="AG355" s="434"/>
      <c r="AH355" s="434"/>
      <c r="AI355" s="434"/>
      <c r="AJ355" s="434"/>
      <c r="AK355" s="434"/>
      <c r="AL355" s="434"/>
      <c r="AM355" s="434"/>
      <c r="AN355" s="434"/>
      <c r="AO355" s="434"/>
      <c r="AP355" s="434"/>
      <c r="AQ355" s="434"/>
      <c r="AR355" s="434"/>
      <c r="AS355" s="434"/>
      <c r="AT355" s="434"/>
      <c r="AU355" s="434"/>
      <c r="AV355" s="434"/>
      <c r="AW355" s="434"/>
      <c r="AX355" s="434"/>
      <c r="AY355" s="434"/>
      <c r="AZ355" s="434"/>
      <c r="BA355" s="434"/>
      <c r="BB355" s="437"/>
      <c r="BC355" s="437"/>
      <c r="BD355" s="437"/>
    </row>
    <row r="356" spans="5:56" x14ac:dyDescent="0.25">
      <c r="E356" s="437"/>
      <c r="F356" s="437"/>
      <c r="I356" s="434"/>
      <c r="J356" s="434"/>
      <c r="K356" s="434"/>
      <c r="L356" s="434"/>
      <c r="M356" s="434"/>
      <c r="N356" s="434"/>
      <c r="O356" s="434"/>
      <c r="P356" s="434"/>
      <c r="Q356" s="434"/>
      <c r="R356" s="434"/>
      <c r="S356" s="434"/>
      <c r="T356" s="434"/>
      <c r="U356" s="434"/>
      <c r="V356" s="434"/>
      <c r="W356" s="434"/>
      <c r="X356" s="434"/>
      <c r="Y356" s="434"/>
      <c r="Z356" s="434"/>
      <c r="AA356" s="434"/>
      <c r="AB356" s="434"/>
      <c r="AC356" s="434"/>
      <c r="AD356" s="434"/>
      <c r="AE356" s="434"/>
      <c r="AF356" s="434"/>
      <c r="AG356" s="434"/>
      <c r="AH356" s="434"/>
      <c r="AI356" s="434"/>
      <c r="AJ356" s="434"/>
      <c r="AK356" s="434"/>
      <c r="AL356" s="434"/>
      <c r="AM356" s="434"/>
      <c r="AN356" s="434"/>
      <c r="AO356" s="434"/>
      <c r="AP356" s="434"/>
      <c r="AQ356" s="434"/>
      <c r="AR356" s="434"/>
      <c r="AS356" s="434"/>
      <c r="AT356" s="434"/>
      <c r="AU356" s="434"/>
      <c r="AV356" s="434"/>
      <c r="AW356" s="434"/>
      <c r="AX356" s="434"/>
      <c r="AY356" s="434"/>
      <c r="AZ356" s="434"/>
      <c r="BA356" s="434"/>
      <c r="BB356" s="437"/>
      <c r="BC356" s="437"/>
      <c r="BD356" s="437"/>
    </row>
    <row r="357" spans="5:56" x14ac:dyDescent="0.25">
      <c r="E357" s="437"/>
      <c r="F357" s="437"/>
      <c r="I357" s="434"/>
      <c r="J357" s="434"/>
      <c r="K357" s="434"/>
      <c r="L357" s="434"/>
      <c r="M357" s="434"/>
      <c r="N357" s="434"/>
      <c r="O357" s="434"/>
      <c r="P357" s="434"/>
      <c r="Q357" s="434"/>
      <c r="R357" s="434"/>
      <c r="S357" s="434"/>
      <c r="T357" s="434"/>
      <c r="U357" s="434"/>
      <c r="V357" s="434"/>
      <c r="W357" s="434"/>
      <c r="X357" s="434"/>
      <c r="Y357" s="434"/>
      <c r="Z357" s="434"/>
      <c r="AA357" s="434"/>
      <c r="AB357" s="434"/>
      <c r="AC357" s="434"/>
      <c r="AD357" s="434"/>
      <c r="AE357" s="434"/>
      <c r="AF357" s="434"/>
      <c r="AG357" s="434"/>
      <c r="AH357" s="434"/>
      <c r="AI357" s="434"/>
      <c r="AJ357" s="434"/>
      <c r="AK357" s="434"/>
      <c r="AL357" s="434"/>
      <c r="AM357" s="434"/>
      <c r="AN357" s="434"/>
      <c r="AO357" s="434"/>
      <c r="AP357" s="434"/>
      <c r="AQ357" s="434"/>
      <c r="AR357" s="434"/>
      <c r="AS357" s="434"/>
      <c r="AT357" s="434"/>
      <c r="AU357" s="434"/>
      <c r="AV357" s="434"/>
      <c r="AW357" s="434"/>
      <c r="AX357" s="434"/>
      <c r="AY357" s="434"/>
      <c r="AZ357" s="434"/>
      <c r="BA357" s="434"/>
      <c r="BB357" s="437"/>
      <c r="BC357" s="437"/>
      <c r="BD357" s="437"/>
    </row>
    <row r="358" spans="5:56" x14ac:dyDescent="0.25">
      <c r="E358" s="437"/>
      <c r="F358" s="437"/>
      <c r="I358" s="434"/>
      <c r="J358" s="434"/>
      <c r="K358" s="434"/>
      <c r="L358" s="434"/>
      <c r="M358" s="434"/>
      <c r="N358" s="434"/>
      <c r="O358" s="434"/>
      <c r="P358" s="434"/>
      <c r="Q358" s="434"/>
      <c r="R358" s="434"/>
      <c r="S358" s="434"/>
      <c r="T358" s="434"/>
      <c r="U358" s="434"/>
      <c r="V358" s="434"/>
      <c r="W358" s="434"/>
      <c r="X358" s="434"/>
      <c r="Y358" s="434"/>
      <c r="Z358" s="434"/>
      <c r="AA358" s="434"/>
      <c r="AB358" s="434"/>
      <c r="AC358" s="434"/>
      <c r="AD358" s="434"/>
      <c r="AE358" s="434"/>
      <c r="AF358" s="434"/>
      <c r="AG358" s="434"/>
      <c r="AH358" s="434"/>
      <c r="AI358" s="434"/>
      <c r="AJ358" s="434"/>
      <c r="AK358" s="434"/>
      <c r="AL358" s="434"/>
      <c r="AM358" s="434"/>
      <c r="AN358" s="434"/>
      <c r="AO358" s="434"/>
      <c r="AP358" s="434"/>
      <c r="AQ358" s="434"/>
      <c r="AR358" s="434"/>
      <c r="AS358" s="434"/>
      <c r="AT358" s="434"/>
      <c r="AU358" s="434"/>
      <c r="AV358" s="434"/>
      <c r="AW358" s="434"/>
      <c r="AX358" s="434"/>
      <c r="AY358" s="434"/>
      <c r="AZ358" s="434"/>
      <c r="BA358" s="434"/>
      <c r="BB358" s="437"/>
      <c r="BC358" s="437"/>
      <c r="BD358" s="437"/>
    </row>
    <row r="359" spans="5:56" x14ac:dyDescent="0.25">
      <c r="E359" s="437"/>
      <c r="F359" s="437"/>
      <c r="I359" s="434"/>
      <c r="J359" s="434"/>
      <c r="K359" s="434"/>
      <c r="L359" s="434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434"/>
      <c r="AA359" s="434"/>
      <c r="AB359" s="434"/>
      <c r="AC359" s="434"/>
      <c r="AD359" s="434"/>
      <c r="AE359" s="434"/>
      <c r="AF359" s="434"/>
      <c r="AG359" s="434"/>
      <c r="AH359" s="434"/>
      <c r="AI359" s="434"/>
      <c r="AJ359" s="434"/>
      <c r="AK359" s="434"/>
      <c r="AL359" s="434"/>
      <c r="AM359" s="434"/>
      <c r="AN359" s="434"/>
      <c r="AO359" s="434"/>
      <c r="AP359" s="434"/>
      <c r="AQ359" s="434"/>
      <c r="AR359" s="434"/>
      <c r="AS359" s="434"/>
      <c r="AT359" s="434"/>
      <c r="AU359" s="434"/>
      <c r="AV359" s="434"/>
      <c r="AW359" s="434"/>
      <c r="AX359" s="434"/>
      <c r="AY359" s="434"/>
      <c r="AZ359" s="434"/>
      <c r="BA359" s="434"/>
      <c r="BB359" s="437"/>
      <c r="BC359" s="437"/>
      <c r="BD359" s="437"/>
    </row>
    <row r="360" spans="5:56" x14ac:dyDescent="0.25">
      <c r="E360" s="437"/>
      <c r="F360" s="437"/>
      <c r="I360" s="434"/>
      <c r="J360" s="434"/>
      <c r="K360" s="434"/>
      <c r="L360" s="434"/>
      <c r="M360" s="434"/>
      <c r="N360" s="434"/>
      <c r="O360" s="434"/>
      <c r="P360" s="434"/>
      <c r="Q360" s="434"/>
      <c r="R360" s="434"/>
      <c r="S360" s="434"/>
      <c r="T360" s="434"/>
      <c r="U360" s="434"/>
      <c r="V360" s="434"/>
      <c r="W360" s="434"/>
      <c r="X360" s="434"/>
      <c r="Y360" s="434"/>
      <c r="Z360" s="434"/>
      <c r="AA360" s="434"/>
      <c r="AB360" s="434"/>
      <c r="AC360" s="434"/>
      <c r="AD360" s="434"/>
      <c r="AE360" s="434"/>
      <c r="AF360" s="434"/>
      <c r="AG360" s="434"/>
      <c r="AH360" s="434"/>
      <c r="AI360" s="434"/>
      <c r="AJ360" s="434"/>
      <c r="AK360" s="434"/>
      <c r="AL360" s="434"/>
      <c r="AM360" s="434"/>
      <c r="AN360" s="434"/>
      <c r="AO360" s="434"/>
      <c r="AP360" s="434"/>
      <c r="AQ360" s="434"/>
      <c r="AR360" s="434"/>
      <c r="AS360" s="434"/>
      <c r="AT360" s="434"/>
      <c r="AU360" s="434"/>
      <c r="AV360" s="434"/>
      <c r="AW360" s="434"/>
      <c r="AX360" s="434"/>
      <c r="AY360" s="434"/>
      <c r="AZ360" s="434"/>
      <c r="BA360" s="434"/>
      <c r="BB360" s="437"/>
      <c r="BC360" s="437"/>
      <c r="BD360" s="437"/>
    </row>
    <row r="361" spans="5:56" x14ac:dyDescent="0.25">
      <c r="E361" s="437"/>
      <c r="F361" s="437"/>
      <c r="I361" s="434"/>
      <c r="J361" s="434"/>
      <c r="K361" s="434"/>
      <c r="L361" s="434"/>
      <c r="M361" s="434"/>
      <c r="N361" s="434"/>
      <c r="O361" s="434"/>
      <c r="P361" s="434"/>
      <c r="Q361" s="434"/>
      <c r="R361" s="434"/>
      <c r="S361" s="434"/>
      <c r="T361" s="434"/>
      <c r="U361" s="434"/>
      <c r="V361" s="434"/>
      <c r="W361" s="434"/>
      <c r="X361" s="434"/>
      <c r="Y361" s="434"/>
      <c r="Z361" s="434"/>
      <c r="AA361" s="434"/>
      <c r="AB361" s="434"/>
      <c r="AC361" s="434"/>
      <c r="AD361" s="434"/>
      <c r="AE361" s="434"/>
      <c r="AF361" s="434"/>
      <c r="AG361" s="434"/>
      <c r="AH361" s="434"/>
      <c r="AI361" s="434"/>
      <c r="AJ361" s="434"/>
      <c r="AK361" s="434"/>
      <c r="AL361" s="434"/>
      <c r="AM361" s="434"/>
      <c r="AN361" s="434"/>
      <c r="AO361" s="434"/>
      <c r="AP361" s="434"/>
      <c r="AQ361" s="434"/>
      <c r="AR361" s="434"/>
      <c r="AS361" s="434"/>
      <c r="AT361" s="434"/>
      <c r="AU361" s="434"/>
      <c r="AV361" s="434"/>
      <c r="AW361" s="434"/>
      <c r="AX361" s="434"/>
      <c r="AY361" s="434"/>
      <c r="AZ361" s="434"/>
      <c r="BA361" s="434"/>
      <c r="BB361" s="437"/>
      <c r="BC361" s="437"/>
      <c r="BD361" s="437"/>
    </row>
    <row r="362" spans="5:56" x14ac:dyDescent="0.25">
      <c r="E362" s="437"/>
      <c r="F362" s="437"/>
      <c r="I362" s="434"/>
      <c r="J362" s="434"/>
      <c r="K362" s="434"/>
      <c r="L362" s="434"/>
      <c r="M362" s="434"/>
      <c r="N362" s="434"/>
      <c r="O362" s="434"/>
      <c r="P362" s="434"/>
      <c r="Q362" s="434"/>
      <c r="R362" s="434"/>
      <c r="S362" s="434"/>
      <c r="T362" s="434"/>
      <c r="U362" s="434"/>
      <c r="V362" s="434"/>
      <c r="W362" s="434"/>
      <c r="X362" s="434"/>
      <c r="Y362" s="434"/>
      <c r="Z362" s="434"/>
      <c r="AA362" s="434"/>
      <c r="AB362" s="434"/>
      <c r="AC362" s="434"/>
      <c r="AD362" s="434"/>
      <c r="AE362" s="434"/>
      <c r="AF362" s="434"/>
      <c r="AG362" s="434"/>
      <c r="AH362" s="434"/>
      <c r="AI362" s="434"/>
      <c r="AJ362" s="434"/>
      <c r="AK362" s="434"/>
      <c r="AL362" s="434"/>
      <c r="AM362" s="434"/>
      <c r="AN362" s="434"/>
      <c r="AO362" s="434"/>
      <c r="AP362" s="434"/>
      <c r="AQ362" s="434"/>
      <c r="AR362" s="434"/>
      <c r="AS362" s="434"/>
      <c r="AT362" s="434"/>
      <c r="AU362" s="434"/>
      <c r="AV362" s="434"/>
      <c r="AW362" s="434"/>
      <c r="AX362" s="434"/>
      <c r="AY362" s="434"/>
      <c r="AZ362" s="434"/>
      <c r="BA362" s="434"/>
      <c r="BB362" s="437"/>
      <c r="BC362" s="437"/>
      <c r="BD362" s="437"/>
    </row>
    <row r="363" spans="5:56" x14ac:dyDescent="0.25">
      <c r="E363" s="437"/>
      <c r="F363" s="437"/>
      <c r="I363" s="434"/>
      <c r="J363" s="434"/>
      <c r="K363" s="434"/>
      <c r="L363" s="434"/>
      <c r="M363" s="434"/>
      <c r="N363" s="434"/>
      <c r="O363" s="434"/>
      <c r="P363" s="434"/>
      <c r="Q363" s="434"/>
      <c r="R363" s="434"/>
      <c r="S363" s="434"/>
      <c r="T363" s="434"/>
      <c r="U363" s="434"/>
      <c r="V363" s="434"/>
      <c r="W363" s="434"/>
      <c r="X363" s="434"/>
      <c r="Y363" s="434"/>
      <c r="Z363" s="434"/>
      <c r="AA363" s="434"/>
      <c r="AB363" s="434"/>
      <c r="AC363" s="434"/>
      <c r="AD363" s="434"/>
      <c r="AE363" s="434"/>
      <c r="AF363" s="434"/>
      <c r="AG363" s="434"/>
      <c r="AH363" s="434"/>
      <c r="AI363" s="434"/>
      <c r="AJ363" s="434"/>
      <c r="AK363" s="434"/>
      <c r="AL363" s="434"/>
      <c r="AM363" s="434"/>
      <c r="AN363" s="434"/>
      <c r="AO363" s="434"/>
      <c r="AP363" s="434"/>
      <c r="AQ363" s="434"/>
      <c r="AR363" s="434"/>
      <c r="AS363" s="434"/>
      <c r="AT363" s="434"/>
      <c r="AU363" s="434"/>
      <c r="AV363" s="434"/>
      <c r="AW363" s="434"/>
      <c r="AX363" s="434"/>
      <c r="AY363" s="434"/>
      <c r="AZ363" s="434"/>
      <c r="BA363" s="434"/>
      <c r="BB363" s="437"/>
      <c r="BC363" s="437"/>
      <c r="BD363" s="437"/>
    </row>
    <row r="364" spans="5:56" x14ac:dyDescent="0.25">
      <c r="E364" s="437"/>
      <c r="F364" s="437"/>
      <c r="I364" s="434"/>
      <c r="J364" s="434"/>
      <c r="K364" s="434"/>
      <c r="L364" s="434"/>
      <c r="M364" s="434"/>
      <c r="N364" s="434"/>
      <c r="O364" s="434"/>
      <c r="P364" s="434"/>
      <c r="Q364" s="434"/>
      <c r="R364" s="434"/>
      <c r="S364" s="434"/>
      <c r="T364" s="434"/>
      <c r="U364" s="434"/>
      <c r="V364" s="434"/>
      <c r="W364" s="434"/>
      <c r="X364" s="434"/>
      <c r="Y364" s="434"/>
      <c r="Z364" s="434"/>
      <c r="AA364" s="434"/>
      <c r="AB364" s="434"/>
      <c r="AC364" s="434"/>
      <c r="AD364" s="434"/>
      <c r="AE364" s="434"/>
      <c r="AF364" s="434"/>
      <c r="AG364" s="434"/>
      <c r="AH364" s="434"/>
      <c r="AI364" s="434"/>
      <c r="AJ364" s="434"/>
      <c r="AK364" s="434"/>
      <c r="AL364" s="434"/>
      <c r="AM364" s="434"/>
      <c r="AN364" s="434"/>
      <c r="AO364" s="434"/>
      <c r="AP364" s="434"/>
      <c r="AQ364" s="434"/>
      <c r="AR364" s="434"/>
      <c r="AS364" s="434"/>
      <c r="AT364" s="434"/>
      <c r="AU364" s="434"/>
      <c r="AV364" s="434"/>
      <c r="AW364" s="434"/>
      <c r="AX364" s="434"/>
      <c r="AY364" s="434"/>
      <c r="AZ364" s="434"/>
      <c r="BA364" s="434"/>
      <c r="BB364" s="437"/>
      <c r="BC364" s="437"/>
      <c r="BD364" s="437"/>
    </row>
    <row r="365" spans="5:56" x14ac:dyDescent="0.25">
      <c r="E365" s="437"/>
      <c r="F365" s="437"/>
      <c r="I365" s="434"/>
      <c r="J365" s="434"/>
      <c r="K365" s="434"/>
      <c r="L365" s="434"/>
      <c r="M365" s="434"/>
      <c r="N365" s="434"/>
      <c r="O365" s="434"/>
      <c r="P365" s="434"/>
      <c r="Q365" s="434"/>
      <c r="R365" s="434"/>
      <c r="S365" s="434"/>
      <c r="T365" s="434"/>
      <c r="U365" s="434"/>
      <c r="V365" s="434"/>
      <c r="W365" s="434"/>
      <c r="X365" s="434"/>
      <c r="Y365" s="434"/>
      <c r="Z365" s="434"/>
      <c r="AA365" s="434"/>
      <c r="AB365" s="434"/>
      <c r="AC365" s="434"/>
      <c r="AD365" s="434"/>
      <c r="AE365" s="434"/>
      <c r="AF365" s="434"/>
      <c r="AG365" s="434"/>
      <c r="AH365" s="434"/>
      <c r="AI365" s="434"/>
      <c r="AJ365" s="434"/>
      <c r="AK365" s="434"/>
      <c r="AL365" s="434"/>
      <c r="AM365" s="434"/>
      <c r="AN365" s="434"/>
      <c r="AO365" s="434"/>
      <c r="AP365" s="434"/>
      <c r="AQ365" s="434"/>
      <c r="AR365" s="434"/>
      <c r="AS365" s="434"/>
      <c r="AT365" s="434"/>
      <c r="AU365" s="434"/>
      <c r="AV365" s="434"/>
      <c r="AW365" s="434"/>
      <c r="AX365" s="434"/>
      <c r="AY365" s="434"/>
      <c r="AZ365" s="434"/>
      <c r="BA365" s="434"/>
      <c r="BB365" s="437"/>
      <c r="BC365" s="437"/>
      <c r="BD365" s="437"/>
    </row>
    <row r="366" spans="5:56" x14ac:dyDescent="0.25">
      <c r="E366" s="437"/>
      <c r="F366" s="437"/>
      <c r="I366" s="434"/>
      <c r="J366" s="434"/>
      <c r="K366" s="434"/>
      <c r="L366" s="434"/>
      <c r="M366" s="434"/>
      <c r="N366" s="434"/>
      <c r="O366" s="434"/>
      <c r="P366" s="434"/>
      <c r="Q366" s="434"/>
      <c r="R366" s="434"/>
      <c r="S366" s="434"/>
      <c r="T366" s="434"/>
      <c r="U366" s="434"/>
      <c r="V366" s="434"/>
      <c r="W366" s="434"/>
      <c r="X366" s="434"/>
      <c r="Y366" s="434"/>
      <c r="Z366" s="434"/>
      <c r="AA366" s="434"/>
      <c r="AB366" s="434"/>
      <c r="AC366" s="434"/>
      <c r="AD366" s="434"/>
      <c r="AE366" s="434"/>
      <c r="AF366" s="434"/>
      <c r="AG366" s="434"/>
      <c r="AH366" s="434"/>
      <c r="AI366" s="434"/>
      <c r="AJ366" s="434"/>
      <c r="AK366" s="434"/>
      <c r="AL366" s="434"/>
      <c r="AM366" s="434"/>
      <c r="AN366" s="434"/>
      <c r="AO366" s="434"/>
      <c r="AP366" s="434"/>
      <c r="AQ366" s="434"/>
      <c r="AR366" s="434"/>
      <c r="AS366" s="434"/>
      <c r="AT366" s="434"/>
      <c r="AU366" s="434"/>
      <c r="AV366" s="434"/>
      <c r="AW366" s="434"/>
      <c r="AX366" s="434"/>
      <c r="AY366" s="434"/>
      <c r="AZ366" s="434"/>
      <c r="BA366" s="434"/>
      <c r="BB366" s="437"/>
      <c r="BC366" s="437"/>
      <c r="BD366" s="437"/>
    </row>
    <row r="367" spans="5:56" x14ac:dyDescent="0.25">
      <c r="E367" s="437"/>
      <c r="F367" s="437"/>
      <c r="I367" s="434"/>
      <c r="J367" s="434"/>
      <c r="K367" s="434"/>
      <c r="L367" s="434"/>
      <c r="M367" s="434"/>
      <c r="N367" s="434"/>
      <c r="O367" s="434"/>
      <c r="P367" s="434"/>
      <c r="Q367" s="434"/>
      <c r="R367" s="434"/>
      <c r="S367" s="434"/>
      <c r="T367" s="434"/>
      <c r="U367" s="434"/>
      <c r="V367" s="434"/>
      <c r="W367" s="434"/>
      <c r="X367" s="434"/>
      <c r="Y367" s="434"/>
      <c r="Z367" s="434"/>
      <c r="AA367" s="434"/>
      <c r="AB367" s="434"/>
      <c r="AC367" s="434"/>
      <c r="AD367" s="434"/>
      <c r="AE367" s="434"/>
      <c r="AF367" s="434"/>
      <c r="AG367" s="434"/>
      <c r="AH367" s="434"/>
      <c r="AI367" s="434"/>
      <c r="AJ367" s="434"/>
      <c r="AK367" s="434"/>
      <c r="AL367" s="434"/>
      <c r="AM367" s="434"/>
      <c r="AN367" s="434"/>
      <c r="AO367" s="434"/>
      <c r="AP367" s="434"/>
      <c r="AQ367" s="434"/>
      <c r="AR367" s="434"/>
      <c r="AS367" s="434"/>
      <c r="AT367" s="434"/>
      <c r="AU367" s="434"/>
      <c r="AV367" s="434"/>
      <c r="AW367" s="434"/>
      <c r="AX367" s="434"/>
      <c r="AY367" s="434"/>
      <c r="AZ367" s="434"/>
      <c r="BA367" s="434"/>
      <c r="BB367" s="437"/>
      <c r="BC367" s="437"/>
      <c r="BD367" s="437"/>
    </row>
    <row r="368" spans="5:56" x14ac:dyDescent="0.25">
      <c r="E368" s="437"/>
      <c r="F368" s="437"/>
      <c r="I368" s="434"/>
      <c r="J368" s="434"/>
      <c r="K368" s="434"/>
      <c r="L368" s="434"/>
      <c r="M368" s="434"/>
      <c r="N368" s="434"/>
      <c r="O368" s="434"/>
      <c r="P368" s="434"/>
      <c r="Q368" s="434"/>
      <c r="R368" s="434"/>
      <c r="S368" s="434"/>
      <c r="T368" s="434"/>
      <c r="U368" s="434"/>
      <c r="V368" s="434"/>
      <c r="W368" s="434"/>
      <c r="X368" s="434"/>
      <c r="Y368" s="434"/>
      <c r="Z368" s="434"/>
      <c r="AA368" s="434"/>
      <c r="AB368" s="434"/>
      <c r="AC368" s="434"/>
      <c r="AD368" s="434"/>
      <c r="AE368" s="434"/>
      <c r="AF368" s="434"/>
      <c r="AG368" s="434"/>
      <c r="AH368" s="434"/>
      <c r="AI368" s="434"/>
      <c r="AJ368" s="434"/>
      <c r="AK368" s="434"/>
      <c r="AL368" s="434"/>
      <c r="AM368" s="434"/>
      <c r="AN368" s="434"/>
      <c r="AO368" s="434"/>
      <c r="AP368" s="434"/>
      <c r="AQ368" s="434"/>
      <c r="AR368" s="434"/>
      <c r="AS368" s="434"/>
      <c r="AT368" s="434"/>
      <c r="AU368" s="434"/>
      <c r="AV368" s="434"/>
      <c r="AW368" s="434"/>
      <c r="AX368" s="434"/>
      <c r="AY368" s="434"/>
      <c r="AZ368" s="434"/>
      <c r="BA368" s="434"/>
      <c r="BB368" s="437"/>
      <c r="BC368" s="437"/>
      <c r="BD368" s="437"/>
    </row>
    <row r="369" spans="5:56" x14ac:dyDescent="0.25">
      <c r="E369" s="437"/>
      <c r="F369" s="437"/>
      <c r="I369" s="434"/>
      <c r="J369" s="434"/>
      <c r="K369" s="434"/>
      <c r="L369" s="434"/>
      <c r="M369" s="434"/>
      <c r="N369" s="434"/>
      <c r="O369" s="434"/>
      <c r="P369" s="434"/>
      <c r="Q369" s="434"/>
      <c r="R369" s="434"/>
      <c r="S369" s="434"/>
      <c r="T369" s="434"/>
      <c r="U369" s="434"/>
      <c r="V369" s="434"/>
      <c r="W369" s="434"/>
      <c r="X369" s="434"/>
      <c r="Y369" s="434"/>
      <c r="Z369" s="434"/>
      <c r="AA369" s="434"/>
      <c r="AB369" s="434"/>
      <c r="AC369" s="434"/>
      <c r="AD369" s="434"/>
      <c r="AE369" s="434"/>
      <c r="AF369" s="434"/>
      <c r="AG369" s="434"/>
      <c r="AH369" s="434"/>
      <c r="AI369" s="434"/>
      <c r="AJ369" s="434"/>
      <c r="AK369" s="434"/>
      <c r="AL369" s="434"/>
      <c r="AM369" s="434"/>
      <c r="AN369" s="434"/>
      <c r="AO369" s="434"/>
      <c r="AP369" s="434"/>
      <c r="AQ369" s="434"/>
      <c r="AR369" s="434"/>
      <c r="AS369" s="434"/>
      <c r="AT369" s="434"/>
      <c r="AU369" s="434"/>
      <c r="AV369" s="434"/>
      <c r="AW369" s="434"/>
      <c r="AX369" s="434"/>
      <c r="AY369" s="434"/>
      <c r="AZ369" s="434"/>
      <c r="BA369" s="434"/>
      <c r="BB369" s="437"/>
      <c r="BC369" s="437"/>
      <c r="BD369" s="437"/>
    </row>
    <row r="370" spans="5:56" x14ac:dyDescent="0.25">
      <c r="E370" s="437"/>
      <c r="F370" s="437"/>
      <c r="I370" s="434"/>
      <c r="J370" s="434"/>
      <c r="K370" s="434"/>
      <c r="L370" s="434"/>
      <c r="M370" s="434"/>
      <c r="N370" s="434"/>
      <c r="O370" s="434"/>
      <c r="P370" s="434"/>
      <c r="Q370" s="434"/>
      <c r="R370" s="434"/>
      <c r="S370" s="434"/>
      <c r="T370" s="434"/>
      <c r="U370" s="434"/>
      <c r="V370" s="434"/>
      <c r="W370" s="434"/>
      <c r="X370" s="434"/>
      <c r="Y370" s="434"/>
      <c r="Z370" s="434"/>
      <c r="AA370" s="434"/>
      <c r="AB370" s="434"/>
      <c r="AC370" s="434"/>
      <c r="AD370" s="434"/>
      <c r="AE370" s="434"/>
      <c r="AF370" s="434"/>
      <c r="AG370" s="434"/>
      <c r="AH370" s="434"/>
      <c r="AI370" s="434"/>
      <c r="AJ370" s="434"/>
      <c r="AK370" s="434"/>
      <c r="AL370" s="434"/>
      <c r="AM370" s="434"/>
      <c r="AN370" s="434"/>
      <c r="AO370" s="434"/>
      <c r="AP370" s="434"/>
      <c r="AQ370" s="434"/>
      <c r="AR370" s="434"/>
      <c r="AS370" s="434"/>
      <c r="AT370" s="434"/>
      <c r="AU370" s="434"/>
      <c r="AV370" s="434"/>
      <c r="AW370" s="434"/>
      <c r="AX370" s="434"/>
      <c r="AY370" s="434"/>
      <c r="AZ370" s="434"/>
      <c r="BA370" s="434"/>
      <c r="BB370" s="437"/>
      <c r="BC370" s="437"/>
      <c r="BD370" s="437"/>
    </row>
    <row r="371" spans="5:56" x14ac:dyDescent="0.25">
      <c r="E371" s="437"/>
      <c r="F371" s="437"/>
      <c r="I371" s="434"/>
      <c r="J371" s="434"/>
      <c r="K371" s="434"/>
      <c r="L371" s="434"/>
      <c r="M371" s="434"/>
      <c r="N371" s="434"/>
      <c r="O371" s="434"/>
      <c r="P371" s="434"/>
      <c r="Q371" s="434"/>
      <c r="R371" s="434"/>
      <c r="S371" s="434"/>
      <c r="T371" s="434"/>
      <c r="U371" s="434"/>
      <c r="V371" s="434"/>
      <c r="W371" s="434"/>
      <c r="X371" s="434"/>
      <c r="Y371" s="434"/>
      <c r="Z371" s="434"/>
      <c r="AA371" s="434"/>
      <c r="AB371" s="434"/>
      <c r="AC371" s="434"/>
      <c r="AD371" s="434"/>
      <c r="AE371" s="434"/>
      <c r="AF371" s="434"/>
      <c r="AG371" s="434"/>
      <c r="AH371" s="434"/>
      <c r="AI371" s="434"/>
      <c r="AJ371" s="434"/>
      <c r="AK371" s="434"/>
      <c r="AL371" s="434"/>
      <c r="AM371" s="434"/>
      <c r="AN371" s="434"/>
      <c r="AO371" s="434"/>
      <c r="AP371" s="434"/>
      <c r="AQ371" s="434"/>
      <c r="AR371" s="434"/>
      <c r="AS371" s="434"/>
      <c r="AT371" s="434"/>
      <c r="AU371" s="434"/>
      <c r="AV371" s="434"/>
      <c r="AW371" s="434"/>
      <c r="AX371" s="434"/>
      <c r="AY371" s="434"/>
      <c r="AZ371" s="434"/>
      <c r="BA371" s="434"/>
      <c r="BB371" s="437"/>
      <c r="BC371" s="437"/>
      <c r="BD371" s="437"/>
    </row>
    <row r="372" spans="5:56" x14ac:dyDescent="0.25">
      <c r="E372" s="437"/>
      <c r="F372" s="437"/>
      <c r="I372" s="434"/>
      <c r="J372" s="434"/>
      <c r="K372" s="434"/>
      <c r="L372" s="434"/>
      <c r="M372" s="434"/>
      <c r="N372" s="434"/>
      <c r="O372" s="434"/>
      <c r="P372" s="434"/>
      <c r="Q372" s="434"/>
      <c r="R372" s="434"/>
      <c r="S372" s="434"/>
      <c r="T372" s="434"/>
      <c r="U372" s="434"/>
      <c r="V372" s="434"/>
      <c r="W372" s="434"/>
      <c r="X372" s="434"/>
      <c r="Y372" s="434"/>
      <c r="Z372" s="434"/>
      <c r="AA372" s="434"/>
      <c r="AB372" s="434"/>
      <c r="AC372" s="434"/>
      <c r="AD372" s="434"/>
      <c r="AE372" s="434"/>
      <c r="AF372" s="434"/>
      <c r="AG372" s="434"/>
      <c r="AH372" s="434"/>
      <c r="AI372" s="434"/>
      <c r="AJ372" s="434"/>
      <c r="AK372" s="434"/>
      <c r="AL372" s="434"/>
      <c r="AM372" s="434"/>
      <c r="AN372" s="434"/>
      <c r="AO372" s="434"/>
      <c r="AP372" s="434"/>
      <c r="AQ372" s="434"/>
      <c r="AR372" s="434"/>
      <c r="AS372" s="434"/>
      <c r="AT372" s="434"/>
      <c r="AU372" s="434"/>
      <c r="AV372" s="434"/>
      <c r="AW372" s="434"/>
      <c r="AX372" s="434"/>
      <c r="AY372" s="434"/>
      <c r="AZ372" s="434"/>
      <c r="BA372" s="434"/>
      <c r="BB372" s="437"/>
      <c r="BC372" s="437"/>
      <c r="BD372" s="437"/>
    </row>
    <row r="373" spans="5:56" x14ac:dyDescent="0.25">
      <c r="E373" s="437"/>
      <c r="F373" s="437"/>
      <c r="I373" s="434"/>
      <c r="J373" s="434"/>
      <c r="K373" s="434"/>
      <c r="L373" s="434"/>
      <c r="M373" s="434"/>
      <c r="N373" s="434"/>
      <c r="O373" s="434"/>
      <c r="P373" s="434"/>
      <c r="Q373" s="434"/>
      <c r="R373" s="434"/>
      <c r="S373" s="434"/>
      <c r="T373" s="434"/>
      <c r="U373" s="434"/>
      <c r="V373" s="434"/>
      <c r="W373" s="434"/>
      <c r="X373" s="434"/>
      <c r="Y373" s="434"/>
      <c r="Z373" s="434"/>
      <c r="AA373" s="434"/>
      <c r="AB373" s="434"/>
      <c r="AC373" s="434"/>
      <c r="AD373" s="434"/>
      <c r="AE373" s="434"/>
      <c r="AF373" s="434"/>
      <c r="AG373" s="434"/>
      <c r="AH373" s="434"/>
      <c r="AI373" s="434"/>
      <c r="AJ373" s="434"/>
      <c r="AK373" s="434"/>
      <c r="AL373" s="434"/>
      <c r="AM373" s="434"/>
      <c r="AN373" s="434"/>
      <c r="AO373" s="434"/>
      <c r="AP373" s="434"/>
      <c r="AQ373" s="434"/>
      <c r="AR373" s="434"/>
      <c r="AS373" s="434"/>
      <c r="AT373" s="434"/>
      <c r="AU373" s="434"/>
      <c r="AV373" s="434"/>
      <c r="AW373" s="434"/>
      <c r="AX373" s="434"/>
      <c r="AY373" s="434"/>
      <c r="AZ373" s="434"/>
      <c r="BA373" s="434"/>
      <c r="BB373" s="437"/>
      <c r="BC373" s="437"/>
      <c r="BD373" s="437"/>
    </row>
    <row r="374" spans="5:56" x14ac:dyDescent="0.25">
      <c r="E374" s="437"/>
      <c r="F374" s="437"/>
      <c r="I374" s="434"/>
      <c r="J374" s="434"/>
      <c r="K374" s="434"/>
      <c r="L374" s="434"/>
      <c r="M374" s="434"/>
      <c r="N374" s="434"/>
      <c r="O374" s="434"/>
      <c r="P374" s="434"/>
      <c r="Q374" s="434"/>
      <c r="R374" s="434"/>
      <c r="S374" s="434"/>
      <c r="T374" s="434"/>
      <c r="U374" s="434"/>
      <c r="V374" s="434"/>
      <c r="W374" s="434"/>
      <c r="X374" s="434"/>
      <c r="Y374" s="434"/>
      <c r="Z374" s="434"/>
      <c r="AA374" s="434"/>
      <c r="AB374" s="434"/>
      <c r="AC374" s="434"/>
      <c r="AD374" s="434"/>
      <c r="AE374" s="434"/>
      <c r="AF374" s="434"/>
      <c r="AG374" s="434"/>
      <c r="AH374" s="434"/>
      <c r="AI374" s="434"/>
      <c r="AJ374" s="434"/>
      <c r="AK374" s="434"/>
      <c r="AL374" s="434"/>
      <c r="AM374" s="434"/>
      <c r="AN374" s="434"/>
      <c r="AO374" s="434"/>
      <c r="AP374" s="434"/>
      <c r="AQ374" s="434"/>
      <c r="AR374" s="434"/>
      <c r="AS374" s="434"/>
      <c r="AT374" s="434"/>
      <c r="AU374" s="434"/>
      <c r="AV374" s="434"/>
      <c r="AW374" s="434"/>
      <c r="AX374" s="434"/>
      <c r="AY374" s="434"/>
      <c r="AZ374" s="434"/>
      <c r="BA374" s="434"/>
      <c r="BB374" s="437"/>
      <c r="BC374" s="437"/>
      <c r="BD374" s="437"/>
    </row>
    <row r="375" spans="5:56" x14ac:dyDescent="0.25">
      <c r="E375" s="437"/>
      <c r="F375" s="437"/>
      <c r="I375" s="434"/>
      <c r="J375" s="434"/>
      <c r="K375" s="434"/>
      <c r="L375" s="434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34"/>
      <c r="AA375" s="434"/>
      <c r="AB375" s="434"/>
      <c r="AC375" s="434"/>
      <c r="AD375" s="434"/>
      <c r="AE375" s="434"/>
      <c r="AF375" s="434"/>
      <c r="AG375" s="434"/>
      <c r="AH375" s="434"/>
      <c r="AI375" s="434"/>
      <c r="AJ375" s="434"/>
      <c r="AK375" s="434"/>
      <c r="AL375" s="434"/>
      <c r="AM375" s="434"/>
      <c r="AN375" s="434"/>
      <c r="AO375" s="434"/>
      <c r="AP375" s="434"/>
      <c r="AQ375" s="434"/>
      <c r="AR375" s="434"/>
      <c r="AS375" s="434"/>
      <c r="AT375" s="434"/>
      <c r="AU375" s="434"/>
      <c r="AV375" s="434"/>
      <c r="AW375" s="434"/>
      <c r="AX375" s="434"/>
      <c r="AY375" s="434"/>
      <c r="AZ375" s="434"/>
      <c r="BA375" s="434"/>
      <c r="BB375" s="437"/>
      <c r="BC375" s="437"/>
      <c r="BD375" s="437"/>
    </row>
    <row r="376" spans="5:56" x14ac:dyDescent="0.25">
      <c r="E376" s="437"/>
      <c r="F376" s="437"/>
      <c r="I376" s="434"/>
      <c r="J376" s="434"/>
      <c r="K376" s="434"/>
      <c r="L376" s="434"/>
      <c r="M376" s="434"/>
      <c r="N376" s="434"/>
      <c r="O376" s="434"/>
      <c r="P376" s="434"/>
      <c r="Q376" s="434"/>
      <c r="R376" s="434"/>
      <c r="S376" s="434"/>
      <c r="T376" s="434"/>
      <c r="U376" s="434"/>
      <c r="V376" s="434"/>
      <c r="W376" s="434"/>
      <c r="X376" s="434"/>
      <c r="Y376" s="434"/>
      <c r="Z376" s="434"/>
      <c r="AA376" s="434"/>
      <c r="AB376" s="434"/>
      <c r="AC376" s="434"/>
      <c r="AD376" s="434"/>
      <c r="AE376" s="434"/>
      <c r="AF376" s="434"/>
      <c r="AG376" s="434"/>
      <c r="AH376" s="434"/>
      <c r="AI376" s="434"/>
      <c r="AJ376" s="434"/>
      <c r="AK376" s="434"/>
      <c r="AL376" s="434"/>
      <c r="AM376" s="434"/>
      <c r="AN376" s="434"/>
      <c r="AO376" s="434"/>
      <c r="AP376" s="434"/>
      <c r="AQ376" s="434"/>
      <c r="AR376" s="434"/>
      <c r="AS376" s="434"/>
      <c r="AT376" s="434"/>
      <c r="AU376" s="434"/>
      <c r="AV376" s="434"/>
      <c r="AW376" s="434"/>
      <c r="AX376" s="434"/>
      <c r="AY376" s="434"/>
      <c r="AZ376" s="434"/>
      <c r="BA376" s="434"/>
      <c r="BB376" s="437"/>
      <c r="BC376" s="437"/>
      <c r="BD376" s="437"/>
    </row>
    <row r="377" spans="5:56" x14ac:dyDescent="0.25">
      <c r="E377" s="437"/>
      <c r="F377" s="437"/>
      <c r="I377" s="434"/>
      <c r="J377" s="434"/>
      <c r="K377" s="434"/>
      <c r="L377" s="434"/>
      <c r="M377" s="434"/>
      <c r="N377" s="434"/>
      <c r="O377" s="434"/>
      <c r="P377" s="434"/>
      <c r="Q377" s="434"/>
      <c r="R377" s="434"/>
      <c r="S377" s="434"/>
      <c r="T377" s="434"/>
      <c r="U377" s="434"/>
      <c r="V377" s="434"/>
      <c r="W377" s="434"/>
      <c r="X377" s="434"/>
      <c r="Y377" s="434"/>
      <c r="Z377" s="434"/>
      <c r="AA377" s="434"/>
      <c r="AB377" s="434"/>
      <c r="AC377" s="434"/>
      <c r="AD377" s="434"/>
      <c r="AE377" s="434"/>
      <c r="AF377" s="434"/>
      <c r="AG377" s="434"/>
      <c r="AH377" s="434"/>
      <c r="AI377" s="434"/>
      <c r="AJ377" s="434"/>
      <c r="AK377" s="434"/>
      <c r="AL377" s="434"/>
      <c r="AM377" s="434"/>
      <c r="AN377" s="434"/>
      <c r="AO377" s="434"/>
      <c r="AP377" s="434"/>
      <c r="AQ377" s="434"/>
      <c r="AR377" s="434"/>
      <c r="AS377" s="434"/>
      <c r="AT377" s="434"/>
      <c r="AU377" s="434"/>
      <c r="AV377" s="434"/>
      <c r="AW377" s="434"/>
      <c r="AX377" s="434"/>
      <c r="AY377" s="434"/>
      <c r="AZ377" s="434"/>
      <c r="BA377" s="434"/>
      <c r="BB377" s="437"/>
      <c r="BC377" s="437"/>
      <c r="BD377" s="437"/>
    </row>
    <row r="378" spans="5:56" x14ac:dyDescent="0.25">
      <c r="E378" s="437"/>
      <c r="F378" s="437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434"/>
      <c r="AA378" s="434"/>
      <c r="AB378" s="434"/>
      <c r="AC378" s="434"/>
      <c r="AD378" s="434"/>
      <c r="AE378" s="434"/>
      <c r="AF378" s="434"/>
      <c r="AG378" s="434"/>
      <c r="AH378" s="434"/>
      <c r="AI378" s="434"/>
      <c r="AJ378" s="434"/>
      <c r="AK378" s="434"/>
      <c r="AL378" s="434"/>
      <c r="AM378" s="434"/>
      <c r="AN378" s="434"/>
      <c r="AO378" s="434"/>
      <c r="AP378" s="434"/>
      <c r="AQ378" s="434"/>
      <c r="AR378" s="434"/>
      <c r="AS378" s="434"/>
      <c r="AT378" s="434"/>
      <c r="AU378" s="434"/>
      <c r="AV378" s="434"/>
      <c r="AW378" s="434"/>
      <c r="AX378" s="434"/>
      <c r="AY378" s="434"/>
      <c r="AZ378" s="434"/>
      <c r="BA378" s="434"/>
      <c r="BB378" s="437"/>
      <c r="BC378" s="437"/>
      <c r="BD378" s="437"/>
    </row>
    <row r="379" spans="5:56" x14ac:dyDescent="0.25">
      <c r="E379" s="437"/>
      <c r="F379" s="437"/>
      <c r="I379" s="434"/>
      <c r="J379" s="434"/>
      <c r="K379" s="434"/>
      <c r="L379" s="434"/>
      <c r="M379" s="434"/>
      <c r="N379" s="434"/>
      <c r="O379" s="434"/>
      <c r="P379" s="434"/>
      <c r="Q379" s="434"/>
      <c r="R379" s="434"/>
      <c r="S379" s="434"/>
      <c r="T379" s="434"/>
      <c r="U379" s="434"/>
      <c r="V379" s="434"/>
      <c r="W379" s="434"/>
      <c r="X379" s="434"/>
      <c r="Y379" s="434"/>
      <c r="Z379" s="434"/>
      <c r="AA379" s="434"/>
      <c r="AB379" s="434"/>
      <c r="AC379" s="434"/>
      <c r="AD379" s="434"/>
      <c r="AE379" s="434"/>
      <c r="AF379" s="434"/>
      <c r="AG379" s="434"/>
      <c r="AH379" s="434"/>
      <c r="AI379" s="434"/>
      <c r="AJ379" s="434"/>
      <c r="AK379" s="434"/>
      <c r="AL379" s="434"/>
      <c r="AM379" s="434"/>
      <c r="AN379" s="434"/>
      <c r="AO379" s="434"/>
      <c r="AP379" s="434"/>
      <c r="AQ379" s="434"/>
      <c r="AR379" s="434"/>
      <c r="AS379" s="434"/>
      <c r="AT379" s="434"/>
      <c r="AU379" s="434"/>
      <c r="AV379" s="434"/>
      <c r="AW379" s="434"/>
      <c r="AX379" s="434"/>
      <c r="AY379" s="434"/>
      <c r="AZ379" s="434"/>
      <c r="BA379" s="434"/>
      <c r="BB379" s="437"/>
      <c r="BC379" s="437"/>
      <c r="BD379" s="437"/>
    </row>
    <row r="380" spans="5:56" x14ac:dyDescent="0.25">
      <c r="E380" s="437"/>
      <c r="F380" s="437"/>
      <c r="I380" s="434"/>
      <c r="J380" s="434"/>
      <c r="K380" s="434"/>
      <c r="L380" s="434"/>
      <c r="M380" s="434"/>
      <c r="N380" s="434"/>
      <c r="O380" s="434"/>
      <c r="P380" s="434"/>
      <c r="Q380" s="434"/>
      <c r="R380" s="434"/>
      <c r="S380" s="434"/>
      <c r="T380" s="434"/>
      <c r="U380" s="434"/>
      <c r="V380" s="434"/>
      <c r="W380" s="434"/>
      <c r="X380" s="434"/>
      <c r="Y380" s="434"/>
      <c r="Z380" s="434"/>
      <c r="AA380" s="434"/>
      <c r="AB380" s="434"/>
      <c r="AC380" s="434"/>
      <c r="AD380" s="434"/>
      <c r="AE380" s="434"/>
      <c r="AF380" s="434"/>
      <c r="AG380" s="434"/>
      <c r="AH380" s="434"/>
      <c r="AI380" s="434"/>
      <c r="AJ380" s="434"/>
      <c r="AK380" s="434"/>
      <c r="AL380" s="434"/>
      <c r="AM380" s="434"/>
      <c r="AN380" s="434"/>
      <c r="AO380" s="434"/>
      <c r="AP380" s="434"/>
      <c r="AQ380" s="434"/>
      <c r="AR380" s="434"/>
      <c r="AS380" s="434"/>
      <c r="AT380" s="434"/>
      <c r="AU380" s="434"/>
      <c r="AV380" s="434"/>
      <c r="AW380" s="434"/>
      <c r="AX380" s="434"/>
      <c r="AY380" s="434"/>
      <c r="AZ380" s="434"/>
      <c r="BA380" s="434"/>
      <c r="BB380" s="437"/>
      <c r="BC380" s="437"/>
      <c r="BD380" s="437"/>
    </row>
    <row r="381" spans="5:56" x14ac:dyDescent="0.25">
      <c r="E381" s="437"/>
      <c r="F381" s="437"/>
      <c r="I381" s="434"/>
      <c r="J381" s="434"/>
      <c r="K381" s="434"/>
      <c r="L381" s="434"/>
      <c r="M381" s="434"/>
      <c r="N381" s="434"/>
      <c r="O381" s="434"/>
      <c r="P381" s="434"/>
      <c r="Q381" s="434"/>
      <c r="R381" s="434"/>
      <c r="S381" s="434"/>
      <c r="T381" s="434"/>
      <c r="U381" s="434"/>
      <c r="V381" s="434"/>
      <c r="W381" s="434"/>
      <c r="X381" s="434"/>
      <c r="Y381" s="434"/>
      <c r="Z381" s="434"/>
      <c r="AA381" s="434"/>
      <c r="AB381" s="434"/>
      <c r="AC381" s="434"/>
      <c r="AD381" s="434"/>
      <c r="AE381" s="434"/>
      <c r="AF381" s="434"/>
      <c r="AG381" s="434"/>
      <c r="AH381" s="434"/>
      <c r="AI381" s="434"/>
      <c r="AJ381" s="434"/>
      <c r="AK381" s="434"/>
      <c r="AL381" s="434"/>
      <c r="AM381" s="434"/>
      <c r="AN381" s="434"/>
      <c r="AO381" s="434"/>
      <c r="AP381" s="434"/>
      <c r="AQ381" s="434"/>
      <c r="AR381" s="434"/>
      <c r="AS381" s="434"/>
      <c r="AT381" s="434"/>
      <c r="AU381" s="434"/>
      <c r="AV381" s="434"/>
      <c r="AW381" s="434"/>
      <c r="AX381" s="434"/>
      <c r="AY381" s="434"/>
      <c r="AZ381" s="434"/>
      <c r="BA381" s="434"/>
      <c r="BB381" s="437"/>
      <c r="BC381" s="437"/>
      <c r="BD381" s="437"/>
    </row>
    <row r="382" spans="5:56" x14ac:dyDescent="0.25">
      <c r="E382" s="437"/>
      <c r="F382" s="437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434"/>
      <c r="AA382" s="434"/>
      <c r="AB382" s="434"/>
      <c r="AC382" s="434"/>
      <c r="AD382" s="434"/>
      <c r="AE382" s="434"/>
      <c r="AF382" s="434"/>
      <c r="AG382" s="434"/>
      <c r="AH382" s="434"/>
      <c r="AI382" s="434"/>
      <c r="AJ382" s="434"/>
      <c r="AK382" s="434"/>
      <c r="AL382" s="434"/>
      <c r="AM382" s="434"/>
      <c r="AN382" s="434"/>
      <c r="AO382" s="434"/>
      <c r="AP382" s="434"/>
      <c r="AQ382" s="434"/>
      <c r="AR382" s="434"/>
      <c r="AS382" s="434"/>
      <c r="AT382" s="434"/>
      <c r="AU382" s="434"/>
      <c r="AV382" s="434"/>
      <c r="AW382" s="434"/>
      <c r="AX382" s="434"/>
      <c r="AY382" s="434"/>
      <c r="AZ382" s="434"/>
      <c r="BA382" s="434"/>
      <c r="BB382" s="437"/>
      <c r="BC382" s="437"/>
      <c r="BD382" s="437"/>
    </row>
    <row r="383" spans="5:56" x14ac:dyDescent="0.25">
      <c r="E383" s="437"/>
      <c r="F383" s="437"/>
      <c r="I383" s="434"/>
      <c r="J383" s="434"/>
      <c r="K383" s="434"/>
      <c r="L383" s="434"/>
      <c r="M383" s="434"/>
      <c r="N383" s="434"/>
      <c r="O383" s="434"/>
      <c r="P383" s="434"/>
      <c r="Q383" s="434"/>
      <c r="R383" s="434"/>
      <c r="S383" s="434"/>
      <c r="T383" s="434"/>
      <c r="U383" s="434"/>
      <c r="V383" s="434"/>
      <c r="W383" s="434"/>
      <c r="X383" s="434"/>
      <c r="Y383" s="434"/>
      <c r="Z383" s="434"/>
      <c r="AA383" s="434"/>
      <c r="AB383" s="434"/>
      <c r="AC383" s="434"/>
      <c r="AD383" s="434"/>
      <c r="AE383" s="434"/>
      <c r="AF383" s="434"/>
      <c r="AG383" s="434"/>
      <c r="AH383" s="434"/>
      <c r="AI383" s="434"/>
      <c r="AJ383" s="434"/>
      <c r="AK383" s="434"/>
      <c r="AL383" s="434"/>
      <c r="AM383" s="434"/>
      <c r="AN383" s="434"/>
      <c r="AO383" s="434"/>
      <c r="AP383" s="434"/>
      <c r="AQ383" s="434"/>
      <c r="AR383" s="434"/>
      <c r="AS383" s="434"/>
      <c r="AT383" s="434"/>
      <c r="AU383" s="434"/>
      <c r="AV383" s="434"/>
      <c r="AW383" s="434"/>
      <c r="AX383" s="434"/>
      <c r="AY383" s="434"/>
      <c r="AZ383" s="434"/>
      <c r="BA383" s="434"/>
      <c r="BB383" s="437"/>
      <c r="BC383" s="437"/>
      <c r="BD383" s="437"/>
    </row>
    <row r="384" spans="5:56" x14ac:dyDescent="0.25">
      <c r="E384" s="437"/>
      <c r="F384" s="437"/>
      <c r="I384" s="434"/>
      <c r="J384" s="434"/>
      <c r="K384" s="434"/>
      <c r="L384" s="434"/>
      <c r="M384" s="434"/>
      <c r="N384" s="434"/>
      <c r="O384" s="434"/>
      <c r="P384" s="434"/>
      <c r="Q384" s="434"/>
      <c r="R384" s="434"/>
      <c r="S384" s="434"/>
      <c r="T384" s="434"/>
      <c r="U384" s="434"/>
      <c r="V384" s="434"/>
      <c r="W384" s="434"/>
      <c r="X384" s="434"/>
      <c r="Y384" s="434"/>
      <c r="Z384" s="434"/>
      <c r="AA384" s="434"/>
      <c r="AB384" s="434"/>
      <c r="AC384" s="434"/>
      <c r="AD384" s="434"/>
      <c r="AE384" s="434"/>
      <c r="AF384" s="434"/>
      <c r="AG384" s="434"/>
      <c r="AH384" s="434"/>
      <c r="AI384" s="434"/>
      <c r="AJ384" s="434"/>
      <c r="AK384" s="434"/>
      <c r="AL384" s="434"/>
      <c r="AM384" s="434"/>
      <c r="AN384" s="434"/>
      <c r="AO384" s="434"/>
      <c r="AP384" s="434"/>
      <c r="AQ384" s="434"/>
      <c r="AR384" s="434"/>
      <c r="AS384" s="434"/>
      <c r="AT384" s="434"/>
      <c r="AU384" s="434"/>
      <c r="AV384" s="434"/>
      <c r="AW384" s="434"/>
      <c r="AX384" s="434"/>
      <c r="AY384" s="434"/>
      <c r="AZ384" s="434"/>
      <c r="BA384" s="434"/>
      <c r="BB384" s="437"/>
      <c r="BC384" s="437"/>
      <c r="BD384" s="437"/>
    </row>
    <row r="385" spans="5:56" x14ac:dyDescent="0.25">
      <c r="E385" s="437"/>
      <c r="F385" s="437"/>
      <c r="I385" s="434"/>
      <c r="J385" s="434"/>
      <c r="K385" s="434"/>
      <c r="L385" s="434"/>
      <c r="M385" s="434"/>
      <c r="N385" s="434"/>
      <c r="O385" s="434"/>
      <c r="P385" s="434"/>
      <c r="Q385" s="434"/>
      <c r="R385" s="434"/>
      <c r="S385" s="434"/>
      <c r="T385" s="434"/>
      <c r="U385" s="434"/>
      <c r="V385" s="434"/>
      <c r="W385" s="434"/>
      <c r="X385" s="434"/>
      <c r="Y385" s="434"/>
      <c r="Z385" s="434"/>
      <c r="AA385" s="434"/>
      <c r="AB385" s="434"/>
      <c r="AC385" s="434"/>
      <c r="AD385" s="434"/>
      <c r="AE385" s="434"/>
      <c r="AF385" s="434"/>
      <c r="AG385" s="434"/>
      <c r="AH385" s="434"/>
      <c r="AI385" s="434"/>
      <c r="AJ385" s="434"/>
      <c r="AK385" s="434"/>
      <c r="AL385" s="434"/>
      <c r="AM385" s="434"/>
      <c r="AN385" s="434"/>
      <c r="AO385" s="434"/>
      <c r="AP385" s="434"/>
      <c r="AQ385" s="434"/>
      <c r="AR385" s="434"/>
      <c r="AS385" s="434"/>
      <c r="AT385" s="434"/>
      <c r="AU385" s="434"/>
      <c r="AV385" s="434"/>
      <c r="AW385" s="434"/>
      <c r="AX385" s="434"/>
      <c r="AY385" s="434"/>
      <c r="AZ385" s="434"/>
      <c r="BA385" s="434"/>
      <c r="BB385" s="437"/>
      <c r="BC385" s="437"/>
      <c r="BD385" s="437"/>
    </row>
    <row r="386" spans="5:56" x14ac:dyDescent="0.25">
      <c r="E386" s="437"/>
      <c r="F386" s="437"/>
      <c r="I386" s="434"/>
      <c r="J386" s="434"/>
      <c r="K386" s="434"/>
      <c r="L386" s="434"/>
      <c r="M386" s="434"/>
      <c r="N386" s="434"/>
      <c r="O386" s="434"/>
      <c r="P386" s="434"/>
      <c r="Q386" s="434"/>
      <c r="R386" s="434"/>
      <c r="S386" s="434"/>
      <c r="T386" s="434"/>
      <c r="U386" s="434"/>
      <c r="V386" s="434"/>
      <c r="W386" s="434"/>
      <c r="X386" s="434"/>
      <c r="Y386" s="434"/>
      <c r="Z386" s="434"/>
      <c r="AA386" s="434"/>
      <c r="AB386" s="434"/>
      <c r="AC386" s="434"/>
      <c r="AD386" s="434"/>
      <c r="AE386" s="434"/>
      <c r="AF386" s="434"/>
      <c r="AG386" s="434"/>
      <c r="AH386" s="434"/>
      <c r="AI386" s="434"/>
      <c r="AJ386" s="434"/>
      <c r="AK386" s="434"/>
      <c r="AL386" s="434"/>
      <c r="AM386" s="434"/>
      <c r="AN386" s="434"/>
      <c r="AO386" s="434"/>
      <c r="AP386" s="434"/>
      <c r="AQ386" s="434"/>
      <c r="AR386" s="434"/>
      <c r="AS386" s="434"/>
      <c r="AT386" s="434"/>
      <c r="AU386" s="434"/>
      <c r="AV386" s="434"/>
      <c r="AW386" s="434"/>
      <c r="AX386" s="434"/>
      <c r="AY386" s="434"/>
      <c r="AZ386" s="434"/>
      <c r="BA386" s="434"/>
      <c r="BB386" s="437"/>
      <c r="BC386" s="437"/>
      <c r="BD386" s="437"/>
    </row>
    <row r="387" spans="5:56" x14ac:dyDescent="0.25">
      <c r="E387" s="437"/>
      <c r="F387" s="437"/>
      <c r="I387" s="434"/>
      <c r="J387" s="434"/>
      <c r="K387" s="434"/>
      <c r="L387" s="434"/>
      <c r="M387" s="434"/>
      <c r="N387" s="434"/>
      <c r="O387" s="434"/>
      <c r="P387" s="434"/>
      <c r="Q387" s="434"/>
      <c r="R387" s="434"/>
      <c r="S387" s="434"/>
      <c r="T387" s="434"/>
      <c r="U387" s="434"/>
      <c r="V387" s="434"/>
      <c r="W387" s="434"/>
      <c r="X387" s="434"/>
      <c r="Y387" s="434"/>
      <c r="Z387" s="434"/>
      <c r="AA387" s="434"/>
      <c r="AB387" s="434"/>
      <c r="AC387" s="434"/>
      <c r="AD387" s="434"/>
      <c r="AE387" s="434"/>
      <c r="AF387" s="434"/>
      <c r="AG387" s="434"/>
      <c r="AH387" s="434"/>
      <c r="AI387" s="434"/>
      <c r="AJ387" s="434"/>
      <c r="AK387" s="434"/>
      <c r="AL387" s="434"/>
      <c r="AM387" s="434"/>
      <c r="AN387" s="434"/>
      <c r="AO387" s="434"/>
      <c r="AP387" s="434"/>
      <c r="AQ387" s="434"/>
      <c r="AR387" s="434"/>
      <c r="AS387" s="434"/>
      <c r="AT387" s="434"/>
      <c r="AU387" s="434"/>
      <c r="AV387" s="434"/>
      <c r="AW387" s="434"/>
      <c r="AX387" s="434"/>
      <c r="AY387" s="434"/>
      <c r="AZ387" s="434"/>
      <c r="BA387" s="434"/>
      <c r="BB387" s="437"/>
      <c r="BC387" s="437"/>
      <c r="BD387" s="437"/>
    </row>
    <row r="388" spans="5:56" x14ac:dyDescent="0.25">
      <c r="E388" s="437"/>
      <c r="F388" s="437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34"/>
      <c r="AA388" s="434"/>
      <c r="AB388" s="434"/>
      <c r="AC388" s="434"/>
      <c r="AD388" s="434"/>
      <c r="AE388" s="434"/>
      <c r="AF388" s="434"/>
      <c r="AG388" s="434"/>
      <c r="AH388" s="434"/>
      <c r="AI388" s="434"/>
      <c r="AJ388" s="434"/>
      <c r="AK388" s="434"/>
      <c r="AL388" s="434"/>
      <c r="AM388" s="434"/>
      <c r="AN388" s="434"/>
      <c r="AO388" s="434"/>
      <c r="AP388" s="434"/>
      <c r="AQ388" s="434"/>
      <c r="AR388" s="434"/>
      <c r="AS388" s="434"/>
      <c r="AT388" s="434"/>
      <c r="AU388" s="434"/>
      <c r="AV388" s="434"/>
      <c r="AW388" s="434"/>
      <c r="AX388" s="434"/>
      <c r="AY388" s="434"/>
      <c r="AZ388" s="434"/>
      <c r="BA388" s="434"/>
      <c r="BB388" s="437"/>
      <c r="BC388" s="437"/>
      <c r="BD388" s="437"/>
    </row>
    <row r="389" spans="5:56" x14ac:dyDescent="0.25">
      <c r="E389" s="437"/>
      <c r="F389" s="437"/>
      <c r="I389" s="434"/>
      <c r="J389" s="434"/>
      <c r="K389" s="434"/>
      <c r="L389" s="434"/>
      <c r="M389" s="434"/>
      <c r="N389" s="434"/>
      <c r="O389" s="434"/>
      <c r="P389" s="434"/>
      <c r="Q389" s="434"/>
      <c r="R389" s="434"/>
      <c r="S389" s="434"/>
      <c r="T389" s="434"/>
      <c r="U389" s="434"/>
      <c r="V389" s="434"/>
      <c r="W389" s="434"/>
      <c r="X389" s="434"/>
      <c r="Y389" s="434"/>
      <c r="Z389" s="434"/>
      <c r="AA389" s="434"/>
      <c r="AB389" s="434"/>
      <c r="AC389" s="434"/>
      <c r="AD389" s="434"/>
      <c r="AE389" s="434"/>
      <c r="AF389" s="434"/>
      <c r="AG389" s="434"/>
      <c r="AH389" s="434"/>
      <c r="AI389" s="434"/>
      <c r="AJ389" s="434"/>
      <c r="AK389" s="434"/>
      <c r="AL389" s="434"/>
      <c r="AM389" s="434"/>
      <c r="AN389" s="434"/>
      <c r="AO389" s="434"/>
      <c r="AP389" s="434"/>
      <c r="AQ389" s="434"/>
      <c r="AR389" s="434"/>
      <c r="AS389" s="434"/>
      <c r="AT389" s="434"/>
      <c r="AU389" s="434"/>
      <c r="AV389" s="434"/>
      <c r="AW389" s="434"/>
      <c r="AX389" s="434"/>
      <c r="AY389" s="434"/>
      <c r="AZ389" s="434"/>
      <c r="BA389" s="434"/>
      <c r="BB389" s="437"/>
      <c r="BC389" s="437"/>
      <c r="BD389" s="437"/>
    </row>
    <row r="390" spans="5:56" x14ac:dyDescent="0.25">
      <c r="E390" s="437"/>
      <c r="F390" s="437"/>
      <c r="I390" s="434"/>
      <c r="J390" s="434"/>
      <c r="K390" s="434"/>
      <c r="L390" s="434"/>
      <c r="M390" s="434"/>
      <c r="N390" s="434"/>
      <c r="O390" s="434"/>
      <c r="P390" s="434"/>
      <c r="Q390" s="434"/>
      <c r="R390" s="434"/>
      <c r="S390" s="434"/>
      <c r="T390" s="434"/>
      <c r="U390" s="434"/>
      <c r="V390" s="434"/>
      <c r="W390" s="434"/>
      <c r="X390" s="434"/>
      <c r="Y390" s="434"/>
      <c r="Z390" s="434"/>
      <c r="AA390" s="434"/>
      <c r="AB390" s="434"/>
      <c r="AC390" s="434"/>
      <c r="AD390" s="434"/>
      <c r="AE390" s="434"/>
      <c r="AF390" s="434"/>
      <c r="AG390" s="434"/>
      <c r="AH390" s="434"/>
      <c r="AI390" s="434"/>
      <c r="AJ390" s="434"/>
      <c r="AK390" s="434"/>
      <c r="AL390" s="434"/>
      <c r="AM390" s="434"/>
      <c r="AN390" s="434"/>
      <c r="AO390" s="434"/>
      <c r="AP390" s="434"/>
      <c r="AQ390" s="434"/>
      <c r="AR390" s="434"/>
      <c r="AS390" s="434"/>
      <c r="AT390" s="434"/>
      <c r="AU390" s="434"/>
      <c r="AV390" s="434"/>
      <c r="AW390" s="434"/>
      <c r="AX390" s="434"/>
      <c r="AY390" s="434"/>
      <c r="AZ390" s="434"/>
      <c r="BA390" s="434"/>
      <c r="BB390" s="437"/>
      <c r="BC390" s="437"/>
      <c r="BD390" s="437"/>
    </row>
    <row r="391" spans="5:56" x14ac:dyDescent="0.25">
      <c r="E391" s="437"/>
      <c r="F391" s="437"/>
      <c r="I391" s="434"/>
      <c r="J391" s="434"/>
      <c r="K391" s="434"/>
      <c r="L391" s="434"/>
      <c r="M391" s="434"/>
      <c r="N391" s="434"/>
      <c r="O391" s="434"/>
      <c r="P391" s="434"/>
      <c r="Q391" s="434"/>
      <c r="R391" s="434"/>
      <c r="S391" s="434"/>
      <c r="T391" s="434"/>
      <c r="U391" s="434"/>
      <c r="V391" s="434"/>
      <c r="W391" s="434"/>
      <c r="X391" s="434"/>
      <c r="Y391" s="434"/>
      <c r="Z391" s="434"/>
      <c r="AA391" s="434"/>
      <c r="AB391" s="434"/>
      <c r="AC391" s="434"/>
      <c r="AD391" s="434"/>
      <c r="AE391" s="434"/>
      <c r="AF391" s="434"/>
      <c r="AG391" s="434"/>
      <c r="AH391" s="434"/>
      <c r="AI391" s="434"/>
      <c r="AJ391" s="434"/>
      <c r="AK391" s="434"/>
      <c r="AL391" s="434"/>
      <c r="AM391" s="434"/>
      <c r="AN391" s="434"/>
      <c r="AO391" s="434"/>
      <c r="AP391" s="434"/>
      <c r="AQ391" s="434"/>
      <c r="AR391" s="434"/>
      <c r="AS391" s="434"/>
      <c r="AT391" s="434"/>
      <c r="AU391" s="434"/>
      <c r="AV391" s="434"/>
      <c r="AW391" s="434"/>
      <c r="AX391" s="434"/>
      <c r="AY391" s="434"/>
      <c r="AZ391" s="434"/>
      <c r="BA391" s="434"/>
      <c r="BB391" s="437"/>
      <c r="BC391" s="437"/>
      <c r="BD391" s="437"/>
    </row>
    <row r="392" spans="5:56" x14ac:dyDescent="0.25">
      <c r="E392" s="437"/>
      <c r="F392" s="437"/>
      <c r="I392" s="434"/>
      <c r="J392" s="434"/>
      <c r="K392" s="434"/>
      <c r="L392" s="434"/>
      <c r="M392" s="434"/>
      <c r="N392" s="434"/>
      <c r="O392" s="434"/>
      <c r="P392" s="434"/>
      <c r="Q392" s="434"/>
      <c r="R392" s="434"/>
      <c r="S392" s="434"/>
      <c r="T392" s="434"/>
      <c r="U392" s="434"/>
      <c r="V392" s="434"/>
      <c r="W392" s="434"/>
      <c r="X392" s="434"/>
      <c r="Y392" s="434"/>
      <c r="Z392" s="434"/>
      <c r="AA392" s="434"/>
      <c r="AB392" s="434"/>
      <c r="AC392" s="434"/>
      <c r="AD392" s="434"/>
      <c r="AE392" s="434"/>
      <c r="AF392" s="434"/>
      <c r="AG392" s="434"/>
      <c r="AH392" s="434"/>
      <c r="AI392" s="434"/>
      <c r="AJ392" s="434"/>
      <c r="AK392" s="434"/>
      <c r="AL392" s="434"/>
      <c r="AM392" s="434"/>
      <c r="AN392" s="434"/>
      <c r="AO392" s="434"/>
      <c r="AP392" s="434"/>
      <c r="AQ392" s="434"/>
      <c r="AR392" s="434"/>
      <c r="AS392" s="434"/>
      <c r="AT392" s="434"/>
      <c r="AU392" s="434"/>
      <c r="AV392" s="434"/>
      <c r="AW392" s="434"/>
      <c r="AX392" s="434"/>
      <c r="AY392" s="434"/>
      <c r="AZ392" s="434"/>
      <c r="BA392" s="434"/>
      <c r="BB392" s="437"/>
      <c r="BC392" s="437"/>
      <c r="BD392" s="437"/>
    </row>
    <row r="393" spans="5:56" x14ac:dyDescent="0.25">
      <c r="E393" s="437"/>
      <c r="F393" s="437"/>
      <c r="I393" s="434"/>
      <c r="J393" s="434"/>
      <c r="K393" s="434"/>
      <c r="L393" s="434"/>
      <c r="M393" s="434"/>
      <c r="N393" s="434"/>
      <c r="O393" s="434"/>
      <c r="P393" s="434"/>
      <c r="Q393" s="434"/>
      <c r="R393" s="434"/>
      <c r="S393" s="434"/>
      <c r="T393" s="434"/>
      <c r="U393" s="434"/>
      <c r="V393" s="434"/>
      <c r="W393" s="434"/>
      <c r="X393" s="434"/>
      <c r="Y393" s="434"/>
      <c r="Z393" s="434"/>
      <c r="AA393" s="434"/>
      <c r="AB393" s="434"/>
      <c r="AC393" s="434"/>
      <c r="AD393" s="434"/>
      <c r="AE393" s="434"/>
      <c r="AF393" s="434"/>
      <c r="AG393" s="434"/>
      <c r="AH393" s="434"/>
      <c r="AI393" s="434"/>
      <c r="AJ393" s="434"/>
      <c r="AK393" s="434"/>
      <c r="AL393" s="434"/>
      <c r="AM393" s="434"/>
      <c r="AN393" s="434"/>
      <c r="AO393" s="434"/>
      <c r="AP393" s="434"/>
      <c r="AQ393" s="434"/>
      <c r="AR393" s="434"/>
      <c r="AS393" s="434"/>
      <c r="AT393" s="434"/>
      <c r="AU393" s="434"/>
      <c r="AV393" s="434"/>
      <c r="AW393" s="434"/>
      <c r="AX393" s="434"/>
      <c r="AY393" s="434"/>
      <c r="AZ393" s="434"/>
      <c r="BA393" s="434"/>
      <c r="BB393" s="437"/>
      <c r="BC393" s="437"/>
      <c r="BD393" s="437"/>
    </row>
    <row r="394" spans="5:56" x14ac:dyDescent="0.25">
      <c r="E394" s="437"/>
      <c r="F394" s="437"/>
      <c r="I394" s="434"/>
      <c r="J394" s="434"/>
      <c r="K394" s="434"/>
      <c r="L394" s="434"/>
      <c r="M394" s="434"/>
      <c r="N394" s="434"/>
      <c r="O394" s="434"/>
      <c r="P394" s="434"/>
      <c r="Q394" s="434"/>
      <c r="R394" s="434"/>
      <c r="S394" s="434"/>
      <c r="T394" s="434"/>
      <c r="U394" s="434"/>
      <c r="V394" s="434"/>
      <c r="W394" s="434"/>
      <c r="X394" s="434"/>
      <c r="Y394" s="434"/>
      <c r="Z394" s="434"/>
      <c r="AA394" s="434"/>
      <c r="AB394" s="434"/>
      <c r="AC394" s="434"/>
      <c r="AD394" s="434"/>
      <c r="AE394" s="434"/>
      <c r="AF394" s="434"/>
      <c r="AG394" s="434"/>
      <c r="AH394" s="434"/>
      <c r="AI394" s="434"/>
      <c r="AJ394" s="434"/>
      <c r="AK394" s="434"/>
      <c r="AL394" s="434"/>
      <c r="AM394" s="434"/>
      <c r="AN394" s="434"/>
      <c r="AO394" s="434"/>
      <c r="AP394" s="434"/>
      <c r="AQ394" s="434"/>
      <c r="AR394" s="434"/>
      <c r="AS394" s="434"/>
      <c r="AT394" s="434"/>
      <c r="AU394" s="434"/>
      <c r="AV394" s="434"/>
      <c r="AW394" s="434"/>
      <c r="AX394" s="434"/>
      <c r="AY394" s="434"/>
      <c r="AZ394" s="434"/>
      <c r="BA394" s="434"/>
      <c r="BB394" s="437"/>
      <c r="BC394" s="437"/>
      <c r="BD394" s="437"/>
    </row>
    <row r="395" spans="5:56" x14ac:dyDescent="0.25">
      <c r="E395" s="437"/>
      <c r="F395" s="437"/>
      <c r="I395" s="434"/>
      <c r="J395" s="434"/>
      <c r="K395" s="434"/>
      <c r="L395" s="434"/>
      <c r="M395" s="434"/>
      <c r="N395" s="434"/>
      <c r="O395" s="434"/>
      <c r="P395" s="434"/>
      <c r="Q395" s="434"/>
      <c r="R395" s="434"/>
      <c r="S395" s="434"/>
      <c r="T395" s="434"/>
      <c r="U395" s="434"/>
      <c r="V395" s="434"/>
      <c r="W395" s="434"/>
      <c r="X395" s="434"/>
      <c r="Y395" s="434"/>
      <c r="Z395" s="434"/>
      <c r="AA395" s="434"/>
      <c r="AB395" s="434"/>
      <c r="AC395" s="434"/>
      <c r="AD395" s="434"/>
      <c r="AE395" s="434"/>
      <c r="AF395" s="434"/>
      <c r="AG395" s="434"/>
      <c r="AH395" s="434"/>
      <c r="AI395" s="434"/>
      <c r="AJ395" s="434"/>
      <c r="AK395" s="434"/>
      <c r="AL395" s="434"/>
      <c r="AM395" s="434"/>
      <c r="AN395" s="434"/>
      <c r="AO395" s="434"/>
      <c r="AP395" s="434"/>
      <c r="AQ395" s="434"/>
      <c r="AR395" s="434"/>
      <c r="AS395" s="434"/>
      <c r="AT395" s="434"/>
      <c r="AU395" s="434"/>
      <c r="AV395" s="434"/>
      <c r="AW395" s="434"/>
      <c r="AX395" s="434"/>
      <c r="AY395" s="434"/>
      <c r="AZ395" s="434"/>
      <c r="BA395" s="434"/>
      <c r="BB395" s="437"/>
      <c r="BC395" s="437"/>
      <c r="BD395" s="437"/>
    </row>
    <row r="396" spans="5:56" x14ac:dyDescent="0.25">
      <c r="E396" s="437"/>
      <c r="F396" s="437"/>
      <c r="I396" s="434"/>
      <c r="J396" s="434"/>
      <c r="K396" s="434"/>
      <c r="L396" s="434"/>
      <c r="M396" s="434"/>
      <c r="N396" s="434"/>
      <c r="O396" s="434"/>
      <c r="P396" s="434"/>
      <c r="Q396" s="434"/>
      <c r="R396" s="434"/>
      <c r="S396" s="434"/>
      <c r="T396" s="434"/>
      <c r="U396" s="434"/>
      <c r="V396" s="434"/>
      <c r="W396" s="434"/>
      <c r="X396" s="434"/>
      <c r="Y396" s="434"/>
      <c r="Z396" s="434"/>
      <c r="AA396" s="434"/>
      <c r="AB396" s="434"/>
      <c r="AC396" s="434"/>
      <c r="AD396" s="434"/>
      <c r="AE396" s="434"/>
      <c r="AF396" s="434"/>
      <c r="AG396" s="434"/>
      <c r="AH396" s="434"/>
      <c r="AI396" s="434"/>
      <c r="AJ396" s="434"/>
      <c r="AK396" s="434"/>
      <c r="AL396" s="434"/>
      <c r="AM396" s="434"/>
      <c r="AN396" s="434"/>
      <c r="AO396" s="434"/>
      <c r="AP396" s="434"/>
      <c r="AQ396" s="434"/>
      <c r="AR396" s="434"/>
      <c r="AS396" s="434"/>
      <c r="AT396" s="434"/>
      <c r="AU396" s="434"/>
      <c r="AV396" s="434"/>
      <c r="AW396" s="434"/>
      <c r="AX396" s="434"/>
      <c r="AY396" s="434"/>
      <c r="AZ396" s="434"/>
      <c r="BA396" s="434"/>
      <c r="BB396" s="437"/>
      <c r="BC396" s="437"/>
      <c r="BD396" s="437"/>
    </row>
    <row r="397" spans="5:56" x14ac:dyDescent="0.25">
      <c r="E397" s="437"/>
      <c r="F397" s="437"/>
      <c r="I397" s="434"/>
      <c r="J397" s="434"/>
      <c r="K397" s="434"/>
      <c r="L397" s="434"/>
      <c r="M397" s="434"/>
      <c r="N397" s="434"/>
      <c r="O397" s="434"/>
      <c r="P397" s="434"/>
      <c r="Q397" s="434"/>
      <c r="R397" s="434"/>
      <c r="S397" s="434"/>
      <c r="T397" s="434"/>
      <c r="U397" s="434"/>
      <c r="V397" s="434"/>
      <c r="W397" s="434"/>
      <c r="X397" s="434"/>
      <c r="Y397" s="434"/>
      <c r="Z397" s="434"/>
      <c r="AA397" s="434"/>
      <c r="AB397" s="434"/>
      <c r="AC397" s="434"/>
      <c r="AD397" s="434"/>
      <c r="AE397" s="434"/>
      <c r="AF397" s="434"/>
      <c r="AG397" s="434"/>
      <c r="AH397" s="434"/>
      <c r="AI397" s="434"/>
      <c r="AJ397" s="434"/>
      <c r="AK397" s="434"/>
      <c r="AL397" s="434"/>
      <c r="AM397" s="434"/>
      <c r="AN397" s="434"/>
      <c r="AO397" s="434"/>
      <c r="AP397" s="434"/>
      <c r="AQ397" s="434"/>
      <c r="AR397" s="434"/>
      <c r="AS397" s="434"/>
      <c r="AT397" s="434"/>
      <c r="AU397" s="434"/>
      <c r="AV397" s="434"/>
      <c r="AW397" s="434"/>
      <c r="AX397" s="434"/>
      <c r="AY397" s="434"/>
      <c r="AZ397" s="434"/>
      <c r="BA397" s="434"/>
      <c r="BB397" s="437"/>
      <c r="BC397" s="437"/>
      <c r="BD397" s="437"/>
    </row>
    <row r="398" spans="5:56" x14ac:dyDescent="0.25">
      <c r="E398" s="437"/>
      <c r="F398" s="437"/>
      <c r="I398" s="434"/>
      <c r="J398" s="434"/>
      <c r="K398" s="434"/>
      <c r="L398" s="434"/>
      <c r="M398" s="434"/>
      <c r="N398" s="434"/>
      <c r="O398" s="434"/>
      <c r="P398" s="434"/>
      <c r="Q398" s="434"/>
      <c r="R398" s="434"/>
      <c r="S398" s="434"/>
      <c r="T398" s="434"/>
      <c r="U398" s="434"/>
      <c r="V398" s="434"/>
      <c r="W398" s="434"/>
      <c r="X398" s="434"/>
      <c r="Y398" s="434"/>
      <c r="Z398" s="434"/>
      <c r="AA398" s="434"/>
      <c r="AB398" s="434"/>
      <c r="AC398" s="434"/>
      <c r="AD398" s="434"/>
      <c r="AE398" s="434"/>
      <c r="AF398" s="434"/>
      <c r="AG398" s="434"/>
      <c r="AH398" s="434"/>
      <c r="AI398" s="434"/>
      <c r="AJ398" s="434"/>
      <c r="AK398" s="434"/>
      <c r="AL398" s="434"/>
      <c r="AM398" s="434"/>
      <c r="AN398" s="434"/>
      <c r="AO398" s="434"/>
      <c r="AP398" s="434"/>
      <c r="AQ398" s="434"/>
      <c r="AR398" s="434"/>
      <c r="AS398" s="434"/>
      <c r="AT398" s="434"/>
      <c r="AU398" s="434"/>
      <c r="AV398" s="434"/>
      <c r="AW398" s="434"/>
      <c r="AX398" s="434"/>
      <c r="AY398" s="434"/>
      <c r="AZ398" s="434"/>
      <c r="BA398" s="434"/>
      <c r="BB398" s="437"/>
      <c r="BC398" s="437"/>
      <c r="BD398" s="437"/>
    </row>
    <row r="399" spans="5:56" x14ac:dyDescent="0.25">
      <c r="E399" s="437"/>
      <c r="F399" s="437"/>
      <c r="I399" s="434"/>
      <c r="J399" s="434"/>
      <c r="K399" s="434"/>
      <c r="L399" s="434"/>
      <c r="M399" s="434"/>
      <c r="N399" s="434"/>
      <c r="O399" s="434"/>
      <c r="P399" s="434"/>
      <c r="Q399" s="434"/>
      <c r="R399" s="434"/>
      <c r="S399" s="434"/>
      <c r="T399" s="434"/>
      <c r="U399" s="434"/>
      <c r="V399" s="434"/>
      <c r="W399" s="434"/>
      <c r="X399" s="434"/>
      <c r="Y399" s="434"/>
      <c r="Z399" s="434"/>
      <c r="AA399" s="434"/>
      <c r="AB399" s="434"/>
      <c r="AC399" s="434"/>
      <c r="AD399" s="434"/>
      <c r="AE399" s="434"/>
      <c r="AF399" s="434"/>
      <c r="AG399" s="434"/>
      <c r="AH399" s="434"/>
      <c r="AI399" s="434"/>
      <c r="AJ399" s="434"/>
      <c r="AK399" s="434"/>
      <c r="AL399" s="434"/>
      <c r="AM399" s="434"/>
      <c r="AN399" s="434"/>
      <c r="AO399" s="434"/>
      <c r="AP399" s="434"/>
      <c r="AQ399" s="434"/>
      <c r="AR399" s="434"/>
      <c r="AS399" s="434"/>
      <c r="AT399" s="434"/>
      <c r="AU399" s="434"/>
      <c r="AV399" s="434"/>
      <c r="AW399" s="434"/>
      <c r="AX399" s="434"/>
      <c r="AY399" s="434"/>
      <c r="AZ399" s="434"/>
      <c r="BA399" s="434"/>
      <c r="BB399" s="437"/>
      <c r="BC399" s="437"/>
      <c r="BD399" s="437"/>
    </row>
    <row r="400" spans="5:56" x14ac:dyDescent="0.25">
      <c r="E400" s="437"/>
      <c r="F400" s="437"/>
      <c r="I400" s="434"/>
      <c r="J400" s="434"/>
      <c r="K400" s="434"/>
      <c r="L400" s="434"/>
      <c r="M400" s="434"/>
      <c r="N400" s="434"/>
      <c r="O400" s="434"/>
      <c r="P400" s="434"/>
      <c r="Q400" s="434"/>
      <c r="R400" s="434"/>
      <c r="S400" s="434"/>
      <c r="T400" s="434"/>
      <c r="U400" s="434"/>
      <c r="V400" s="434"/>
      <c r="W400" s="434"/>
      <c r="X400" s="434"/>
      <c r="Y400" s="434"/>
      <c r="Z400" s="434"/>
      <c r="AA400" s="434"/>
      <c r="AB400" s="434"/>
      <c r="AC400" s="434"/>
      <c r="AD400" s="434"/>
      <c r="AE400" s="434"/>
      <c r="AF400" s="434"/>
      <c r="AG400" s="434"/>
      <c r="AH400" s="434"/>
      <c r="AI400" s="434"/>
      <c r="AJ400" s="434"/>
      <c r="AK400" s="434"/>
      <c r="AL400" s="434"/>
      <c r="AM400" s="434"/>
      <c r="AN400" s="434"/>
      <c r="AO400" s="434"/>
      <c r="AP400" s="434"/>
      <c r="AQ400" s="434"/>
      <c r="AR400" s="434"/>
      <c r="AS400" s="434"/>
      <c r="AT400" s="434"/>
      <c r="AU400" s="434"/>
      <c r="AV400" s="434"/>
      <c r="AW400" s="434"/>
      <c r="AX400" s="434"/>
      <c r="AY400" s="434"/>
      <c r="AZ400" s="434"/>
      <c r="BA400" s="434"/>
      <c r="BB400" s="437"/>
      <c r="BC400" s="437"/>
      <c r="BD400" s="437"/>
    </row>
    <row r="401" spans="5:56" x14ac:dyDescent="0.25">
      <c r="E401" s="437"/>
      <c r="F401" s="437"/>
      <c r="I401" s="434"/>
      <c r="J401" s="434"/>
      <c r="K401" s="434"/>
      <c r="L401" s="434"/>
      <c r="M401" s="434"/>
      <c r="N401" s="434"/>
      <c r="O401" s="434"/>
      <c r="P401" s="434"/>
      <c r="Q401" s="434"/>
      <c r="R401" s="434"/>
      <c r="S401" s="434"/>
      <c r="T401" s="434"/>
      <c r="U401" s="434"/>
      <c r="V401" s="434"/>
      <c r="W401" s="434"/>
      <c r="X401" s="434"/>
      <c r="Y401" s="434"/>
      <c r="Z401" s="434"/>
      <c r="AA401" s="434"/>
      <c r="AB401" s="434"/>
      <c r="AC401" s="434"/>
      <c r="AD401" s="434"/>
      <c r="AE401" s="434"/>
      <c r="AF401" s="434"/>
      <c r="AG401" s="434"/>
      <c r="AH401" s="434"/>
      <c r="AI401" s="434"/>
      <c r="AJ401" s="434"/>
      <c r="AK401" s="434"/>
      <c r="AL401" s="434"/>
      <c r="AM401" s="434"/>
      <c r="AN401" s="434"/>
      <c r="AO401" s="434"/>
      <c r="AP401" s="434"/>
      <c r="AQ401" s="434"/>
      <c r="AR401" s="434"/>
      <c r="AS401" s="434"/>
      <c r="AT401" s="434"/>
      <c r="AU401" s="434"/>
      <c r="AV401" s="434"/>
      <c r="AW401" s="434"/>
      <c r="AX401" s="434"/>
      <c r="AY401" s="434"/>
      <c r="AZ401" s="434"/>
      <c r="BA401" s="434"/>
      <c r="BB401" s="437"/>
      <c r="BC401" s="437"/>
      <c r="BD401" s="437"/>
    </row>
    <row r="402" spans="5:56" x14ac:dyDescent="0.25">
      <c r="E402" s="437"/>
      <c r="F402" s="437"/>
      <c r="I402" s="434"/>
      <c r="J402" s="434"/>
      <c r="K402" s="434"/>
      <c r="L402" s="434"/>
      <c r="M402" s="434"/>
      <c r="N402" s="434"/>
      <c r="O402" s="434"/>
      <c r="P402" s="434"/>
      <c r="Q402" s="434"/>
      <c r="R402" s="434"/>
      <c r="S402" s="434"/>
      <c r="T402" s="434"/>
      <c r="U402" s="434"/>
      <c r="V402" s="434"/>
      <c r="W402" s="434"/>
      <c r="X402" s="434"/>
      <c r="Y402" s="434"/>
      <c r="Z402" s="434"/>
      <c r="AA402" s="434"/>
      <c r="AB402" s="434"/>
      <c r="AC402" s="434"/>
      <c r="AD402" s="434"/>
      <c r="AE402" s="434"/>
      <c r="AF402" s="434"/>
      <c r="AG402" s="434"/>
      <c r="AH402" s="434"/>
      <c r="AI402" s="434"/>
      <c r="AJ402" s="434"/>
      <c r="AK402" s="434"/>
      <c r="AL402" s="434"/>
      <c r="AM402" s="434"/>
      <c r="AN402" s="434"/>
      <c r="AO402" s="434"/>
      <c r="AP402" s="434"/>
      <c r="AQ402" s="434"/>
      <c r="AR402" s="434"/>
      <c r="AS402" s="434"/>
      <c r="AT402" s="434"/>
      <c r="AU402" s="434"/>
      <c r="AV402" s="434"/>
      <c r="AW402" s="434"/>
      <c r="AX402" s="434"/>
      <c r="AY402" s="434"/>
      <c r="AZ402" s="434"/>
      <c r="BA402" s="434"/>
      <c r="BB402" s="437"/>
      <c r="BC402" s="437"/>
      <c r="BD402" s="437"/>
    </row>
    <row r="403" spans="5:56" x14ac:dyDescent="0.25">
      <c r="E403" s="437"/>
      <c r="F403" s="437"/>
      <c r="I403" s="434"/>
      <c r="J403" s="434"/>
      <c r="K403" s="434"/>
      <c r="L403" s="434"/>
      <c r="M403" s="434"/>
      <c r="N403" s="434"/>
      <c r="O403" s="434"/>
      <c r="P403" s="434"/>
      <c r="Q403" s="434"/>
      <c r="R403" s="434"/>
      <c r="S403" s="434"/>
      <c r="T403" s="434"/>
      <c r="U403" s="434"/>
      <c r="V403" s="434"/>
      <c r="W403" s="434"/>
      <c r="X403" s="434"/>
      <c r="Y403" s="434"/>
      <c r="Z403" s="434"/>
      <c r="AA403" s="434"/>
      <c r="AB403" s="434"/>
      <c r="AC403" s="434"/>
      <c r="AD403" s="434"/>
      <c r="AE403" s="434"/>
      <c r="AF403" s="434"/>
      <c r="AG403" s="434"/>
      <c r="AH403" s="434"/>
      <c r="AI403" s="434"/>
      <c r="AJ403" s="434"/>
      <c r="AK403" s="434"/>
      <c r="AL403" s="434"/>
      <c r="AM403" s="434"/>
      <c r="AN403" s="434"/>
      <c r="AO403" s="434"/>
      <c r="AP403" s="434"/>
      <c r="AQ403" s="434"/>
      <c r="AR403" s="434"/>
      <c r="AS403" s="434"/>
      <c r="AT403" s="434"/>
      <c r="AU403" s="434"/>
      <c r="AV403" s="434"/>
      <c r="AW403" s="434"/>
      <c r="AX403" s="434"/>
      <c r="AY403" s="434"/>
      <c r="AZ403" s="434"/>
      <c r="BA403" s="434"/>
      <c r="BB403" s="437"/>
      <c r="BC403" s="437"/>
      <c r="BD403" s="437"/>
    </row>
    <row r="404" spans="5:56" x14ac:dyDescent="0.25">
      <c r="E404" s="437"/>
      <c r="F404" s="437"/>
      <c r="I404" s="434"/>
      <c r="J404" s="434"/>
      <c r="K404" s="434"/>
      <c r="L404" s="434"/>
      <c r="M404" s="434"/>
      <c r="N404" s="434"/>
      <c r="O404" s="434"/>
      <c r="P404" s="434"/>
      <c r="Q404" s="434"/>
      <c r="R404" s="434"/>
      <c r="S404" s="434"/>
      <c r="T404" s="434"/>
      <c r="U404" s="434"/>
      <c r="V404" s="434"/>
      <c r="W404" s="434"/>
      <c r="X404" s="434"/>
      <c r="Y404" s="434"/>
      <c r="Z404" s="434"/>
      <c r="AA404" s="434"/>
      <c r="AB404" s="434"/>
      <c r="AC404" s="434"/>
      <c r="AD404" s="434"/>
      <c r="AE404" s="434"/>
      <c r="AF404" s="434"/>
      <c r="AG404" s="434"/>
      <c r="AH404" s="434"/>
      <c r="AI404" s="434"/>
      <c r="AJ404" s="434"/>
      <c r="AK404" s="434"/>
      <c r="AL404" s="434"/>
      <c r="AM404" s="434"/>
      <c r="AN404" s="434"/>
      <c r="AO404" s="434"/>
      <c r="AP404" s="434"/>
      <c r="AQ404" s="434"/>
      <c r="AR404" s="434"/>
      <c r="AS404" s="434"/>
      <c r="AT404" s="434"/>
      <c r="AU404" s="434"/>
      <c r="AV404" s="434"/>
      <c r="AW404" s="434"/>
      <c r="AX404" s="434"/>
      <c r="AY404" s="434"/>
      <c r="AZ404" s="434"/>
      <c r="BA404" s="434"/>
      <c r="BB404" s="437"/>
      <c r="BC404" s="437"/>
      <c r="BD404" s="437"/>
    </row>
    <row r="405" spans="5:56" x14ac:dyDescent="0.25">
      <c r="E405" s="437"/>
      <c r="F405" s="437"/>
      <c r="I405" s="434"/>
      <c r="J405" s="434"/>
      <c r="K405" s="434"/>
      <c r="L405" s="434"/>
      <c r="M405" s="434"/>
      <c r="N405" s="434"/>
      <c r="O405" s="434"/>
      <c r="P405" s="434"/>
      <c r="Q405" s="434"/>
      <c r="R405" s="434"/>
      <c r="S405" s="434"/>
      <c r="T405" s="434"/>
      <c r="U405" s="434"/>
      <c r="V405" s="434"/>
      <c r="W405" s="434"/>
      <c r="X405" s="434"/>
      <c r="Y405" s="434"/>
      <c r="Z405" s="434"/>
      <c r="AA405" s="434"/>
      <c r="AB405" s="434"/>
      <c r="AC405" s="434"/>
      <c r="AD405" s="434"/>
      <c r="AE405" s="434"/>
      <c r="AF405" s="434"/>
      <c r="AG405" s="434"/>
      <c r="AH405" s="434"/>
      <c r="AI405" s="434"/>
      <c r="AJ405" s="434"/>
      <c r="AK405" s="434"/>
      <c r="AL405" s="434"/>
      <c r="AM405" s="434"/>
      <c r="AN405" s="434"/>
      <c r="AO405" s="434"/>
      <c r="AP405" s="434"/>
      <c r="AQ405" s="434"/>
      <c r="AR405" s="434"/>
      <c r="AS405" s="434"/>
      <c r="AT405" s="434"/>
      <c r="AU405" s="434"/>
      <c r="AV405" s="434"/>
      <c r="AW405" s="434"/>
      <c r="AX405" s="434"/>
      <c r="AY405" s="434"/>
      <c r="AZ405" s="434"/>
      <c r="BA405" s="434"/>
      <c r="BB405" s="437"/>
      <c r="BC405" s="437"/>
      <c r="BD405" s="437"/>
    </row>
    <row r="406" spans="5:56" x14ac:dyDescent="0.25">
      <c r="E406" s="437"/>
      <c r="F406" s="437"/>
      <c r="I406" s="434"/>
      <c r="J406" s="434"/>
      <c r="K406" s="434"/>
      <c r="L406" s="434"/>
      <c r="M406" s="434"/>
      <c r="N406" s="434"/>
      <c r="O406" s="434"/>
      <c r="P406" s="434"/>
      <c r="Q406" s="434"/>
      <c r="R406" s="434"/>
      <c r="S406" s="434"/>
      <c r="T406" s="434"/>
      <c r="U406" s="434"/>
      <c r="V406" s="434"/>
      <c r="W406" s="434"/>
      <c r="X406" s="434"/>
      <c r="Y406" s="434"/>
      <c r="Z406" s="434"/>
      <c r="AA406" s="434"/>
      <c r="AB406" s="434"/>
      <c r="AC406" s="434"/>
      <c r="AD406" s="434"/>
      <c r="AE406" s="434"/>
      <c r="AF406" s="434"/>
      <c r="AG406" s="434"/>
      <c r="AH406" s="434"/>
      <c r="AI406" s="434"/>
      <c r="AJ406" s="434"/>
      <c r="AK406" s="434"/>
      <c r="AL406" s="434"/>
      <c r="AM406" s="434"/>
      <c r="AN406" s="434"/>
      <c r="AO406" s="434"/>
      <c r="AP406" s="434"/>
      <c r="AQ406" s="434"/>
      <c r="AR406" s="434"/>
      <c r="AS406" s="434"/>
      <c r="AT406" s="434"/>
      <c r="AU406" s="434"/>
      <c r="AV406" s="434"/>
      <c r="AW406" s="434"/>
      <c r="AX406" s="434"/>
      <c r="AY406" s="434"/>
      <c r="AZ406" s="434"/>
      <c r="BA406" s="434"/>
      <c r="BB406" s="437"/>
      <c r="BC406" s="437"/>
      <c r="BD406" s="437"/>
    </row>
    <row r="407" spans="5:56" x14ac:dyDescent="0.25">
      <c r="E407" s="437"/>
      <c r="F407" s="437"/>
      <c r="I407" s="434"/>
      <c r="J407" s="434"/>
      <c r="K407" s="434"/>
      <c r="L407" s="434"/>
      <c r="M407" s="434"/>
      <c r="N407" s="434"/>
      <c r="O407" s="434"/>
      <c r="P407" s="434"/>
      <c r="Q407" s="434"/>
      <c r="R407" s="434"/>
      <c r="S407" s="434"/>
      <c r="T407" s="434"/>
      <c r="U407" s="434"/>
      <c r="V407" s="434"/>
      <c r="W407" s="434"/>
      <c r="X407" s="434"/>
      <c r="Y407" s="434"/>
      <c r="Z407" s="434"/>
      <c r="AA407" s="434"/>
      <c r="AB407" s="434"/>
      <c r="AC407" s="434"/>
      <c r="AD407" s="434"/>
      <c r="AE407" s="434"/>
      <c r="AF407" s="434"/>
      <c r="AG407" s="434"/>
      <c r="AH407" s="434"/>
      <c r="AI407" s="434"/>
      <c r="AJ407" s="434"/>
      <c r="AK407" s="434"/>
      <c r="AL407" s="434"/>
      <c r="AM407" s="434"/>
      <c r="AN407" s="434"/>
      <c r="AO407" s="434"/>
      <c r="AP407" s="434"/>
      <c r="AQ407" s="434"/>
      <c r="AR407" s="434"/>
      <c r="AS407" s="434"/>
      <c r="AT407" s="434"/>
      <c r="AU407" s="434"/>
      <c r="AV407" s="434"/>
      <c r="AW407" s="434"/>
      <c r="AX407" s="434"/>
      <c r="AY407" s="434"/>
      <c r="AZ407" s="434"/>
      <c r="BA407" s="434"/>
      <c r="BB407" s="437"/>
      <c r="BC407" s="437"/>
      <c r="BD407" s="437"/>
    </row>
    <row r="408" spans="5:56" x14ac:dyDescent="0.25">
      <c r="E408" s="437"/>
      <c r="F408" s="437"/>
      <c r="I408" s="434"/>
      <c r="J408" s="434"/>
      <c r="K408" s="434"/>
      <c r="L408" s="434"/>
      <c r="M408" s="434"/>
      <c r="N408" s="434"/>
      <c r="O408" s="434"/>
      <c r="P408" s="434"/>
      <c r="Q408" s="434"/>
      <c r="R408" s="434"/>
      <c r="S408" s="434"/>
      <c r="T408" s="434"/>
      <c r="U408" s="434"/>
      <c r="V408" s="434"/>
      <c r="W408" s="434"/>
      <c r="X408" s="434"/>
      <c r="Y408" s="434"/>
      <c r="Z408" s="434"/>
      <c r="AA408" s="434"/>
      <c r="AB408" s="434"/>
      <c r="AC408" s="434"/>
      <c r="AD408" s="434"/>
      <c r="AE408" s="434"/>
      <c r="AF408" s="434"/>
      <c r="AG408" s="434"/>
      <c r="AH408" s="434"/>
      <c r="AI408" s="434"/>
      <c r="AJ408" s="434"/>
      <c r="AK408" s="434"/>
      <c r="AL408" s="434"/>
      <c r="AM408" s="434"/>
      <c r="AN408" s="434"/>
      <c r="AO408" s="434"/>
      <c r="AP408" s="434"/>
      <c r="AQ408" s="434"/>
      <c r="AR408" s="434"/>
      <c r="AS408" s="434"/>
      <c r="AT408" s="434"/>
      <c r="AU408" s="434"/>
      <c r="AV408" s="434"/>
      <c r="AW408" s="434"/>
      <c r="AX408" s="434"/>
      <c r="AY408" s="434"/>
      <c r="AZ408" s="434"/>
      <c r="BA408" s="434"/>
      <c r="BB408" s="437"/>
      <c r="BC408" s="437"/>
      <c r="BD408" s="437"/>
    </row>
    <row r="409" spans="5:56" x14ac:dyDescent="0.25">
      <c r="E409" s="437"/>
      <c r="F409" s="437"/>
      <c r="I409" s="434"/>
      <c r="J409" s="434"/>
      <c r="K409" s="434"/>
      <c r="L409" s="434"/>
      <c r="M409" s="434"/>
      <c r="N409" s="434"/>
      <c r="O409" s="434"/>
      <c r="P409" s="434"/>
      <c r="Q409" s="434"/>
      <c r="R409" s="434"/>
      <c r="S409" s="434"/>
      <c r="T409" s="434"/>
      <c r="U409" s="434"/>
      <c r="V409" s="434"/>
      <c r="W409" s="434"/>
      <c r="X409" s="434"/>
      <c r="Y409" s="434"/>
      <c r="Z409" s="434"/>
      <c r="AA409" s="434"/>
      <c r="AB409" s="434"/>
      <c r="AC409" s="434"/>
      <c r="AD409" s="434"/>
      <c r="AE409" s="434"/>
      <c r="AF409" s="434"/>
      <c r="AG409" s="434"/>
      <c r="AH409" s="434"/>
      <c r="AI409" s="434"/>
      <c r="AJ409" s="434"/>
      <c r="AK409" s="434"/>
      <c r="AL409" s="434"/>
      <c r="AM409" s="434"/>
      <c r="AN409" s="434"/>
      <c r="AO409" s="434"/>
      <c r="AP409" s="434"/>
      <c r="AQ409" s="434"/>
      <c r="AR409" s="434"/>
      <c r="AS409" s="434"/>
      <c r="AT409" s="434"/>
      <c r="AU409" s="434"/>
      <c r="AV409" s="434"/>
      <c r="AW409" s="434"/>
      <c r="AX409" s="434"/>
      <c r="AY409" s="434"/>
      <c r="AZ409" s="434"/>
      <c r="BA409" s="434"/>
      <c r="BB409" s="437"/>
      <c r="BC409" s="437"/>
      <c r="BD409" s="437"/>
    </row>
    <row r="410" spans="5:56" x14ac:dyDescent="0.25">
      <c r="E410" s="437"/>
      <c r="F410" s="437"/>
      <c r="I410" s="434"/>
      <c r="J410" s="434"/>
      <c r="K410" s="434"/>
      <c r="L410" s="434"/>
      <c r="M410" s="434"/>
      <c r="N410" s="434"/>
      <c r="O410" s="434"/>
      <c r="P410" s="434"/>
      <c r="Q410" s="434"/>
      <c r="R410" s="434"/>
      <c r="S410" s="434"/>
      <c r="T410" s="434"/>
      <c r="U410" s="434"/>
      <c r="V410" s="434"/>
      <c r="W410" s="434"/>
      <c r="X410" s="434"/>
      <c r="Y410" s="434"/>
      <c r="Z410" s="434"/>
      <c r="AA410" s="434"/>
      <c r="AB410" s="434"/>
      <c r="AC410" s="434"/>
      <c r="AD410" s="434"/>
      <c r="AE410" s="434"/>
      <c r="AF410" s="434"/>
      <c r="AG410" s="434"/>
      <c r="AH410" s="434"/>
      <c r="AI410" s="434"/>
      <c r="AJ410" s="434"/>
      <c r="AK410" s="434"/>
      <c r="AL410" s="434"/>
      <c r="AM410" s="434"/>
      <c r="AN410" s="434"/>
      <c r="AO410" s="434"/>
      <c r="AP410" s="434"/>
      <c r="AQ410" s="434"/>
      <c r="AR410" s="434"/>
      <c r="AS410" s="434"/>
      <c r="AT410" s="434"/>
      <c r="AU410" s="434"/>
      <c r="AV410" s="434"/>
      <c r="AW410" s="434"/>
      <c r="AX410" s="434"/>
      <c r="AY410" s="434"/>
      <c r="AZ410" s="434"/>
      <c r="BA410" s="434"/>
      <c r="BB410" s="437"/>
      <c r="BC410" s="437"/>
      <c r="BD410" s="437"/>
    </row>
    <row r="411" spans="5:56" x14ac:dyDescent="0.25">
      <c r="E411" s="437"/>
      <c r="F411" s="437"/>
      <c r="I411" s="434"/>
      <c r="J411" s="434"/>
      <c r="K411" s="434"/>
      <c r="L411" s="434"/>
      <c r="M411" s="434"/>
      <c r="N411" s="434"/>
      <c r="O411" s="434"/>
      <c r="P411" s="434"/>
      <c r="Q411" s="434"/>
      <c r="R411" s="434"/>
      <c r="S411" s="434"/>
      <c r="T411" s="434"/>
      <c r="U411" s="434"/>
      <c r="V411" s="434"/>
      <c r="W411" s="434"/>
      <c r="X411" s="434"/>
      <c r="Y411" s="434"/>
      <c r="Z411" s="434"/>
      <c r="AA411" s="434"/>
      <c r="AB411" s="434"/>
      <c r="AC411" s="434"/>
      <c r="AD411" s="434"/>
      <c r="AE411" s="434"/>
      <c r="AF411" s="434"/>
      <c r="AG411" s="434"/>
      <c r="AH411" s="434"/>
      <c r="AI411" s="434"/>
      <c r="AJ411" s="434"/>
      <c r="AK411" s="434"/>
      <c r="AL411" s="434"/>
      <c r="AM411" s="434"/>
      <c r="AN411" s="434"/>
      <c r="AO411" s="434"/>
      <c r="AP411" s="434"/>
      <c r="AQ411" s="434"/>
      <c r="AR411" s="434"/>
      <c r="AS411" s="434"/>
      <c r="AT411" s="434"/>
      <c r="AU411" s="434"/>
      <c r="AV411" s="434"/>
      <c r="AW411" s="434"/>
      <c r="AX411" s="434"/>
      <c r="AY411" s="434"/>
      <c r="AZ411" s="434"/>
      <c r="BA411" s="434"/>
      <c r="BB411" s="437"/>
      <c r="BC411" s="437"/>
      <c r="BD411" s="437"/>
    </row>
    <row r="412" spans="5:56" x14ac:dyDescent="0.25">
      <c r="E412" s="437"/>
      <c r="F412" s="437"/>
      <c r="I412" s="434"/>
      <c r="J412" s="434"/>
      <c r="K412" s="434"/>
      <c r="L412" s="434"/>
      <c r="M412" s="434"/>
      <c r="N412" s="434"/>
      <c r="O412" s="434"/>
      <c r="P412" s="434"/>
      <c r="Q412" s="434"/>
      <c r="R412" s="434"/>
      <c r="S412" s="434"/>
      <c r="T412" s="434"/>
      <c r="U412" s="434"/>
      <c r="V412" s="434"/>
      <c r="W412" s="434"/>
      <c r="X412" s="434"/>
      <c r="Y412" s="434"/>
      <c r="Z412" s="434"/>
      <c r="AA412" s="434"/>
      <c r="AB412" s="434"/>
      <c r="AC412" s="434"/>
      <c r="AD412" s="434"/>
      <c r="AE412" s="434"/>
      <c r="AF412" s="434"/>
      <c r="AG412" s="434"/>
      <c r="AH412" s="434"/>
      <c r="AI412" s="434"/>
      <c r="AJ412" s="434"/>
      <c r="AK412" s="434"/>
      <c r="AL412" s="434"/>
      <c r="AM412" s="434"/>
      <c r="AN412" s="434"/>
      <c r="AO412" s="434"/>
      <c r="AP412" s="434"/>
      <c r="AQ412" s="434"/>
      <c r="AR412" s="434"/>
      <c r="AS412" s="434"/>
      <c r="AT412" s="434"/>
      <c r="AU412" s="434"/>
      <c r="AV412" s="434"/>
      <c r="AW412" s="434"/>
      <c r="AX412" s="434"/>
      <c r="AY412" s="434"/>
      <c r="AZ412" s="434"/>
      <c r="BA412" s="434"/>
      <c r="BB412" s="437"/>
      <c r="BC412" s="437"/>
      <c r="BD412" s="437"/>
    </row>
    <row r="413" spans="5:56" x14ac:dyDescent="0.25">
      <c r="E413" s="437"/>
      <c r="F413" s="437"/>
      <c r="I413" s="434"/>
      <c r="J413" s="434"/>
      <c r="K413" s="434"/>
      <c r="L413" s="434"/>
      <c r="M413" s="434"/>
      <c r="N413" s="434"/>
      <c r="O413" s="434"/>
      <c r="P413" s="434"/>
      <c r="Q413" s="434"/>
      <c r="R413" s="434"/>
      <c r="S413" s="434"/>
      <c r="T413" s="434"/>
      <c r="U413" s="434"/>
      <c r="V413" s="434"/>
      <c r="W413" s="434"/>
      <c r="X413" s="434"/>
      <c r="Y413" s="434"/>
      <c r="Z413" s="434"/>
      <c r="AA413" s="434"/>
      <c r="AB413" s="434"/>
      <c r="AC413" s="434"/>
      <c r="AD413" s="434"/>
      <c r="AE413" s="434"/>
      <c r="AF413" s="434"/>
      <c r="AG413" s="434"/>
      <c r="AH413" s="434"/>
      <c r="AI413" s="434"/>
      <c r="AJ413" s="434"/>
      <c r="AK413" s="434"/>
      <c r="AL413" s="434"/>
      <c r="AM413" s="434"/>
      <c r="AN413" s="434"/>
      <c r="AO413" s="434"/>
      <c r="AP413" s="434"/>
      <c r="AQ413" s="434"/>
      <c r="AR413" s="434"/>
      <c r="AS413" s="434"/>
      <c r="AT413" s="434"/>
      <c r="AU413" s="434"/>
      <c r="AV413" s="434"/>
      <c r="AW413" s="434"/>
      <c r="AX413" s="434"/>
      <c r="AY413" s="434"/>
      <c r="AZ413" s="434"/>
      <c r="BA413" s="434"/>
      <c r="BB413" s="437"/>
      <c r="BC413" s="437"/>
      <c r="BD413" s="437"/>
    </row>
    <row r="414" spans="5:56" x14ac:dyDescent="0.25">
      <c r="E414" s="437"/>
      <c r="F414" s="437"/>
      <c r="I414" s="434"/>
      <c r="J414" s="434"/>
      <c r="K414" s="434"/>
      <c r="L414" s="434"/>
      <c r="M414" s="434"/>
      <c r="N414" s="434"/>
      <c r="O414" s="434"/>
      <c r="P414" s="434"/>
      <c r="Q414" s="434"/>
      <c r="R414" s="434"/>
      <c r="S414" s="434"/>
      <c r="T414" s="434"/>
      <c r="U414" s="434"/>
      <c r="V414" s="434"/>
      <c r="W414" s="434"/>
      <c r="X414" s="434"/>
      <c r="Y414" s="434"/>
      <c r="Z414" s="434"/>
      <c r="AA414" s="434"/>
      <c r="AB414" s="434"/>
      <c r="AC414" s="434"/>
      <c r="AD414" s="434"/>
      <c r="AE414" s="434"/>
      <c r="AF414" s="434"/>
      <c r="AG414" s="434"/>
      <c r="AH414" s="434"/>
      <c r="AI414" s="434"/>
      <c r="AJ414" s="434"/>
      <c r="AK414" s="434"/>
      <c r="AL414" s="434"/>
      <c r="AM414" s="434"/>
      <c r="AN414" s="434"/>
      <c r="AO414" s="434"/>
      <c r="AP414" s="434"/>
      <c r="AQ414" s="434"/>
      <c r="AR414" s="434"/>
      <c r="AS414" s="434"/>
      <c r="AT414" s="434"/>
      <c r="AU414" s="434"/>
      <c r="AV414" s="434"/>
      <c r="AW414" s="434"/>
      <c r="AX414" s="434"/>
      <c r="AY414" s="434"/>
      <c r="AZ414" s="434"/>
      <c r="BA414" s="434"/>
      <c r="BB414" s="437"/>
      <c r="BC414" s="437"/>
      <c r="BD414" s="437"/>
    </row>
    <row r="415" spans="5:56" x14ac:dyDescent="0.25">
      <c r="E415" s="437"/>
      <c r="F415" s="437"/>
      <c r="I415" s="434"/>
      <c r="J415" s="434"/>
      <c r="K415" s="434"/>
      <c r="L415" s="434"/>
      <c r="M415" s="434"/>
      <c r="N415" s="434"/>
      <c r="O415" s="434"/>
      <c r="P415" s="434"/>
      <c r="Q415" s="434"/>
      <c r="R415" s="434"/>
      <c r="S415" s="434"/>
      <c r="T415" s="434"/>
      <c r="U415" s="434"/>
      <c r="V415" s="434"/>
      <c r="W415" s="434"/>
      <c r="X415" s="434"/>
      <c r="Y415" s="434"/>
      <c r="Z415" s="434"/>
      <c r="AA415" s="434"/>
      <c r="AB415" s="434"/>
      <c r="AC415" s="434"/>
      <c r="AD415" s="434"/>
      <c r="AE415" s="434"/>
      <c r="AF415" s="434"/>
      <c r="AG415" s="434"/>
      <c r="AH415" s="434"/>
      <c r="AI415" s="434"/>
      <c r="AJ415" s="434"/>
      <c r="AK415" s="434"/>
      <c r="AL415" s="434"/>
      <c r="AM415" s="434"/>
      <c r="AN415" s="434"/>
      <c r="AO415" s="434"/>
      <c r="AP415" s="434"/>
      <c r="AQ415" s="434"/>
      <c r="AR415" s="434"/>
      <c r="AS415" s="434"/>
      <c r="AT415" s="434"/>
      <c r="AU415" s="434"/>
      <c r="AV415" s="434"/>
      <c r="AW415" s="434"/>
      <c r="AX415" s="434"/>
      <c r="AY415" s="434"/>
      <c r="AZ415" s="434"/>
      <c r="BA415" s="434"/>
      <c r="BB415" s="437"/>
      <c r="BC415" s="437"/>
      <c r="BD415" s="437"/>
    </row>
    <row r="416" spans="5:56" x14ac:dyDescent="0.25">
      <c r="E416" s="437"/>
      <c r="F416" s="437"/>
      <c r="I416" s="434"/>
      <c r="J416" s="434"/>
      <c r="K416" s="434"/>
      <c r="L416" s="434"/>
      <c r="M416" s="434"/>
      <c r="N416" s="434"/>
      <c r="O416" s="434"/>
      <c r="P416" s="434"/>
      <c r="Q416" s="434"/>
      <c r="R416" s="434"/>
      <c r="S416" s="434"/>
      <c r="T416" s="434"/>
      <c r="U416" s="434"/>
      <c r="V416" s="434"/>
      <c r="W416" s="434"/>
      <c r="X416" s="434"/>
      <c r="Y416" s="434"/>
      <c r="Z416" s="434"/>
      <c r="AA416" s="434"/>
      <c r="AB416" s="434"/>
      <c r="AC416" s="434"/>
      <c r="AD416" s="434"/>
      <c r="AE416" s="434"/>
      <c r="AF416" s="434"/>
      <c r="AG416" s="434"/>
      <c r="AH416" s="434"/>
      <c r="AI416" s="434"/>
      <c r="AJ416" s="434"/>
      <c r="AK416" s="434"/>
      <c r="AL416" s="434"/>
      <c r="AM416" s="434"/>
      <c r="AN416" s="434"/>
      <c r="AO416" s="434"/>
      <c r="AP416" s="434"/>
      <c r="AQ416" s="434"/>
      <c r="AR416" s="434"/>
      <c r="AS416" s="434"/>
      <c r="AT416" s="434"/>
      <c r="AU416" s="434"/>
      <c r="AV416" s="434"/>
      <c r="AW416" s="434"/>
      <c r="AX416" s="434"/>
      <c r="AY416" s="434"/>
      <c r="AZ416" s="434"/>
      <c r="BA416" s="434"/>
      <c r="BB416" s="437"/>
      <c r="BC416" s="437"/>
      <c r="BD416" s="437"/>
    </row>
    <row r="417" spans="5:56" x14ac:dyDescent="0.25">
      <c r="E417" s="437"/>
      <c r="F417" s="437"/>
      <c r="I417" s="434"/>
      <c r="J417" s="434"/>
      <c r="K417" s="434"/>
      <c r="L417" s="434"/>
      <c r="M417" s="434"/>
      <c r="N417" s="434"/>
      <c r="O417" s="434"/>
      <c r="P417" s="434"/>
      <c r="Q417" s="434"/>
      <c r="R417" s="434"/>
      <c r="S417" s="434"/>
      <c r="T417" s="434"/>
      <c r="U417" s="434"/>
      <c r="V417" s="434"/>
      <c r="W417" s="434"/>
      <c r="X417" s="434"/>
      <c r="Y417" s="434"/>
      <c r="Z417" s="434"/>
      <c r="AA417" s="434"/>
      <c r="AB417" s="434"/>
      <c r="AC417" s="434"/>
      <c r="AD417" s="434"/>
      <c r="AE417" s="434"/>
      <c r="AF417" s="434"/>
      <c r="AG417" s="434"/>
      <c r="AH417" s="434"/>
      <c r="AI417" s="434"/>
      <c r="AJ417" s="434"/>
      <c r="AK417" s="434"/>
      <c r="AL417" s="434"/>
      <c r="AM417" s="434"/>
      <c r="AN417" s="434"/>
      <c r="AO417" s="434"/>
      <c r="AP417" s="434"/>
      <c r="AQ417" s="434"/>
      <c r="AR417" s="434"/>
      <c r="AS417" s="434"/>
      <c r="AT417" s="434"/>
      <c r="AU417" s="434"/>
      <c r="AV417" s="434"/>
      <c r="AW417" s="434"/>
      <c r="AX417" s="434"/>
      <c r="AY417" s="434"/>
      <c r="AZ417" s="434"/>
      <c r="BA417" s="434"/>
      <c r="BB417" s="437"/>
      <c r="BC417" s="437"/>
      <c r="BD417" s="437"/>
    </row>
    <row r="418" spans="5:56" x14ac:dyDescent="0.25">
      <c r="E418" s="437"/>
      <c r="F418" s="437"/>
      <c r="I418" s="434"/>
      <c r="J418" s="434"/>
      <c r="K418" s="434"/>
      <c r="L418" s="434"/>
      <c r="M418" s="434"/>
      <c r="N418" s="434"/>
      <c r="O418" s="434"/>
      <c r="P418" s="434"/>
      <c r="Q418" s="434"/>
      <c r="R418" s="434"/>
      <c r="S418" s="434"/>
      <c r="T418" s="434"/>
      <c r="U418" s="434"/>
      <c r="V418" s="434"/>
      <c r="W418" s="434"/>
      <c r="X418" s="434"/>
      <c r="Y418" s="434"/>
      <c r="Z418" s="434"/>
      <c r="AA418" s="434"/>
      <c r="AB418" s="434"/>
      <c r="AC418" s="434"/>
      <c r="AD418" s="434"/>
      <c r="AE418" s="434"/>
      <c r="AF418" s="434"/>
      <c r="AG418" s="434"/>
      <c r="AH418" s="434"/>
      <c r="AI418" s="434"/>
      <c r="AJ418" s="434"/>
      <c r="AK418" s="434"/>
      <c r="AL418" s="434"/>
      <c r="AM418" s="434"/>
      <c r="AN418" s="434"/>
      <c r="AO418" s="434"/>
      <c r="AP418" s="434"/>
      <c r="AQ418" s="434"/>
      <c r="AR418" s="434"/>
      <c r="AS418" s="434"/>
      <c r="AT418" s="434"/>
      <c r="AU418" s="434"/>
      <c r="AV418" s="434"/>
      <c r="AW418" s="434"/>
      <c r="AX418" s="434"/>
      <c r="AY418" s="434"/>
      <c r="AZ418" s="434"/>
      <c r="BA418" s="434"/>
      <c r="BB418" s="437"/>
      <c r="BC418" s="437"/>
      <c r="BD418" s="437"/>
    </row>
    <row r="419" spans="5:56" x14ac:dyDescent="0.25">
      <c r="E419" s="437"/>
      <c r="F419" s="437"/>
      <c r="I419" s="434"/>
      <c r="J419" s="434"/>
      <c r="K419" s="434"/>
      <c r="L419" s="434"/>
      <c r="M419" s="434"/>
      <c r="N419" s="434"/>
      <c r="O419" s="434"/>
      <c r="P419" s="434"/>
      <c r="Q419" s="434"/>
      <c r="R419" s="434"/>
      <c r="S419" s="434"/>
      <c r="T419" s="434"/>
      <c r="U419" s="434"/>
      <c r="V419" s="434"/>
      <c r="W419" s="434"/>
      <c r="X419" s="434"/>
      <c r="Y419" s="434"/>
      <c r="Z419" s="434"/>
      <c r="AA419" s="434"/>
      <c r="AB419" s="434"/>
      <c r="AC419" s="434"/>
      <c r="AD419" s="434"/>
      <c r="AE419" s="434"/>
      <c r="AF419" s="434"/>
      <c r="AG419" s="434"/>
      <c r="AH419" s="434"/>
      <c r="AI419" s="434"/>
      <c r="AJ419" s="434"/>
      <c r="AK419" s="434"/>
      <c r="AL419" s="434"/>
      <c r="AM419" s="434"/>
      <c r="AN419" s="434"/>
      <c r="AO419" s="434"/>
      <c r="AP419" s="434"/>
      <c r="AQ419" s="434"/>
      <c r="AR419" s="434"/>
      <c r="AS419" s="434"/>
      <c r="AT419" s="434"/>
      <c r="AU419" s="434"/>
      <c r="AV419" s="434"/>
      <c r="AW419" s="434"/>
      <c r="AX419" s="434"/>
      <c r="AY419" s="434"/>
      <c r="AZ419" s="434"/>
      <c r="BA419" s="434"/>
      <c r="BB419" s="437"/>
      <c r="BC419" s="437"/>
      <c r="BD419" s="437"/>
    </row>
    <row r="420" spans="5:56" x14ac:dyDescent="0.25">
      <c r="E420" s="437"/>
      <c r="F420" s="437"/>
      <c r="I420" s="434"/>
      <c r="J420" s="434"/>
      <c r="K420" s="434"/>
      <c r="L420" s="434"/>
      <c r="M420" s="434"/>
      <c r="N420" s="434"/>
      <c r="O420" s="434"/>
      <c r="P420" s="434"/>
      <c r="Q420" s="434"/>
      <c r="R420" s="434"/>
      <c r="S420" s="434"/>
      <c r="T420" s="434"/>
      <c r="U420" s="434"/>
      <c r="V420" s="434"/>
      <c r="W420" s="434"/>
      <c r="X420" s="434"/>
      <c r="Y420" s="434"/>
      <c r="Z420" s="434"/>
      <c r="AA420" s="434"/>
      <c r="AB420" s="434"/>
      <c r="AC420" s="434"/>
      <c r="AD420" s="434"/>
      <c r="AE420" s="434"/>
      <c r="AF420" s="434"/>
      <c r="AG420" s="434"/>
      <c r="AH420" s="434"/>
      <c r="AI420" s="434"/>
      <c r="AJ420" s="434"/>
      <c r="AK420" s="434"/>
      <c r="AL420" s="434"/>
      <c r="AM420" s="434"/>
      <c r="AN420" s="434"/>
      <c r="AO420" s="434"/>
      <c r="AP420" s="434"/>
      <c r="AQ420" s="434"/>
      <c r="AR420" s="434"/>
      <c r="AS420" s="434"/>
      <c r="AT420" s="434"/>
      <c r="AU420" s="434"/>
      <c r="AV420" s="434"/>
      <c r="AW420" s="434"/>
      <c r="AX420" s="434"/>
      <c r="AY420" s="434"/>
      <c r="AZ420" s="434"/>
      <c r="BA420" s="434"/>
      <c r="BB420" s="437"/>
      <c r="BC420" s="437"/>
      <c r="BD420" s="437"/>
    </row>
    <row r="421" spans="5:56" x14ac:dyDescent="0.25">
      <c r="E421" s="437"/>
      <c r="F421" s="437"/>
      <c r="I421" s="434"/>
      <c r="J421" s="434"/>
      <c r="K421" s="434"/>
      <c r="L421" s="434"/>
      <c r="M421" s="434"/>
      <c r="N421" s="434"/>
      <c r="O421" s="434"/>
      <c r="P421" s="434"/>
      <c r="Q421" s="434"/>
      <c r="R421" s="434"/>
      <c r="S421" s="434"/>
      <c r="T421" s="434"/>
      <c r="U421" s="434"/>
      <c r="V421" s="434"/>
      <c r="W421" s="434"/>
      <c r="X421" s="434"/>
      <c r="Y421" s="434"/>
      <c r="Z421" s="434"/>
      <c r="AA421" s="434"/>
      <c r="AB421" s="434"/>
      <c r="AC421" s="434"/>
      <c r="AD421" s="434"/>
      <c r="AE421" s="434"/>
      <c r="AF421" s="434"/>
      <c r="AG421" s="434"/>
      <c r="AH421" s="434"/>
      <c r="AI421" s="434"/>
      <c r="AJ421" s="434"/>
      <c r="AK421" s="434"/>
      <c r="AL421" s="434"/>
      <c r="AM421" s="434"/>
      <c r="AN421" s="434"/>
      <c r="AO421" s="434"/>
      <c r="AP421" s="434"/>
      <c r="AQ421" s="434"/>
      <c r="AR421" s="434"/>
      <c r="AS421" s="434"/>
      <c r="AT421" s="434"/>
      <c r="AU421" s="434"/>
      <c r="AV421" s="434"/>
      <c r="AW421" s="434"/>
      <c r="AX421" s="434"/>
      <c r="AY421" s="434"/>
      <c r="AZ421" s="434"/>
      <c r="BA421" s="434"/>
      <c r="BB421" s="437"/>
      <c r="BC421" s="437"/>
      <c r="BD421" s="437"/>
    </row>
    <row r="422" spans="5:56" x14ac:dyDescent="0.25">
      <c r="E422" s="437"/>
      <c r="F422" s="437"/>
      <c r="I422" s="434"/>
      <c r="J422" s="434"/>
      <c r="K422" s="434"/>
      <c r="L422" s="434"/>
      <c r="M422" s="434"/>
      <c r="N422" s="434"/>
      <c r="O422" s="434"/>
      <c r="P422" s="434"/>
      <c r="Q422" s="434"/>
      <c r="R422" s="434"/>
      <c r="S422" s="434"/>
      <c r="T422" s="434"/>
      <c r="U422" s="434"/>
      <c r="V422" s="434"/>
      <c r="W422" s="434"/>
      <c r="X422" s="434"/>
      <c r="Y422" s="434"/>
      <c r="Z422" s="434"/>
      <c r="AA422" s="434"/>
      <c r="AB422" s="434"/>
      <c r="AC422" s="434"/>
      <c r="AD422" s="434"/>
      <c r="AE422" s="434"/>
      <c r="AF422" s="434"/>
      <c r="AG422" s="434"/>
      <c r="AH422" s="434"/>
      <c r="AI422" s="434"/>
      <c r="AJ422" s="434"/>
      <c r="AK422" s="434"/>
      <c r="AL422" s="434"/>
      <c r="AM422" s="434"/>
      <c r="AN422" s="434"/>
      <c r="AO422" s="434"/>
      <c r="AP422" s="434"/>
      <c r="AQ422" s="434"/>
      <c r="AR422" s="434"/>
      <c r="AS422" s="434"/>
      <c r="AT422" s="434"/>
      <c r="AU422" s="434"/>
      <c r="AV422" s="434"/>
      <c r="AW422" s="434"/>
      <c r="AX422" s="434"/>
      <c r="AY422" s="434"/>
      <c r="AZ422" s="434"/>
      <c r="BA422" s="434"/>
      <c r="BB422" s="437"/>
      <c r="BC422" s="437"/>
      <c r="BD422" s="437"/>
    </row>
    <row r="423" spans="5:56" x14ac:dyDescent="0.25">
      <c r="E423" s="437"/>
      <c r="F423" s="437"/>
      <c r="I423" s="434"/>
      <c r="J423" s="434"/>
      <c r="K423" s="434"/>
      <c r="L423" s="434"/>
      <c r="M423" s="434"/>
      <c r="N423" s="434"/>
      <c r="O423" s="434"/>
      <c r="P423" s="434"/>
      <c r="Q423" s="434"/>
      <c r="R423" s="434"/>
      <c r="S423" s="434"/>
      <c r="T423" s="434"/>
      <c r="U423" s="434"/>
      <c r="V423" s="434"/>
      <c r="W423" s="434"/>
      <c r="X423" s="434"/>
      <c r="Y423" s="434"/>
      <c r="Z423" s="434"/>
      <c r="AA423" s="434"/>
      <c r="AB423" s="434"/>
      <c r="AC423" s="434"/>
      <c r="AD423" s="434"/>
      <c r="AE423" s="434"/>
      <c r="AF423" s="434"/>
      <c r="AG423" s="434"/>
      <c r="AH423" s="434"/>
      <c r="AI423" s="434"/>
      <c r="AJ423" s="434"/>
      <c r="AK423" s="434"/>
      <c r="AL423" s="434"/>
      <c r="AM423" s="434"/>
      <c r="AN423" s="434"/>
      <c r="AO423" s="434"/>
      <c r="AP423" s="434"/>
      <c r="AQ423" s="434"/>
      <c r="AR423" s="434"/>
      <c r="AS423" s="434"/>
      <c r="AT423" s="434"/>
      <c r="AU423" s="434"/>
      <c r="AV423" s="434"/>
      <c r="AW423" s="434"/>
      <c r="AX423" s="434"/>
      <c r="AY423" s="434"/>
      <c r="AZ423" s="434"/>
      <c r="BA423" s="434"/>
      <c r="BB423" s="437"/>
      <c r="BC423" s="437"/>
      <c r="BD423" s="437"/>
    </row>
    <row r="424" spans="5:56" x14ac:dyDescent="0.25">
      <c r="E424" s="437"/>
      <c r="F424" s="437"/>
      <c r="I424" s="434"/>
      <c r="J424" s="434"/>
      <c r="K424" s="434"/>
      <c r="L424" s="434"/>
      <c r="M424" s="434"/>
      <c r="N424" s="434"/>
      <c r="O424" s="434"/>
      <c r="P424" s="434"/>
      <c r="Q424" s="434"/>
      <c r="R424" s="434"/>
      <c r="S424" s="434"/>
      <c r="T424" s="434"/>
      <c r="U424" s="434"/>
      <c r="V424" s="434"/>
      <c r="W424" s="434"/>
      <c r="X424" s="434"/>
      <c r="Y424" s="434"/>
      <c r="Z424" s="434"/>
      <c r="AA424" s="434"/>
      <c r="AB424" s="434"/>
      <c r="AC424" s="434"/>
      <c r="AD424" s="434"/>
      <c r="AE424" s="434"/>
      <c r="AF424" s="434"/>
      <c r="AG424" s="434"/>
      <c r="AH424" s="434"/>
      <c r="AI424" s="434"/>
      <c r="AJ424" s="434"/>
      <c r="AK424" s="434"/>
      <c r="AL424" s="434"/>
      <c r="AM424" s="434"/>
      <c r="AN424" s="434"/>
      <c r="AO424" s="434"/>
      <c r="AP424" s="434"/>
      <c r="AQ424" s="434"/>
      <c r="AR424" s="434"/>
      <c r="AS424" s="434"/>
      <c r="AT424" s="434"/>
      <c r="AU424" s="434"/>
      <c r="AV424" s="434"/>
      <c r="AW424" s="434"/>
      <c r="AX424" s="434"/>
      <c r="AY424" s="434"/>
      <c r="AZ424" s="434"/>
      <c r="BA424" s="434"/>
      <c r="BB424" s="437"/>
      <c r="BC424" s="437"/>
      <c r="BD424" s="437"/>
    </row>
    <row r="425" spans="5:56" x14ac:dyDescent="0.25">
      <c r="E425" s="437"/>
      <c r="F425" s="437"/>
      <c r="I425" s="434"/>
      <c r="J425" s="434"/>
      <c r="K425" s="434"/>
      <c r="L425" s="434"/>
      <c r="M425" s="434"/>
      <c r="N425" s="434"/>
      <c r="O425" s="434"/>
      <c r="P425" s="434"/>
      <c r="Q425" s="434"/>
      <c r="R425" s="434"/>
      <c r="S425" s="434"/>
      <c r="T425" s="434"/>
      <c r="U425" s="434"/>
      <c r="V425" s="434"/>
      <c r="W425" s="434"/>
      <c r="X425" s="434"/>
      <c r="Y425" s="434"/>
      <c r="Z425" s="434"/>
      <c r="AA425" s="434"/>
      <c r="AB425" s="434"/>
      <c r="AC425" s="434"/>
      <c r="AD425" s="434"/>
      <c r="AE425" s="434"/>
      <c r="AF425" s="434"/>
      <c r="AG425" s="434"/>
      <c r="AH425" s="434"/>
      <c r="AI425" s="434"/>
      <c r="AJ425" s="434"/>
      <c r="AK425" s="434"/>
      <c r="AL425" s="434"/>
      <c r="AM425" s="434"/>
      <c r="AN425" s="434"/>
      <c r="AO425" s="434"/>
      <c r="AP425" s="434"/>
      <c r="AQ425" s="434"/>
      <c r="AR425" s="434"/>
      <c r="AS425" s="434"/>
      <c r="AT425" s="434"/>
      <c r="AU425" s="434"/>
      <c r="AV425" s="434"/>
      <c r="AW425" s="434"/>
      <c r="AX425" s="434"/>
      <c r="AY425" s="434"/>
      <c r="AZ425" s="434"/>
      <c r="BA425" s="434"/>
      <c r="BB425" s="437"/>
      <c r="BC425" s="437"/>
      <c r="BD425" s="437"/>
    </row>
    <row r="426" spans="5:56" x14ac:dyDescent="0.25">
      <c r="E426" s="437"/>
      <c r="F426" s="437"/>
      <c r="I426" s="434"/>
      <c r="J426" s="434"/>
      <c r="K426" s="434"/>
      <c r="L426" s="434"/>
      <c r="M426" s="434"/>
      <c r="N426" s="434"/>
      <c r="O426" s="434"/>
      <c r="P426" s="434"/>
      <c r="Q426" s="434"/>
      <c r="R426" s="434"/>
      <c r="S426" s="434"/>
      <c r="T426" s="434"/>
      <c r="U426" s="434"/>
      <c r="V426" s="434"/>
      <c r="W426" s="434"/>
      <c r="X426" s="434"/>
      <c r="Y426" s="434"/>
      <c r="Z426" s="434"/>
      <c r="AA426" s="434"/>
      <c r="AB426" s="434"/>
      <c r="AC426" s="434"/>
      <c r="AD426" s="434"/>
      <c r="AE426" s="434"/>
      <c r="AF426" s="434"/>
      <c r="AG426" s="434"/>
      <c r="AH426" s="434"/>
      <c r="AI426" s="434"/>
      <c r="AJ426" s="434"/>
      <c r="AK426" s="434"/>
      <c r="AL426" s="434"/>
      <c r="AM426" s="434"/>
      <c r="AN426" s="434"/>
      <c r="AO426" s="434"/>
      <c r="AP426" s="434"/>
      <c r="AQ426" s="434"/>
      <c r="AR426" s="434"/>
      <c r="AS426" s="434"/>
      <c r="AT426" s="434"/>
      <c r="AU426" s="434"/>
      <c r="AV426" s="434"/>
      <c r="AW426" s="434"/>
      <c r="AX426" s="434"/>
      <c r="AY426" s="434"/>
      <c r="AZ426" s="434"/>
      <c r="BA426" s="434"/>
      <c r="BB426" s="437"/>
      <c r="BC426" s="437"/>
      <c r="BD426" s="437"/>
    </row>
    <row r="427" spans="5:56" x14ac:dyDescent="0.25">
      <c r="E427" s="437"/>
      <c r="F427" s="437"/>
      <c r="I427" s="434"/>
      <c r="J427" s="434"/>
      <c r="K427" s="434"/>
      <c r="L427" s="434"/>
      <c r="M427" s="434"/>
      <c r="N427" s="434"/>
      <c r="O427" s="434"/>
      <c r="P427" s="434"/>
      <c r="Q427" s="434"/>
      <c r="R427" s="434"/>
      <c r="S427" s="434"/>
      <c r="T427" s="434"/>
      <c r="U427" s="434"/>
      <c r="V427" s="434"/>
      <c r="W427" s="434"/>
      <c r="X427" s="434"/>
      <c r="Y427" s="434"/>
      <c r="Z427" s="434"/>
      <c r="AA427" s="434"/>
      <c r="AB427" s="434"/>
      <c r="AC427" s="434"/>
      <c r="AD427" s="434"/>
      <c r="AE427" s="434"/>
      <c r="AF427" s="434"/>
      <c r="AG427" s="434"/>
      <c r="AH427" s="434"/>
      <c r="AI427" s="434"/>
      <c r="AJ427" s="434"/>
      <c r="AK427" s="434"/>
      <c r="AL427" s="434"/>
      <c r="AM427" s="434"/>
      <c r="AN427" s="434"/>
      <c r="AO427" s="434"/>
      <c r="AP427" s="434"/>
      <c r="AQ427" s="434"/>
      <c r="AR427" s="434"/>
      <c r="AS427" s="434"/>
      <c r="AT427" s="434"/>
      <c r="AU427" s="434"/>
      <c r="AV427" s="434"/>
      <c r="AW427" s="434"/>
      <c r="AX427" s="434"/>
      <c r="AY427" s="434"/>
      <c r="AZ427" s="434"/>
      <c r="BA427" s="434"/>
      <c r="BB427" s="437"/>
      <c r="BC427" s="437"/>
      <c r="BD427" s="437"/>
    </row>
    <row r="428" spans="5:56" x14ac:dyDescent="0.25">
      <c r="E428" s="437"/>
      <c r="F428" s="437"/>
      <c r="I428" s="434"/>
      <c r="J428" s="434"/>
      <c r="K428" s="434"/>
      <c r="L428" s="434"/>
      <c r="M428" s="434"/>
      <c r="N428" s="434"/>
      <c r="O428" s="434"/>
      <c r="P428" s="434"/>
      <c r="Q428" s="434"/>
      <c r="R428" s="434"/>
      <c r="S428" s="434"/>
      <c r="T428" s="434"/>
      <c r="U428" s="434"/>
      <c r="V428" s="434"/>
      <c r="W428" s="434"/>
      <c r="X428" s="434"/>
      <c r="Y428" s="434"/>
      <c r="Z428" s="434"/>
      <c r="AA428" s="434"/>
      <c r="AB428" s="434"/>
      <c r="AC428" s="434"/>
      <c r="AD428" s="434"/>
      <c r="AE428" s="434"/>
      <c r="AF428" s="434"/>
      <c r="AG428" s="434"/>
      <c r="AH428" s="434"/>
      <c r="AI428" s="434"/>
      <c r="AJ428" s="434"/>
      <c r="AK428" s="434"/>
      <c r="AL428" s="434"/>
      <c r="AM428" s="434"/>
      <c r="AN428" s="434"/>
      <c r="AO428" s="434"/>
      <c r="AP428" s="434"/>
      <c r="AQ428" s="434"/>
      <c r="AR428" s="434"/>
      <c r="AS428" s="434"/>
      <c r="AT428" s="434"/>
      <c r="AU428" s="434"/>
      <c r="AV428" s="434"/>
      <c r="AW428" s="434"/>
      <c r="AX428" s="434"/>
      <c r="AY428" s="434"/>
      <c r="AZ428" s="434"/>
      <c r="BA428" s="434"/>
      <c r="BB428" s="437"/>
      <c r="BC428" s="437"/>
      <c r="BD428" s="437"/>
    </row>
    <row r="429" spans="5:56" x14ac:dyDescent="0.25">
      <c r="E429" s="437"/>
      <c r="F429" s="437"/>
      <c r="I429" s="434"/>
      <c r="J429" s="434"/>
      <c r="K429" s="434"/>
      <c r="L429" s="434"/>
      <c r="M429" s="434"/>
      <c r="N429" s="434"/>
      <c r="O429" s="434"/>
      <c r="P429" s="434"/>
      <c r="Q429" s="434"/>
      <c r="R429" s="434"/>
      <c r="S429" s="434"/>
      <c r="T429" s="434"/>
      <c r="U429" s="434"/>
      <c r="V429" s="434"/>
      <c r="W429" s="434"/>
      <c r="X429" s="434"/>
      <c r="Y429" s="434"/>
      <c r="Z429" s="434"/>
      <c r="AA429" s="434"/>
      <c r="AB429" s="434"/>
      <c r="AC429" s="434"/>
      <c r="AD429" s="434"/>
      <c r="AE429" s="434"/>
      <c r="AF429" s="434"/>
      <c r="AG429" s="434"/>
      <c r="AH429" s="434"/>
      <c r="AI429" s="434"/>
      <c r="AJ429" s="434"/>
      <c r="AK429" s="434"/>
      <c r="AL429" s="434"/>
      <c r="AM429" s="434"/>
      <c r="AN429" s="434"/>
      <c r="AO429" s="434"/>
      <c r="AP429" s="434"/>
      <c r="AQ429" s="434"/>
      <c r="AR429" s="434"/>
      <c r="AS429" s="434"/>
      <c r="AT429" s="434"/>
      <c r="AU429" s="434"/>
      <c r="AV429" s="434"/>
      <c r="AW429" s="434"/>
      <c r="AX429" s="434"/>
      <c r="AY429" s="434"/>
      <c r="AZ429" s="434"/>
      <c r="BA429" s="434"/>
      <c r="BB429" s="437"/>
      <c r="BC429" s="437"/>
      <c r="BD429" s="437"/>
    </row>
    <row r="430" spans="5:56" x14ac:dyDescent="0.25">
      <c r="E430" s="437"/>
      <c r="F430" s="437"/>
      <c r="I430" s="434"/>
      <c r="J430" s="434"/>
      <c r="K430" s="434"/>
      <c r="L430" s="434"/>
      <c r="M430" s="434"/>
      <c r="N430" s="434"/>
      <c r="O430" s="434"/>
      <c r="P430" s="434"/>
      <c r="Q430" s="434"/>
      <c r="R430" s="434"/>
      <c r="S430" s="434"/>
      <c r="T430" s="434"/>
      <c r="U430" s="434"/>
      <c r="V430" s="434"/>
      <c r="W430" s="434"/>
      <c r="X430" s="434"/>
      <c r="Y430" s="434"/>
      <c r="Z430" s="434"/>
      <c r="AA430" s="434"/>
      <c r="AB430" s="434"/>
      <c r="AC430" s="434"/>
      <c r="AD430" s="434"/>
      <c r="AE430" s="434"/>
      <c r="AF430" s="434"/>
      <c r="AG430" s="434"/>
      <c r="AH430" s="434"/>
      <c r="AI430" s="434"/>
      <c r="AJ430" s="434"/>
      <c r="AK430" s="434"/>
      <c r="AL430" s="434"/>
      <c r="AM430" s="434"/>
      <c r="AN430" s="434"/>
      <c r="AO430" s="434"/>
      <c r="AP430" s="434"/>
      <c r="AQ430" s="434"/>
      <c r="AR430" s="434"/>
      <c r="AS430" s="434"/>
      <c r="AT430" s="434"/>
      <c r="AU430" s="434"/>
      <c r="AV430" s="434"/>
      <c r="AW430" s="434"/>
      <c r="AX430" s="434"/>
      <c r="AY430" s="434"/>
      <c r="AZ430" s="434"/>
      <c r="BA430" s="434"/>
      <c r="BB430" s="437"/>
      <c r="BC430" s="437"/>
      <c r="BD430" s="437"/>
    </row>
    <row r="431" spans="5:56" x14ac:dyDescent="0.25">
      <c r="E431" s="437"/>
      <c r="F431" s="437"/>
      <c r="I431" s="434"/>
      <c r="J431" s="434"/>
      <c r="K431" s="434"/>
      <c r="L431" s="434"/>
      <c r="M431" s="434"/>
      <c r="N431" s="434"/>
      <c r="O431" s="434"/>
      <c r="P431" s="434"/>
      <c r="Q431" s="434"/>
      <c r="R431" s="434"/>
      <c r="S431" s="434"/>
      <c r="T431" s="434"/>
      <c r="U431" s="434"/>
      <c r="V431" s="434"/>
      <c r="W431" s="434"/>
      <c r="X431" s="434"/>
      <c r="Y431" s="434"/>
      <c r="Z431" s="434"/>
      <c r="AA431" s="434"/>
      <c r="AB431" s="434"/>
      <c r="AC431" s="434"/>
      <c r="AD431" s="434"/>
      <c r="AE431" s="434"/>
      <c r="AF431" s="434"/>
      <c r="AG431" s="434"/>
      <c r="AH431" s="434"/>
      <c r="AI431" s="434"/>
      <c r="AJ431" s="434"/>
      <c r="AK431" s="434"/>
      <c r="AL431" s="434"/>
      <c r="AM431" s="434"/>
      <c r="AN431" s="434"/>
      <c r="AO431" s="434"/>
      <c r="AP431" s="434"/>
      <c r="AQ431" s="434"/>
      <c r="AR431" s="434"/>
      <c r="AS431" s="434"/>
      <c r="AT431" s="434"/>
      <c r="AU431" s="434"/>
      <c r="AV431" s="434"/>
      <c r="AW431" s="434"/>
      <c r="AX431" s="434"/>
      <c r="AY431" s="434"/>
      <c r="AZ431" s="434"/>
      <c r="BA431" s="434"/>
      <c r="BB431" s="437"/>
      <c r="BC431" s="437"/>
      <c r="BD431" s="437"/>
    </row>
    <row r="432" spans="5:56" x14ac:dyDescent="0.25">
      <c r="E432" s="437"/>
      <c r="F432" s="437"/>
      <c r="I432" s="434"/>
      <c r="J432" s="434"/>
      <c r="K432" s="434"/>
      <c r="L432" s="434"/>
      <c r="M432" s="434"/>
      <c r="N432" s="434"/>
      <c r="O432" s="434"/>
      <c r="P432" s="434"/>
      <c r="Q432" s="434"/>
      <c r="R432" s="434"/>
      <c r="S432" s="434"/>
      <c r="T432" s="434"/>
      <c r="U432" s="434"/>
      <c r="V432" s="434"/>
      <c r="W432" s="434"/>
      <c r="X432" s="434"/>
      <c r="Y432" s="434"/>
      <c r="Z432" s="434"/>
      <c r="AA432" s="434"/>
      <c r="AB432" s="434"/>
      <c r="AC432" s="434"/>
      <c r="AD432" s="434"/>
      <c r="AE432" s="434"/>
      <c r="AF432" s="434"/>
      <c r="AG432" s="434"/>
      <c r="AH432" s="434"/>
      <c r="AI432" s="434"/>
      <c r="AJ432" s="434"/>
      <c r="AK432" s="434"/>
      <c r="AL432" s="434"/>
      <c r="AM432" s="434"/>
      <c r="AN432" s="434"/>
      <c r="AO432" s="434"/>
      <c r="AP432" s="434"/>
      <c r="AQ432" s="434"/>
      <c r="AR432" s="434"/>
      <c r="AS432" s="434"/>
      <c r="AT432" s="434"/>
      <c r="AU432" s="434"/>
      <c r="AV432" s="434"/>
      <c r="AW432" s="434"/>
      <c r="AX432" s="434"/>
      <c r="AY432" s="434"/>
      <c r="AZ432" s="434"/>
      <c r="BA432" s="434"/>
      <c r="BB432" s="437"/>
      <c r="BC432" s="437"/>
      <c r="BD432" s="437"/>
    </row>
    <row r="433" spans="5:56" x14ac:dyDescent="0.25">
      <c r="E433" s="437"/>
      <c r="F433" s="437"/>
      <c r="I433" s="434"/>
      <c r="J433" s="434"/>
      <c r="K433" s="434"/>
      <c r="L433" s="434"/>
      <c r="M433" s="434"/>
      <c r="N433" s="434"/>
      <c r="O433" s="434"/>
      <c r="P433" s="434"/>
      <c r="Q433" s="434"/>
      <c r="R433" s="434"/>
      <c r="S433" s="434"/>
      <c r="T433" s="434"/>
      <c r="U433" s="434"/>
      <c r="V433" s="434"/>
      <c r="W433" s="434"/>
      <c r="X433" s="434"/>
      <c r="Y433" s="434"/>
      <c r="Z433" s="434"/>
      <c r="AA433" s="434"/>
      <c r="AB433" s="434"/>
      <c r="AC433" s="434"/>
      <c r="AD433" s="434"/>
      <c r="AE433" s="434"/>
      <c r="AF433" s="434"/>
      <c r="AG433" s="434"/>
      <c r="AH433" s="434"/>
      <c r="AI433" s="434"/>
      <c r="AJ433" s="434"/>
      <c r="AK433" s="434"/>
      <c r="AL433" s="434"/>
      <c r="AM433" s="434"/>
      <c r="AN433" s="434"/>
      <c r="AO433" s="434"/>
      <c r="AP433" s="434"/>
      <c r="AQ433" s="434"/>
      <c r="AR433" s="434"/>
      <c r="AS433" s="434"/>
      <c r="AT433" s="434"/>
      <c r="AU433" s="434"/>
      <c r="AV433" s="434"/>
      <c r="AW433" s="434"/>
      <c r="AX433" s="434"/>
      <c r="AY433" s="434"/>
      <c r="AZ433" s="434"/>
      <c r="BA433" s="434"/>
      <c r="BB433" s="437"/>
      <c r="BC433" s="437"/>
      <c r="BD433" s="437"/>
    </row>
    <row r="434" spans="5:56" x14ac:dyDescent="0.25">
      <c r="E434" s="437"/>
      <c r="F434" s="437"/>
      <c r="I434" s="434"/>
      <c r="J434" s="434"/>
      <c r="K434" s="434"/>
      <c r="L434" s="434"/>
      <c r="M434" s="434"/>
      <c r="N434" s="434"/>
      <c r="O434" s="434"/>
      <c r="P434" s="434"/>
      <c r="Q434" s="434"/>
      <c r="R434" s="434"/>
      <c r="S434" s="434"/>
      <c r="T434" s="434"/>
      <c r="U434" s="434"/>
      <c r="V434" s="434"/>
      <c r="W434" s="434"/>
      <c r="X434" s="434"/>
      <c r="Y434" s="434"/>
      <c r="Z434" s="434"/>
      <c r="AA434" s="434"/>
      <c r="AB434" s="434"/>
      <c r="AC434" s="434"/>
      <c r="AD434" s="434"/>
      <c r="AE434" s="434"/>
      <c r="AF434" s="434"/>
      <c r="AG434" s="434"/>
      <c r="AH434" s="434"/>
      <c r="AI434" s="434"/>
      <c r="AJ434" s="434"/>
      <c r="AK434" s="434"/>
      <c r="AL434" s="434"/>
      <c r="AM434" s="434"/>
      <c r="AN434" s="434"/>
      <c r="AO434" s="434"/>
      <c r="AP434" s="434"/>
      <c r="AQ434" s="434"/>
      <c r="AR434" s="434"/>
      <c r="AS434" s="434"/>
      <c r="AT434" s="434"/>
      <c r="AU434" s="434"/>
      <c r="AV434" s="434"/>
      <c r="AW434" s="434"/>
      <c r="AX434" s="434"/>
      <c r="AY434" s="434"/>
      <c r="AZ434" s="434"/>
      <c r="BA434" s="434"/>
      <c r="BB434" s="437"/>
      <c r="BC434" s="437"/>
      <c r="BD434" s="437"/>
    </row>
    <row r="435" spans="5:56" x14ac:dyDescent="0.25">
      <c r="E435" s="437"/>
      <c r="F435" s="437"/>
      <c r="I435" s="434"/>
      <c r="J435" s="434"/>
      <c r="K435" s="434"/>
      <c r="L435" s="434"/>
      <c r="M435" s="434"/>
      <c r="N435" s="434"/>
      <c r="O435" s="434"/>
      <c r="P435" s="434"/>
      <c r="Q435" s="434"/>
      <c r="R435" s="434"/>
      <c r="S435" s="434"/>
      <c r="T435" s="434"/>
      <c r="U435" s="434"/>
      <c r="V435" s="434"/>
      <c r="W435" s="434"/>
      <c r="X435" s="434"/>
      <c r="Y435" s="434"/>
      <c r="Z435" s="434"/>
      <c r="AA435" s="434"/>
      <c r="AB435" s="434"/>
      <c r="AC435" s="434"/>
      <c r="AD435" s="434"/>
      <c r="AE435" s="434"/>
      <c r="AF435" s="434"/>
      <c r="AG435" s="434"/>
      <c r="AH435" s="434"/>
      <c r="AI435" s="434"/>
      <c r="AJ435" s="434"/>
      <c r="AK435" s="434"/>
      <c r="AL435" s="434"/>
      <c r="AM435" s="434"/>
      <c r="AN435" s="434"/>
      <c r="AO435" s="434"/>
      <c r="AP435" s="434"/>
      <c r="AQ435" s="434"/>
      <c r="AR435" s="434"/>
      <c r="AS435" s="434"/>
      <c r="AT435" s="434"/>
      <c r="AU435" s="434"/>
      <c r="AV435" s="434"/>
      <c r="AW435" s="434"/>
      <c r="AX435" s="434"/>
      <c r="AY435" s="434"/>
      <c r="AZ435" s="434"/>
      <c r="BA435" s="434"/>
      <c r="BB435" s="437"/>
      <c r="BC435" s="437"/>
      <c r="BD435" s="437"/>
    </row>
    <row r="436" spans="5:56" x14ac:dyDescent="0.25">
      <c r="E436" s="437"/>
      <c r="F436" s="437"/>
      <c r="I436" s="434"/>
      <c r="J436" s="434"/>
      <c r="K436" s="434"/>
      <c r="L436" s="434"/>
      <c r="M436" s="434"/>
      <c r="N436" s="434"/>
      <c r="O436" s="434"/>
      <c r="P436" s="434"/>
      <c r="Q436" s="434"/>
      <c r="R436" s="434"/>
      <c r="S436" s="434"/>
      <c r="T436" s="434"/>
      <c r="U436" s="434"/>
      <c r="V436" s="434"/>
      <c r="W436" s="434"/>
      <c r="X436" s="434"/>
      <c r="Y436" s="434"/>
      <c r="Z436" s="434"/>
      <c r="AA436" s="434"/>
      <c r="AB436" s="434"/>
      <c r="AC436" s="434"/>
      <c r="AD436" s="434"/>
      <c r="AE436" s="434"/>
      <c r="AF436" s="434"/>
      <c r="AG436" s="434"/>
      <c r="AH436" s="434"/>
      <c r="AI436" s="434"/>
      <c r="AJ436" s="434"/>
      <c r="AK436" s="434"/>
      <c r="AL436" s="434"/>
      <c r="AM436" s="434"/>
      <c r="AN436" s="434"/>
      <c r="AO436" s="434"/>
      <c r="AP436" s="434"/>
      <c r="AQ436" s="434"/>
      <c r="AR436" s="434"/>
      <c r="AS436" s="434"/>
      <c r="AT436" s="434"/>
      <c r="AU436" s="434"/>
      <c r="AV436" s="434"/>
      <c r="AW436" s="434"/>
      <c r="AX436" s="434"/>
      <c r="AY436" s="434"/>
      <c r="AZ436" s="434"/>
      <c r="BA436" s="434"/>
      <c r="BB436" s="437"/>
      <c r="BC436" s="437"/>
      <c r="BD436" s="437"/>
    </row>
    <row r="437" spans="5:56" x14ac:dyDescent="0.25">
      <c r="E437" s="437"/>
      <c r="F437" s="437"/>
      <c r="I437" s="434"/>
      <c r="J437" s="434"/>
      <c r="K437" s="434"/>
      <c r="L437" s="434"/>
      <c r="M437" s="434"/>
      <c r="N437" s="434"/>
      <c r="O437" s="434"/>
      <c r="P437" s="434"/>
      <c r="Q437" s="434"/>
      <c r="R437" s="434"/>
      <c r="S437" s="434"/>
      <c r="T437" s="434"/>
      <c r="U437" s="434"/>
      <c r="V437" s="434"/>
      <c r="W437" s="434"/>
      <c r="X437" s="434"/>
      <c r="Y437" s="434"/>
      <c r="Z437" s="434"/>
      <c r="AA437" s="434"/>
      <c r="AB437" s="434"/>
      <c r="AC437" s="434"/>
      <c r="AD437" s="434"/>
      <c r="AE437" s="434"/>
      <c r="AF437" s="434"/>
      <c r="AG437" s="434"/>
      <c r="AH437" s="434"/>
      <c r="AI437" s="434"/>
      <c r="AJ437" s="434"/>
      <c r="AK437" s="434"/>
      <c r="AL437" s="434"/>
      <c r="AM437" s="434"/>
      <c r="AN437" s="434"/>
      <c r="AO437" s="434"/>
      <c r="AP437" s="434"/>
      <c r="AQ437" s="434"/>
      <c r="AR437" s="434"/>
      <c r="AS437" s="434"/>
      <c r="AT437" s="434"/>
      <c r="AU437" s="434"/>
      <c r="AV437" s="434"/>
      <c r="AW437" s="434"/>
      <c r="AX437" s="434"/>
      <c r="AY437" s="434"/>
      <c r="AZ437" s="434"/>
      <c r="BA437" s="434"/>
      <c r="BB437" s="437"/>
      <c r="BC437" s="437"/>
      <c r="BD437" s="437"/>
    </row>
    <row r="438" spans="5:56" x14ac:dyDescent="0.25">
      <c r="E438" s="437"/>
      <c r="F438" s="437"/>
      <c r="I438" s="434"/>
      <c r="J438" s="434"/>
      <c r="K438" s="434"/>
      <c r="L438" s="434"/>
      <c r="M438" s="434"/>
      <c r="N438" s="434"/>
      <c r="O438" s="434"/>
      <c r="P438" s="434"/>
      <c r="Q438" s="434"/>
      <c r="R438" s="434"/>
      <c r="S438" s="434"/>
      <c r="T438" s="434"/>
      <c r="U438" s="434"/>
      <c r="V438" s="434"/>
      <c r="W438" s="434"/>
      <c r="X438" s="434"/>
      <c r="Y438" s="434"/>
      <c r="Z438" s="434"/>
      <c r="AA438" s="434"/>
      <c r="AB438" s="434"/>
      <c r="AC438" s="434"/>
      <c r="AD438" s="434"/>
      <c r="AE438" s="434"/>
      <c r="AF438" s="434"/>
      <c r="AG438" s="434"/>
      <c r="AH438" s="434"/>
      <c r="AI438" s="434"/>
      <c r="AJ438" s="434"/>
      <c r="AK438" s="434"/>
      <c r="AL438" s="434"/>
      <c r="AM438" s="434"/>
      <c r="AN438" s="434"/>
      <c r="AO438" s="434"/>
      <c r="AP438" s="434"/>
      <c r="AQ438" s="434"/>
      <c r="AR438" s="434"/>
      <c r="AS438" s="434"/>
      <c r="AT438" s="434"/>
      <c r="AU438" s="434"/>
      <c r="AV438" s="434"/>
      <c r="AW438" s="434"/>
      <c r="AX438" s="434"/>
      <c r="AY438" s="434"/>
      <c r="AZ438" s="434"/>
      <c r="BA438" s="434"/>
      <c r="BB438" s="437"/>
      <c r="BC438" s="437"/>
      <c r="BD438" s="437"/>
    </row>
    <row r="439" spans="5:56" x14ac:dyDescent="0.25">
      <c r="E439" s="437"/>
      <c r="F439" s="437"/>
      <c r="I439" s="434"/>
      <c r="J439" s="434"/>
      <c r="K439" s="434"/>
      <c r="L439" s="434"/>
      <c r="M439" s="434"/>
      <c r="N439" s="434"/>
      <c r="O439" s="434"/>
      <c r="P439" s="434"/>
      <c r="Q439" s="434"/>
      <c r="R439" s="434"/>
      <c r="S439" s="434"/>
      <c r="T439" s="434"/>
      <c r="U439" s="434"/>
      <c r="V439" s="434"/>
      <c r="W439" s="434"/>
      <c r="X439" s="434"/>
      <c r="Y439" s="434"/>
      <c r="Z439" s="434"/>
      <c r="AA439" s="434"/>
      <c r="AB439" s="434"/>
      <c r="AC439" s="434"/>
      <c r="AD439" s="434"/>
      <c r="AE439" s="434"/>
      <c r="AF439" s="434"/>
      <c r="AG439" s="434"/>
      <c r="AH439" s="434"/>
      <c r="AI439" s="434"/>
      <c r="AJ439" s="434"/>
      <c r="AK439" s="434"/>
      <c r="AL439" s="434"/>
      <c r="AM439" s="434"/>
      <c r="AN439" s="434"/>
      <c r="AO439" s="434"/>
      <c r="AP439" s="434"/>
      <c r="AQ439" s="434"/>
      <c r="AR439" s="434"/>
      <c r="AS439" s="434"/>
      <c r="AT439" s="434"/>
      <c r="AU439" s="434"/>
      <c r="AV439" s="434"/>
      <c r="AW439" s="434"/>
      <c r="AX439" s="434"/>
      <c r="AY439" s="434"/>
      <c r="AZ439" s="434"/>
      <c r="BA439" s="434"/>
      <c r="BB439" s="437"/>
      <c r="BC439" s="437"/>
      <c r="BD439" s="437"/>
    </row>
    <row r="440" spans="5:56" x14ac:dyDescent="0.25">
      <c r="E440" s="437"/>
      <c r="F440" s="437"/>
      <c r="I440" s="434"/>
      <c r="J440" s="434"/>
      <c r="K440" s="434"/>
      <c r="L440" s="434"/>
      <c r="M440" s="434"/>
      <c r="N440" s="434"/>
      <c r="O440" s="434"/>
      <c r="P440" s="434"/>
      <c r="Q440" s="434"/>
      <c r="R440" s="434"/>
      <c r="S440" s="434"/>
      <c r="T440" s="434"/>
      <c r="U440" s="434"/>
      <c r="V440" s="434"/>
      <c r="W440" s="434"/>
      <c r="X440" s="434"/>
      <c r="Y440" s="434"/>
      <c r="Z440" s="434"/>
      <c r="AA440" s="434"/>
      <c r="AB440" s="434"/>
      <c r="AC440" s="434"/>
      <c r="AD440" s="434"/>
      <c r="AE440" s="434"/>
      <c r="AF440" s="434"/>
      <c r="AG440" s="434"/>
      <c r="AH440" s="434"/>
      <c r="AI440" s="434"/>
      <c r="AJ440" s="434"/>
      <c r="AK440" s="434"/>
      <c r="AL440" s="434"/>
      <c r="AM440" s="434"/>
      <c r="AN440" s="434"/>
      <c r="AO440" s="434"/>
      <c r="AP440" s="434"/>
      <c r="AQ440" s="434"/>
      <c r="AR440" s="434"/>
      <c r="AS440" s="434"/>
      <c r="AT440" s="434"/>
      <c r="AU440" s="434"/>
      <c r="AV440" s="434"/>
      <c r="AW440" s="434"/>
      <c r="AX440" s="434"/>
      <c r="AY440" s="434"/>
      <c r="AZ440" s="434"/>
      <c r="BA440" s="434"/>
      <c r="BB440" s="437"/>
      <c r="BC440" s="437"/>
      <c r="BD440" s="437"/>
    </row>
    <row r="441" spans="5:56" x14ac:dyDescent="0.25">
      <c r="E441" s="437"/>
      <c r="F441" s="437"/>
      <c r="I441" s="434"/>
      <c r="J441" s="434"/>
      <c r="K441" s="434"/>
      <c r="L441" s="434"/>
      <c r="M441" s="434"/>
      <c r="N441" s="434"/>
      <c r="O441" s="434"/>
      <c r="P441" s="434"/>
      <c r="Q441" s="434"/>
      <c r="R441" s="434"/>
      <c r="S441" s="434"/>
      <c r="T441" s="434"/>
      <c r="U441" s="434"/>
      <c r="V441" s="434"/>
      <c r="W441" s="434"/>
      <c r="X441" s="434"/>
      <c r="Y441" s="434"/>
      <c r="Z441" s="434"/>
      <c r="AA441" s="434"/>
      <c r="AB441" s="434"/>
      <c r="AC441" s="434"/>
      <c r="AD441" s="434"/>
      <c r="AE441" s="434"/>
      <c r="AF441" s="434"/>
      <c r="AG441" s="434"/>
      <c r="AH441" s="434"/>
      <c r="AI441" s="434"/>
      <c r="AJ441" s="434"/>
      <c r="AK441" s="434"/>
      <c r="AL441" s="434"/>
      <c r="AM441" s="434"/>
      <c r="AN441" s="434"/>
      <c r="AO441" s="434"/>
      <c r="AP441" s="434"/>
      <c r="AQ441" s="434"/>
      <c r="AR441" s="434"/>
      <c r="AS441" s="434"/>
      <c r="AT441" s="434"/>
      <c r="AU441" s="434"/>
      <c r="AV441" s="434"/>
      <c r="AW441" s="434"/>
      <c r="AX441" s="434"/>
      <c r="AY441" s="434"/>
      <c r="AZ441" s="434"/>
      <c r="BA441" s="434"/>
      <c r="BB441" s="437"/>
      <c r="BC441" s="437"/>
      <c r="BD441" s="437"/>
    </row>
    <row r="442" spans="5:56" x14ac:dyDescent="0.25">
      <c r="E442" s="437"/>
      <c r="F442" s="437"/>
      <c r="I442" s="434"/>
      <c r="J442" s="434"/>
      <c r="K442" s="434"/>
      <c r="L442" s="434"/>
      <c r="M442" s="434"/>
      <c r="N442" s="434"/>
      <c r="O442" s="434"/>
      <c r="P442" s="434"/>
      <c r="Q442" s="434"/>
      <c r="R442" s="434"/>
      <c r="S442" s="434"/>
      <c r="T442" s="434"/>
      <c r="U442" s="434"/>
      <c r="V442" s="434"/>
      <c r="W442" s="434"/>
      <c r="X442" s="434"/>
      <c r="Y442" s="434"/>
      <c r="Z442" s="434"/>
      <c r="AA442" s="434"/>
      <c r="AB442" s="434"/>
      <c r="AC442" s="434"/>
      <c r="AD442" s="434"/>
      <c r="AE442" s="434"/>
      <c r="AF442" s="434"/>
      <c r="AG442" s="434"/>
      <c r="AH442" s="434"/>
      <c r="AI442" s="434"/>
      <c r="AJ442" s="434"/>
      <c r="AK442" s="434"/>
      <c r="AL442" s="434"/>
      <c r="AM442" s="434"/>
      <c r="AN442" s="434"/>
      <c r="AO442" s="434"/>
      <c r="AP442" s="434"/>
      <c r="AQ442" s="434"/>
      <c r="AR442" s="434"/>
      <c r="AS442" s="434"/>
      <c r="AT442" s="434"/>
      <c r="AU442" s="434"/>
      <c r="AV442" s="434"/>
      <c r="AW442" s="434"/>
      <c r="AX442" s="434"/>
      <c r="AY442" s="434"/>
      <c r="AZ442" s="434"/>
      <c r="BA442" s="434"/>
      <c r="BB442" s="437"/>
      <c r="BC442" s="437"/>
      <c r="BD442" s="437"/>
    </row>
    <row r="443" spans="5:56" x14ac:dyDescent="0.25">
      <c r="E443" s="437"/>
      <c r="F443" s="437"/>
      <c r="I443" s="434"/>
      <c r="J443" s="434"/>
      <c r="K443" s="434"/>
      <c r="L443" s="434"/>
      <c r="M443" s="434"/>
      <c r="N443" s="434"/>
      <c r="O443" s="434"/>
      <c r="P443" s="434"/>
      <c r="Q443" s="434"/>
      <c r="R443" s="434"/>
      <c r="S443" s="434"/>
      <c r="T443" s="434"/>
      <c r="U443" s="434"/>
      <c r="V443" s="434"/>
      <c r="W443" s="434"/>
      <c r="X443" s="434"/>
      <c r="Y443" s="434"/>
      <c r="Z443" s="434"/>
      <c r="AA443" s="434"/>
      <c r="AB443" s="434"/>
      <c r="AC443" s="434"/>
      <c r="AD443" s="434"/>
      <c r="AE443" s="434"/>
      <c r="AF443" s="434"/>
      <c r="AG443" s="434"/>
      <c r="AH443" s="434"/>
      <c r="AI443" s="434"/>
      <c r="AJ443" s="434"/>
      <c r="AK443" s="434"/>
      <c r="AL443" s="434"/>
      <c r="AM443" s="434"/>
      <c r="AN443" s="434"/>
      <c r="AO443" s="434"/>
      <c r="AP443" s="434"/>
      <c r="AQ443" s="434"/>
      <c r="AR443" s="434"/>
      <c r="AS443" s="434"/>
      <c r="AT443" s="434"/>
      <c r="AU443" s="434"/>
      <c r="AV443" s="434"/>
      <c r="AW443" s="434"/>
      <c r="AX443" s="434"/>
      <c r="AY443" s="434"/>
      <c r="AZ443" s="434"/>
      <c r="BA443" s="434"/>
      <c r="BB443" s="437"/>
      <c r="BC443" s="437"/>
      <c r="BD443" s="437"/>
    </row>
    <row r="444" spans="5:56" x14ac:dyDescent="0.25">
      <c r="E444" s="437"/>
      <c r="F444" s="437"/>
      <c r="I444" s="434"/>
      <c r="J444" s="434"/>
      <c r="K444" s="434"/>
      <c r="L444" s="434"/>
      <c r="M444" s="434"/>
      <c r="N444" s="434"/>
      <c r="O444" s="434"/>
      <c r="P444" s="434"/>
      <c r="Q444" s="434"/>
      <c r="R444" s="434"/>
      <c r="S444" s="434"/>
      <c r="T444" s="434"/>
      <c r="U444" s="434"/>
      <c r="V444" s="434"/>
      <c r="W444" s="434"/>
      <c r="X444" s="434"/>
      <c r="Y444" s="434"/>
      <c r="Z444" s="434"/>
      <c r="AA444" s="434"/>
      <c r="AB444" s="434"/>
      <c r="AC444" s="434"/>
      <c r="AD444" s="434"/>
      <c r="AE444" s="434"/>
      <c r="AF444" s="434"/>
      <c r="AG444" s="434"/>
      <c r="AH444" s="434"/>
      <c r="AI444" s="434"/>
      <c r="AJ444" s="434"/>
      <c r="AK444" s="434"/>
      <c r="AL444" s="434"/>
      <c r="AM444" s="434"/>
      <c r="AN444" s="434"/>
      <c r="AO444" s="434"/>
      <c r="AP444" s="434"/>
      <c r="AQ444" s="434"/>
      <c r="AR444" s="434"/>
      <c r="AS444" s="434"/>
      <c r="AT444" s="434"/>
      <c r="AU444" s="434"/>
      <c r="AV444" s="434"/>
      <c r="AW444" s="434"/>
      <c r="AX444" s="434"/>
      <c r="AY444" s="434"/>
      <c r="AZ444" s="434"/>
      <c r="BA444" s="434"/>
      <c r="BB444" s="437"/>
      <c r="BC444" s="437"/>
      <c r="BD444" s="437"/>
    </row>
    <row r="445" spans="5:56" x14ac:dyDescent="0.25">
      <c r="E445" s="437"/>
      <c r="F445" s="437"/>
      <c r="I445" s="434"/>
      <c r="J445" s="434"/>
      <c r="K445" s="434"/>
      <c r="L445" s="434"/>
      <c r="M445" s="434"/>
      <c r="N445" s="434"/>
      <c r="O445" s="434"/>
      <c r="P445" s="434"/>
      <c r="Q445" s="434"/>
      <c r="R445" s="434"/>
      <c r="S445" s="434"/>
      <c r="T445" s="434"/>
      <c r="U445" s="434"/>
      <c r="V445" s="434"/>
      <c r="W445" s="434"/>
      <c r="X445" s="434"/>
      <c r="Y445" s="434"/>
      <c r="Z445" s="434"/>
      <c r="AA445" s="434"/>
      <c r="AB445" s="434"/>
      <c r="AC445" s="434"/>
      <c r="AD445" s="434"/>
      <c r="AE445" s="434"/>
      <c r="AF445" s="434"/>
      <c r="AG445" s="434"/>
      <c r="AH445" s="434"/>
      <c r="AI445" s="434"/>
      <c r="AJ445" s="434"/>
      <c r="AK445" s="434"/>
      <c r="AL445" s="434"/>
      <c r="AM445" s="434"/>
      <c r="AN445" s="434"/>
      <c r="AO445" s="434"/>
      <c r="AP445" s="434"/>
      <c r="AQ445" s="434"/>
      <c r="AR445" s="434"/>
      <c r="AS445" s="434"/>
      <c r="AT445" s="434"/>
      <c r="AU445" s="434"/>
      <c r="AV445" s="434"/>
      <c r="AW445" s="434"/>
      <c r="AX445" s="434"/>
      <c r="AY445" s="434"/>
      <c r="AZ445" s="434"/>
      <c r="BA445" s="434"/>
      <c r="BB445" s="437"/>
      <c r="BC445" s="437"/>
      <c r="BD445" s="437"/>
    </row>
    <row r="446" spans="5:56" x14ac:dyDescent="0.25">
      <c r="E446" s="437"/>
      <c r="F446" s="437"/>
      <c r="I446" s="434"/>
      <c r="J446" s="434"/>
      <c r="K446" s="434"/>
      <c r="L446" s="434"/>
      <c r="M446" s="434"/>
      <c r="N446" s="434"/>
      <c r="O446" s="434"/>
      <c r="P446" s="434"/>
      <c r="Q446" s="434"/>
      <c r="R446" s="434"/>
      <c r="S446" s="434"/>
      <c r="T446" s="434"/>
      <c r="U446" s="434"/>
      <c r="V446" s="434"/>
      <c r="W446" s="434"/>
      <c r="X446" s="434"/>
      <c r="Y446" s="434"/>
      <c r="Z446" s="434"/>
      <c r="AA446" s="434"/>
      <c r="AB446" s="434"/>
      <c r="AC446" s="434"/>
      <c r="AD446" s="434"/>
      <c r="AE446" s="434"/>
      <c r="AF446" s="434"/>
      <c r="AG446" s="434"/>
      <c r="AH446" s="434"/>
      <c r="AI446" s="434"/>
      <c r="AJ446" s="434"/>
      <c r="AK446" s="434"/>
      <c r="AL446" s="434"/>
      <c r="AM446" s="434"/>
      <c r="AN446" s="434"/>
      <c r="AO446" s="434"/>
      <c r="AP446" s="434"/>
      <c r="AQ446" s="434"/>
      <c r="AR446" s="434"/>
      <c r="AS446" s="434"/>
      <c r="AT446" s="434"/>
      <c r="AU446" s="434"/>
      <c r="AV446" s="434"/>
      <c r="AW446" s="434"/>
      <c r="AX446" s="434"/>
      <c r="AY446" s="434"/>
      <c r="AZ446" s="434"/>
      <c r="BA446" s="434"/>
      <c r="BB446" s="437"/>
      <c r="BC446" s="437"/>
      <c r="BD446" s="437"/>
    </row>
    <row r="447" spans="5:56" x14ac:dyDescent="0.25">
      <c r="E447" s="437"/>
      <c r="F447" s="437"/>
      <c r="I447" s="434"/>
      <c r="J447" s="434"/>
      <c r="K447" s="434"/>
      <c r="L447" s="434"/>
      <c r="M447" s="434"/>
      <c r="N447" s="434"/>
      <c r="O447" s="434"/>
      <c r="P447" s="434"/>
      <c r="Q447" s="434"/>
      <c r="R447" s="434"/>
      <c r="S447" s="434"/>
      <c r="T447" s="434"/>
      <c r="U447" s="434"/>
      <c r="V447" s="434"/>
      <c r="W447" s="434"/>
      <c r="X447" s="434"/>
      <c r="Y447" s="434"/>
      <c r="Z447" s="434"/>
      <c r="AA447" s="434"/>
      <c r="AB447" s="434"/>
      <c r="AC447" s="434"/>
      <c r="AD447" s="434"/>
      <c r="AE447" s="434"/>
      <c r="AF447" s="434"/>
      <c r="AG447" s="434"/>
      <c r="AH447" s="434"/>
      <c r="AI447" s="434"/>
      <c r="AJ447" s="434"/>
      <c r="AK447" s="434"/>
      <c r="AL447" s="434"/>
      <c r="AM447" s="434"/>
      <c r="AN447" s="434"/>
      <c r="AO447" s="434"/>
      <c r="AP447" s="434"/>
      <c r="AQ447" s="434"/>
      <c r="AR447" s="434"/>
      <c r="AS447" s="434"/>
      <c r="AT447" s="434"/>
      <c r="AU447" s="434"/>
      <c r="AV447" s="434"/>
      <c r="AW447" s="434"/>
      <c r="AX447" s="434"/>
      <c r="AY447" s="434"/>
      <c r="AZ447" s="434"/>
      <c r="BA447" s="434"/>
      <c r="BB447" s="437"/>
      <c r="BC447" s="437"/>
      <c r="BD447" s="437"/>
    </row>
    <row r="448" spans="5:56" x14ac:dyDescent="0.25">
      <c r="E448" s="437"/>
      <c r="F448" s="437"/>
      <c r="I448" s="434"/>
      <c r="J448" s="434"/>
      <c r="K448" s="434"/>
      <c r="L448" s="434"/>
      <c r="M448" s="434"/>
      <c r="N448" s="434"/>
      <c r="O448" s="434"/>
      <c r="P448" s="434"/>
      <c r="Q448" s="434"/>
      <c r="R448" s="434"/>
      <c r="S448" s="434"/>
      <c r="T448" s="434"/>
      <c r="U448" s="434"/>
      <c r="V448" s="434"/>
      <c r="W448" s="434"/>
      <c r="X448" s="434"/>
      <c r="Y448" s="434"/>
      <c r="Z448" s="434"/>
      <c r="AA448" s="434"/>
      <c r="AB448" s="434"/>
      <c r="AC448" s="434"/>
      <c r="AD448" s="434"/>
      <c r="AE448" s="434"/>
      <c r="AF448" s="434"/>
      <c r="AG448" s="434"/>
      <c r="AH448" s="434"/>
      <c r="AI448" s="434"/>
      <c r="AJ448" s="434"/>
      <c r="AK448" s="434"/>
      <c r="AL448" s="434"/>
      <c r="AM448" s="434"/>
      <c r="AN448" s="434"/>
      <c r="AO448" s="434"/>
      <c r="AP448" s="434"/>
      <c r="AQ448" s="434"/>
      <c r="AR448" s="434"/>
      <c r="AS448" s="434"/>
      <c r="AT448" s="434"/>
      <c r="AU448" s="434"/>
      <c r="AV448" s="434"/>
      <c r="AW448" s="434"/>
      <c r="AX448" s="434"/>
      <c r="AY448" s="434"/>
      <c r="AZ448" s="434"/>
      <c r="BA448" s="434"/>
      <c r="BB448" s="437"/>
      <c r="BC448" s="437"/>
      <c r="BD448" s="437"/>
    </row>
    <row r="449" spans="5:56" x14ac:dyDescent="0.25">
      <c r="E449" s="437"/>
      <c r="F449" s="437"/>
      <c r="I449" s="434"/>
      <c r="J449" s="434"/>
      <c r="K449" s="434"/>
      <c r="L449" s="434"/>
      <c r="M449" s="434"/>
      <c r="N449" s="434"/>
      <c r="O449" s="434"/>
      <c r="P449" s="434"/>
      <c r="Q449" s="434"/>
      <c r="R449" s="434"/>
      <c r="S449" s="434"/>
      <c r="T449" s="434"/>
      <c r="U449" s="434"/>
      <c r="V449" s="434"/>
      <c r="W449" s="434"/>
      <c r="X449" s="434"/>
      <c r="Y449" s="434"/>
      <c r="Z449" s="434"/>
      <c r="AA449" s="434"/>
      <c r="AB449" s="434"/>
      <c r="AC449" s="434"/>
      <c r="AD449" s="434"/>
      <c r="AE449" s="434"/>
      <c r="AF449" s="434"/>
      <c r="AG449" s="434"/>
      <c r="AH449" s="434"/>
      <c r="AI449" s="434"/>
      <c r="AJ449" s="434"/>
      <c r="AK449" s="434"/>
      <c r="AL449" s="434"/>
      <c r="AM449" s="434"/>
      <c r="AN449" s="434"/>
      <c r="AO449" s="434"/>
      <c r="AP449" s="434"/>
      <c r="AQ449" s="434"/>
      <c r="AR449" s="434"/>
      <c r="AS449" s="434"/>
      <c r="AT449" s="434"/>
      <c r="AU449" s="434"/>
      <c r="AV449" s="434"/>
      <c r="AW449" s="434"/>
      <c r="AX449" s="434"/>
      <c r="AY449" s="434"/>
      <c r="AZ449" s="434"/>
      <c r="BA449" s="434"/>
      <c r="BB449" s="437"/>
      <c r="BC449" s="437"/>
      <c r="BD449" s="437"/>
    </row>
    <row r="450" spans="5:56" x14ac:dyDescent="0.25">
      <c r="E450" s="437"/>
      <c r="F450" s="437"/>
      <c r="I450" s="434"/>
      <c r="J450" s="434"/>
      <c r="K450" s="434"/>
      <c r="L450" s="434"/>
      <c r="M450" s="434"/>
      <c r="N450" s="434"/>
      <c r="O450" s="434"/>
      <c r="P450" s="434"/>
      <c r="Q450" s="434"/>
      <c r="R450" s="434"/>
      <c r="S450" s="434"/>
      <c r="T450" s="434"/>
      <c r="U450" s="434"/>
      <c r="V450" s="434"/>
      <c r="W450" s="434"/>
      <c r="X450" s="434"/>
      <c r="Y450" s="434"/>
      <c r="Z450" s="434"/>
      <c r="AA450" s="434"/>
      <c r="AB450" s="434"/>
      <c r="AC450" s="434"/>
      <c r="AD450" s="434"/>
      <c r="AE450" s="434"/>
      <c r="AF450" s="434"/>
      <c r="AG450" s="434"/>
      <c r="AH450" s="434"/>
      <c r="AI450" s="434"/>
      <c r="AJ450" s="434"/>
      <c r="AK450" s="434"/>
      <c r="AL450" s="434"/>
      <c r="AM450" s="434"/>
      <c r="AN450" s="434"/>
      <c r="AO450" s="434"/>
      <c r="AP450" s="434"/>
      <c r="AQ450" s="434"/>
      <c r="AR450" s="434"/>
      <c r="AS450" s="434"/>
      <c r="AT450" s="434"/>
      <c r="AU450" s="434"/>
      <c r="AV450" s="434"/>
      <c r="AW450" s="434"/>
      <c r="AX450" s="434"/>
      <c r="AY450" s="434"/>
      <c r="AZ450" s="434"/>
      <c r="BA450" s="434"/>
      <c r="BB450" s="437"/>
      <c r="BC450" s="437"/>
      <c r="BD450" s="437"/>
    </row>
    <row r="451" spans="5:56" x14ac:dyDescent="0.25">
      <c r="E451" s="437"/>
      <c r="F451" s="437"/>
      <c r="I451" s="434"/>
      <c r="J451" s="434"/>
      <c r="K451" s="434"/>
      <c r="L451" s="434"/>
      <c r="M451" s="434"/>
      <c r="N451" s="434"/>
      <c r="O451" s="434"/>
      <c r="P451" s="434"/>
      <c r="Q451" s="434"/>
      <c r="R451" s="434"/>
      <c r="S451" s="434"/>
      <c r="T451" s="434"/>
      <c r="U451" s="434"/>
      <c r="V451" s="434"/>
      <c r="W451" s="434"/>
      <c r="X451" s="434"/>
      <c r="Y451" s="434"/>
      <c r="Z451" s="434"/>
      <c r="AA451" s="434"/>
      <c r="AB451" s="434"/>
      <c r="AC451" s="434"/>
      <c r="AD451" s="434"/>
      <c r="AE451" s="434"/>
      <c r="AF451" s="434"/>
      <c r="AG451" s="434"/>
      <c r="AH451" s="434"/>
      <c r="AI451" s="434"/>
      <c r="AJ451" s="434"/>
      <c r="AK451" s="434"/>
      <c r="AL451" s="434"/>
      <c r="AM451" s="434"/>
      <c r="AN451" s="434"/>
      <c r="AO451" s="434"/>
      <c r="AP451" s="434"/>
      <c r="AQ451" s="434"/>
      <c r="AR451" s="434"/>
      <c r="AS451" s="434"/>
      <c r="AT451" s="434"/>
      <c r="AU451" s="434"/>
      <c r="AV451" s="434"/>
      <c r="AW451" s="434"/>
      <c r="AX451" s="434"/>
      <c r="AY451" s="434"/>
      <c r="AZ451" s="434"/>
      <c r="BA451" s="434"/>
      <c r="BB451" s="437"/>
      <c r="BC451" s="437"/>
      <c r="BD451" s="437"/>
    </row>
    <row r="452" spans="5:56" x14ac:dyDescent="0.25">
      <c r="E452" s="437"/>
      <c r="F452" s="437"/>
      <c r="I452" s="434"/>
      <c r="J452" s="434"/>
      <c r="K452" s="434"/>
      <c r="L452" s="434"/>
      <c r="M452" s="434"/>
      <c r="N452" s="434"/>
      <c r="O452" s="434"/>
      <c r="P452" s="434"/>
      <c r="Q452" s="434"/>
      <c r="R452" s="434"/>
      <c r="S452" s="434"/>
      <c r="T452" s="434"/>
      <c r="U452" s="434"/>
      <c r="V452" s="434"/>
      <c r="W452" s="434"/>
      <c r="X452" s="434"/>
      <c r="Y452" s="434"/>
      <c r="Z452" s="434"/>
      <c r="AA452" s="434"/>
      <c r="AB452" s="434"/>
      <c r="AC452" s="434"/>
      <c r="AD452" s="434"/>
      <c r="AE452" s="434"/>
      <c r="AF452" s="434"/>
      <c r="AG452" s="434"/>
      <c r="AH452" s="434"/>
      <c r="AI452" s="434"/>
      <c r="AJ452" s="434"/>
      <c r="AK452" s="434"/>
      <c r="AL452" s="434"/>
      <c r="AM452" s="434"/>
      <c r="AN452" s="434"/>
      <c r="AO452" s="434"/>
      <c r="AP452" s="434"/>
      <c r="AQ452" s="434"/>
      <c r="AR452" s="434"/>
      <c r="AS452" s="434"/>
      <c r="AT452" s="434"/>
      <c r="AU452" s="434"/>
      <c r="AV452" s="434"/>
      <c r="AW452" s="434"/>
      <c r="AX452" s="434"/>
      <c r="AY452" s="434"/>
      <c r="AZ452" s="434"/>
      <c r="BA452" s="434"/>
      <c r="BB452" s="437"/>
      <c r="BC452" s="437"/>
      <c r="BD452" s="437"/>
    </row>
    <row r="453" spans="5:56" x14ac:dyDescent="0.25">
      <c r="E453" s="437"/>
      <c r="F453" s="437"/>
      <c r="I453" s="434"/>
      <c r="J453" s="434"/>
      <c r="K453" s="434"/>
      <c r="L453" s="434"/>
      <c r="M453" s="434"/>
      <c r="N453" s="434"/>
      <c r="O453" s="434"/>
      <c r="P453" s="434"/>
      <c r="Q453" s="434"/>
      <c r="R453" s="434"/>
      <c r="S453" s="434"/>
      <c r="T453" s="434"/>
      <c r="U453" s="434"/>
      <c r="V453" s="434"/>
      <c r="W453" s="434"/>
      <c r="X453" s="434"/>
      <c r="Y453" s="434"/>
      <c r="Z453" s="434"/>
      <c r="AA453" s="434"/>
      <c r="AB453" s="434"/>
      <c r="AC453" s="434"/>
      <c r="AD453" s="434"/>
      <c r="AE453" s="434"/>
      <c r="AF453" s="434"/>
      <c r="AG453" s="434"/>
      <c r="AH453" s="434"/>
      <c r="AI453" s="434"/>
      <c r="AJ453" s="434"/>
      <c r="AK453" s="434"/>
      <c r="AL453" s="434"/>
      <c r="AM453" s="434"/>
      <c r="AN453" s="434"/>
      <c r="AO453" s="434"/>
      <c r="AP453" s="434"/>
      <c r="AQ453" s="434"/>
      <c r="AR453" s="434"/>
      <c r="AS453" s="434"/>
      <c r="AT453" s="434"/>
      <c r="AU453" s="434"/>
      <c r="AV453" s="434"/>
      <c r="AW453" s="434"/>
      <c r="AX453" s="434"/>
      <c r="AY453" s="434"/>
      <c r="AZ453" s="434"/>
      <c r="BA453" s="434"/>
      <c r="BB453" s="437"/>
      <c r="BC453" s="437"/>
      <c r="BD453" s="437"/>
    </row>
    <row r="454" spans="5:56" x14ac:dyDescent="0.25">
      <c r="E454" s="437"/>
      <c r="F454" s="437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434"/>
      <c r="AA454" s="434"/>
      <c r="AB454" s="434"/>
      <c r="AC454" s="434"/>
      <c r="AD454" s="434"/>
      <c r="AE454" s="434"/>
      <c r="AF454" s="434"/>
      <c r="AG454" s="434"/>
      <c r="AH454" s="434"/>
      <c r="AI454" s="434"/>
      <c r="AJ454" s="434"/>
      <c r="AK454" s="434"/>
      <c r="AL454" s="434"/>
      <c r="AM454" s="434"/>
      <c r="AN454" s="434"/>
      <c r="AO454" s="434"/>
      <c r="AP454" s="434"/>
      <c r="AQ454" s="434"/>
      <c r="AR454" s="434"/>
      <c r="AS454" s="434"/>
      <c r="AT454" s="434"/>
      <c r="AU454" s="434"/>
      <c r="AV454" s="434"/>
      <c r="AW454" s="434"/>
      <c r="AX454" s="434"/>
      <c r="AY454" s="434"/>
      <c r="AZ454" s="434"/>
      <c r="BA454" s="434"/>
      <c r="BB454" s="437"/>
      <c r="BC454" s="437"/>
      <c r="BD454" s="437"/>
    </row>
    <row r="455" spans="5:56" x14ac:dyDescent="0.25">
      <c r="E455" s="437"/>
      <c r="F455" s="437"/>
      <c r="I455" s="434"/>
      <c r="J455" s="434"/>
      <c r="K455" s="434"/>
      <c r="L455" s="434"/>
      <c r="M455" s="434"/>
      <c r="N455" s="434"/>
      <c r="O455" s="434"/>
      <c r="P455" s="434"/>
      <c r="Q455" s="434"/>
      <c r="R455" s="434"/>
      <c r="S455" s="434"/>
      <c r="T455" s="434"/>
      <c r="U455" s="434"/>
      <c r="V455" s="434"/>
      <c r="W455" s="434"/>
      <c r="X455" s="434"/>
      <c r="Y455" s="434"/>
      <c r="Z455" s="434"/>
      <c r="AA455" s="434"/>
      <c r="AB455" s="434"/>
      <c r="AC455" s="434"/>
      <c r="AD455" s="434"/>
      <c r="AE455" s="434"/>
      <c r="AF455" s="434"/>
      <c r="AG455" s="434"/>
      <c r="AH455" s="434"/>
      <c r="AI455" s="434"/>
      <c r="AJ455" s="434"/>
      <c r="AK455" s="434"/>
      <c r="AL455" s="434"/>
      <c r="AM455" s="434"/>
      <c r="AN455" s="434"/>
      <c r="AO455" s="434"/>
      <c r="AP455" s="434"/>
      <c r="AQ455" s="434"/>
      <c r="AR455" s="434"/>
      <c r="AS455" s="434"/>
      <c r="AT455" s="434"/>
      <c r="AU455" s="434"/>
      <c r="AV455" s="434"/>
      <c r="AW455" s="434"/>
      <c r="AX455" s="434"/>
      <c r="AY455" s="434"/>
      <c r="AZ455" s="434"/>
      <c r="BA455" s="434"/>
      <c r="BB455" s="437"/>
      <c r="BC455" s="437"/>
      <c r="BD455" s="437"/>
    </row>
    <row r="456" spans="5:56" x14ac:dyDescent="0.25">
      <c r="E456" s="437"/>
      <c r="F456" s="437"/>
      <c r="I456" s="434"/>
      <c r="J456" s="434"/>
      <c r="K456" s="434"/>
      <c r="L456" s="434"/>
      <c r="M456" s="434"/>
      <c r="N456" s="434"/>
      <c r="O456" s="434"/>
      <c r="P456" s="434"/>
      <c r="Q456" s="434"/>
      <c r="R456" s="434"/>
      <c r="S456" s="434"/>
      <c r="T456" s="434"/>
      <c r="U456" s="434"/>
      <c r="V456" s="434"/>
      <c r="W456" s="434"/>
      <c r="X456" s="434"/>
      <c r="Y456" s="434"/>
      <c r="Z456" s="434"/>
      <c r="AA456" s="434"/>
      <c r="AB456" s="434"/>
      <c r="AC456" s="434"/>
      <c r="AD456" s="434"/>
      <c r="AE456" s="434"/>
      <c r="AF456" s="434"/>
      <c r="AG456" s="434"/>
      <c r="AH456" s="434"/>
      <c r="AI456" s="434"/>
      <c r="AJ456" s="434"/>
      <c r="AK456" s="434"/>
      <c r="AL456" s="434"/>
      <c r="AM456" s="434"/>
      <c r="AN456" s="434"/>
      <c r="AO456" s="434"/>
      <c r="AP456" s="434"/>
      <c r="AQ456" s="434"/>
      <c r="AR456" s="434"/>
      <c r="AS456" s="434"/>
      <c r="AT456" s="434"/>
      <c r="AU456" s="434"/>
      <c r="AV456" s="434"/>
      <c r="AW456" s="434"/>
      <c r="AX456" s="434"/>
      <c r="AY456" s="434"/>
      <c r="AZ456" s="434"/>
      <c r="BA456" s="434"/>
      <c r="BB456" s="437"/>
      <c r="BC456" s="437"/>
      <c r="BD456" s="437"/>
    </row>
    <row r="457" spans="5:56" x14ac:dyDescent="0.25">
      <c r="E457" s="437"/>
      <c r="F457" s="437"/>
      <c r="I457" s="434"/>
      <c r="J457" s="434"/>
      <c r="K457" s="434"/>
      <c r="L457" s="434"/>
      <c r="M457" s="434"/>
      <c r="N457" s="434"/>
      <c r="O457" s="434"/>
      <c r="P457" s="434"/>
      <c r="Q457" s="434"/>
      <c r="R457" s="434"/>
      <c r="S457" s="434"/>
      <c r="T457" s="434"/>
      <c r="U457" s="434"/>
      <c r="V457" s="434"/>
      <c r="W457" s="434"/>
      <c r="X457" s="434"/>
      <c r="Y457" s="434"/>
      <c r="Z457" s="434"/>
      <c r="AA457" s="434"/>
      <c r="AB457" s="434"/>
      <c r="AC457" s="434"/>
      <c r="AD457" s="434"/>
      <c r="AE457" s="434"/>
      <c r="AF457" s="434"/>
      <c r="AG457" s="434"/>
      <c r="AH457" s="434"/>
      <c r="AI457" s="434"/>
      <c r="AJ457" s="434"/>
      <c r="AK457" s="434"/>
      <c r="AL457" s="434"/>
      <c r="AM457" s="434"/>
      <c r="AN457" s="434"/>
      <c r="AO457" s="434"/>
      <c r="AP457" s="434"/>
      <c r="AQ457" s="434"/>
      <c r="AR457" s="434"/>
      <c r="AS457" s="434"/>
      <c r="AT457" s="434"/>
      <c r="AU457" s="434"/>
      <c r="AV457" s="434"/>
      <c r="AW457" s="434"/>
      <c r="AX457" s="434"/>
      <c r="AY457" s="434"/>
      <c r="AZ457" s="434"/>
      <c r="BA457" s="434"/>
      <c r="BB457" s="437"/>
      <c r="BC457" s="437"/>
      <c r="BD457" s="437"/>
    </row>
    <row r="458" spans="5:56" x14ac:dyDescent="0.25">
      <c r="E458" s="437"/>
      <c r="F458" s="437"/>
      <c r="I458" s="434"/>
      <c r="J458" s="434"/>
      <c r="K458" s="434"/>
      <c r="L458" s="434"/>
      <c r="M458" s="434"/>
      <c r="N458" s="434"/>
      <c r="O458" s="434"/>
      <c r="P458" s="434"/>
      <c r="Q458" s="434"/>
      <c r="R458" s="434"/>
      <c r="S458" s="434"/>
      <c r="T458" s="434"/>
      <c r="U458" s="434"/>
      <c r="V458" s="434"/>
      <c r="W458" s="434"/>
      <c r="X458" s="434"/>
      <c r="Y458" s="434"/>
      <c r="Z458" s="434"/>
      <c r="AA458" s="434"/>
      <c r="AB458" s="434"/>
      <c r="AC458" s="434"/>
      <c r="AD458" s="434"/>
      <c r="AE458" s="434"/>
      <c r="AF458" s="434"/>
      <c r="AG458" s="434"/>
      <c r="AH458" s="434"/>
      <c r="AI458" s="434"/>
      <c r="AJ458" s="434"/>
      <c r="AK458" s="434"/>
      <c r="AL458" s="434"/>
      <c r="AM458" s="434"/>
      <c r="AN458" s="434"/>
      <c r="AO458" s="434"/>
      <c r="AP458" s="434"/>
      <c r="AQ458" s="434"/>
      <c r="AR458" s="434"/>
      <c r="AS458" s="434"/>
      <c r="AT458" s="434"/>
      <c r="AU458" s="434"/>
      <c r="AV458" s="434"/>
      <c r="AW458" s="434"/>
      <c r="AX458" s="434"/>
      <c r="AY458" s="434"/>
      <c r="AZ458" s="434"/>
      <c r="BA458" s="434"/>
      <c r="BB458" s="437"/>
      <c r="BC458" s="437"/>
      <c r="BD458" s="437"/>
    </row>
    <row r="459" spans="5:56" x14ac:dyDescent="0.25">
      <c r="E459" s="437"/>
      <c r="F459" s="437"/>
      <c r="I459" s="434"/>
      <c r="J459" s="434"/>
      <c r="K459" s="434"/>
      <c r="L459" s="434"/>
      <c r="M459" s="434"/>
      <c r="N459" s="434"/>
      <c r="O459" s="434"/>
      <c r="P459" s="434"/>
      <c r="Q459" s="434"/>
      <c r="R459" s="434"/>
      <c r="S459" s="434"/>
      <c r="T459" s="434"/>
      <c r="U459" s="434"/>
      <c r="V459" s="434"/>
      <c r="W459" s="434"/>
      <c r="X459" s="434"/>
      <c r="Y459" s="434"/>
      <c r="Z459" s="434"/>
      <c r="AA459" s="434"/>
      <c r="AB459" s="434"/>
      <c r="AC459" s="434"/>
      <c r="AD459" s="434"/>
      <c r="AE459" s="434"/>
      <c r="AF459" s="434"/>
      <c r="AG459" s="434"/>
      <c r="AH459" s="434"/>
      <c r="AI459" s="434"/>
      <c r="AJ459" s="434"/>
      <c r="AK459" s="434"/>
      <c r="AL459" s="434"/>
      <c r="AM459" s="434"/>
      <c r="AN459" s="434"/>
      <c r="AO459" s="434"/>
      <c r="AP459" s="434"/>
      <c r="AQ459" s="434"/>
      <c r="AR459" s="434"/>
      <c r="AS459" s="434"/>
      <c r="AT459" s="434"/>
      <c r="AU459" s="434"/>
      <c r="AV459" s="434"/>
      <c r="AW459" s="434"/>
      <c r="AX459" s="434"/>
      <c r="AY459" s="434"/>
      <c r="AZ459" s="434"/>
      <c r="BA459" s="434"/>
      <c r="BB459" s="437"/>
      <c r="BC459" s="437"/>
      <c r="BD459" s="437"/>
    </row>
    <row r="460" spans="5:56" x14ac:dyDescent="0.25">
      <c r="E460" s="437"/>
      <c r="F460" s="437"/>
      <c r="I460" s="434"/>
      <c r="J460" s="434"/>
      <c r="K460" s="434"/>
      <c r="L460" s="434"/>
      <c r="M460" s="434"/>
      <c r="N460" s="434"/>
      <c r="O460" s="434"/>
      <c r="P460" s="434"/>
      <c r="Q460" s="434"/>
      <c r="R460" s="434"/>
      <c r="S460" s="434"/>
      <c r="T460" s="434"/>
      <c r="U460" s="434"/>
      <c r="V460" s="434"/>
      <c r="W460" s="434"/>
      <c r="X460" s="434"/>
      <c r="Y460" s="434"/>
      <c r="Z460" s="434"/>
      <c r="AA460" s="434"/>
      <c r="AB460" s="434"/>
      <c r="AC460" s="434"/>
      <c r="AD460" s="434"/>
      <c r="AE460" s="434"/>
      <c r="AF460" s="434"/>
      <c r="AG460" s="434"/>
      <c r="AH460" s="434"/>
      <c r="AI460" s="434"/>
      <c r="AJ460" s="434"/>
      <c r="AK460" s="434"/>
      <c r="AL460" s="434"/>
      <c r="AM460" s="434"/>
      <c r="AN460" s="434"/>
      <c r="AO460" s="434"/>
      <c r="AP460" s="434"/>
      <c r="AQ460" s="434"/>
      <c r="AR460" s="434"/>
      <c r="AS460" s="434"/>
      <c r="AT460" s="434"/>
      <c r="AU460" s="434"/>
      <c r="AV460" s="434"/>
      <c r="AW460" s="434"/>
      <c r="AX460" s="434"/>
      <c r="AY460" s="434"/>
      <c r="AZ460" s="434"/>
      <c r="BA460" s="434"/>
      <c r="BB460" s="437"/>
      <c r="BC460" s="437"/>
      <c r="BD460" s="437"/>
    </row>
    <row r="461" spans="5:56" x14ac:dyDescent="0.25">
      <c r="E461" s="437"/>
      <c r="F461" s="437"/>
      <c r="I461" s="434"/>
      <c r="J461" s="434"/>
      <c r="K461" s="434"/>
      <c r="L461" s="434"/>
      <c r="M461" s="434"/>
      <c r="N461" s="434"/>
      <c r="O461" s="434"/>
      <c r="P461" s="434"/>
      <c r="Q461" s="434"/>
      <c r="R461" s="434"/>
      <c r="S461" s="434"/>
      <c r="T461" s="434"/>
      <c r="U461" s="434"/>
      <c r="V461" s="434"/>
      <c r="W461" s="434"/>
      <c r="X461" s="434"/>
      <c r="Y461" s="434"/>
      <c r="Z461" s="434"/>
      <c r="AA461" s="434"/>
      <c r="AB461" s="434"/>
      <c r="AC461" s="434"/>
      <c r="AD461" s="434"/>
      <c r="AE461" s="434"/>
      <c r="AF461" s="434"/>
      <c r="AG461" s="434"/>
      <c r="AH461" s="434"/>
      <c r="AI461" s="434"/>
      <c r="AJ461" s="434"/>
      <c r="AK461" s="434"/>
      <c r="AL461" s="434"/>
      <c r="AM461" s="434"/>
      <c r="AN461" s="434"/>
      <c r="AO461" s="434"/>
      <c r="AP461" s="434"/>
      <c r="AQ461" s="434"/>
      <c r="AR461" s="434"/>
      <c r="AS461" s="434"/>
      <c r="AT461" s="434"/>
      <c r="AU461" s="434"/>
      <c r="AV461" s="434"/>
      <c r="AW461" s="434"/>
      <c r="AX461" s="434"/>
      <c r="AY461" s="434"/>
      <c r="AZ461" s="434"/>
      <c r="BA461" s="434"/>
      <c r="BB461" s="437"/>
      <c r="BC461" s="437"/>
      <c r="BD461" s="437"/>
    </row>
    <row r="462" spans="5:56" x14ac:dyDescent="0.25">
      <c r="E462" s="437"/>
      <c r="F462" s="437"/>
      <c r="I462" s="434"/>
      <c r="J462" s="434"/>
      <c r="K462" s="434"/>
      <c r="L462" s="434"/>
      <c r="M462" s="434"/>
      <c r="N462" s="434"/>
      <c r="O462" s="434"/>
      <c r="P462" s="434"/>
      <c r="Q462" s="434"/>
      <c r="R462" s="434"/>
      <c r="S462" s="434"/>
      <c r="T462" s="434"/>
      <c r="U462" s="434"/>
      <c r="V462" s="434"/>
      <c r="W462" s="434"/>
      <c r="X462" s="434"/>
      <c r="Y462" s="434"/>
      <c r="Z462" s="434"/>
      <c r="AA462" s="434"/>
      <c r="AB462" s="434"/>
      <c r="AC462" s="434"/>
      <c r="AD462" s="434"/>
      <c r="AE462" s="434"/>
      <c r="AF462" s="434"/>
      <c r="AG462" s="434"/>
      <c r="AH462" s="434"/>
      <c r="AI462" s="434"/>
      <c r="AJ462" s="434"/>
      <c r="AK462" s="434"/>
      <c r="AL462" s="434"/>
      <c r="AM462" s="434"/>
      <c r="AN462" s="434"/>
      <c r="AO462" s="434"/>
      <c r="AP462" s="434"/>
      <c r="AQ462" s="434"/>
      <c r="AR462" s="434"/>
      <c r="AS462" s="434"/>
      <c r="AT462" s="434"/>
      <c r="AU462" s="434"/>
      <c r="AV462" s="434"/>
      <c r="AW462" s="434"/>
      <c r="AX462" s="434"/>
      <c r="AY462" s="434"/>
      <c r="AZ462" s="434"/>
      <c r="BA462" s="434"/>
      <c r="BB462" s="437"/>
      <c r="BC462" s="437"/>
      <c r="BD462" s="437"/>
    </row>
    <row r="463" spans="5:56" x14ac:dyDescent="0.25">
      <c r="E463" s="437"/>
      <c r="F463" s="437"/>
      <c r="I463" s="434"/>
      <c r="J463" s="434"/>
      <c r="K463" s="434"/>
      <c r="L463" s="434"/>
      <c r="M463" s="434"/>
      <c r="N463" s="434"/>
      <c r="O463" s="434"/>
      <c r="P463" s="434"/>
      <c r="Q463" s="434"/>
      <c r="R463" s="434"/>
      <c r="S463" s="434"/>
      <c r="T463" s="434"/>
      <c r="U463" s="434"/>
      <c r="V463" s="434"/>
      <c r="W463" s="434"/>
      <c r="X463" s="434"/>
      <c r="Y463" s="434"/>
      <c r="Z463" s="434"/>
      <c r="AA463" s="434"/>
      <c r="AB463" s="434"/>
      <c r="AC463" s="434"/>
      <c r="AD463" s="434"/>
      <c r="AE463" s="434"/>
      <c r="AF463" s="434"/>
      <c r="AG463" s="434"/>
      <c r="AH463" s="434"/>
      <c r="AI463" s="434"/>
      <c r="AJ463" s="434"/>
      <c r="AK463" s="434"/>
      <c r="AL463" s="434"/>
      <c r="AM463" s="434"/>
      <c r="AN463" s="434"/>
      <c r="AO463" s="434"/>
      <c r="AP463" s="434"/>
      <c r="AQ463" s="434"/>
      <c r="AR463" s="434"/>
      <c r="AS463" s="434"/>
      <c r="AT463" s="434"/>
      <c r="AU463" s="434"/>
      <c r="AV463" s="434"/>
      <c r="AW463" s="434"/>
      <c r="AX463" s="434"/>
      <c r="AY463" s="434"/>
      <c r="AZ463" s="434"/>
      <c r="BA463" s="434"/>
      <c r="BB463" s="437"/>
      <c r="BC463" s="437"/>
      <c r="BD463" s="437"/>
    </row>
    <row r="464" spans="5:56" x14ac:dyDescent="0.25">
      <c r="E464" s="437"/>
      <c r="F464" s="437"/>
      <c r="I464" s="434"/>
      <c r="J464" s="434"/>
      <c r="K464" s="434"/>
      <c r="L464" s="434"/>
      <c r="M464" s="434"/>
      <c r="N464" s="434"/>
      <c r="O464" s="434"/>
      <c r="P464" s="434"/>
      <c r="Q464" s="434"/>
      <c r="R464" s="434"/>
      <c r="S464" s="434"/>
      <c r="T464" s="434"/>
      <c r="U464" s="434"/>
      <c r="V464" s="434"/>
      <c r="W464" s="434"/>
      <c r="X464" s="434"/>
      <c r="Y464" s="434"/>
      <c r="Z464" s="434"/>
      <c r="AA464" s="434"/>
      <c r="AB464" s="434"/>
      <c r="AC464" s="434"/>
      <c r="AD464" s="434"/>
      <c r="AE464" s="434"/>
      <c r="AF464" s="434"/>
      <c r="AG464" s="434"/>
      <c r="AH464" s="434"/>
      <c r="AI464" s="434"/>
      <c r="AJ464" s="434"/>
      <c r="AK464" s="434"/>
      <c r="AL464" s="434"/>
      <c r="AM464" s="434"/>
      <c r="AN464" s="434"/>
      <c r="AO464" s="434"/>
      <c r="AP464" s="434"/>
      <c r="AQ464" s="434"/>
      <c r="AR464" s="434"/>
      <c r="AS464" s="434"/>
      <c r="AT464" s="434"/>
      <c r="AU464" s="434"/>
      <c r="AV464" s="434"/>
      <c r="AW464" s="434"/>
      <c r="AX464" s="434"/>
      <c r="AY464" s="434"/>
      <c r="AZ464" s="434"/>
      <c r="BA464" s="434"/>
      <c r="BB464" s="437"/>
      <c r="BC464" s="437"/>
      <c r="BD464" s="437"/>
    </row>
    <row r="465" spans="5:56" x14ac:dyDescent="0.25">
      <c r="E465" s="437"/>
      <c r="F465" s="437"/>
      <c r="I465" s="434"/>
      <c r="J465" s="434"/>
      <c r="K465" s="434"/>
      <c r="L465" s="434"/>
      <c r="M465" s="434"/>
      <c r="N465" s="434"/>
      <c r="O465" s="434"/>
      <c r="P465" s="434"/>
      <c r="Q465" s="434"/>
      <c r="R465" s="434"/>
      <c r="S465" s="434"/>
      <c r="T465" s="434"/>
      <c r="U465" s="434"/>
      <c r="V465" s="434"/>
      <c r="W465" s="434"/>
      <c r="X465" s="434"/>
      <c r="Y465" s="434"/>
      <c r="Z465" s="434"/>
      <c r="AA465" s="434"/>
      <c r="AB465" s="434"/>
      <c r="AC465" s="434"/>
      <c r="AD465" s="434"/>
      <c r="AE465" s="434"/>
      <c r="AF465" s="434"/>
      <c r="AG465" s="434"/>
      <c r="AH465" s="434"/>
      <c r="AI465" s="434"/>
      <c r="AJ465" s="434"/>
      <c r="AK465" s="434"/>
      <c r="AL465" s="434"/>
      <c r="AM465" s="434"/>
      <c r="AN465" s="434"/>
      <c r="AO465" s="434"/>
      <c r="AP465" s="434"/>
      <c r="AQ465" s="434"/>
      <c r="AR465" s="434"/>
      <c r="AS465" s="434"/>
      <c r="AT465" s="434"/>
      <c r="AU465" s="434"/>
      <c r="AV465" s="434"/>
      <c r="AW465" s="434"/>
      <c r="AX465" s="434"/>
      <c r="AY465" s="434"/>
      <c r="AZ465" s="434"/>
      <c r="BA465" s="434"/>
      <c r="BB465" s="437"/>
      <c r="BC465" s="437"/>
      <c r="BD465" s="437"/>
    </row>
    <row r="466" spans="5:56" x14ac:dyDescent="0.25">
      <c r="E466" s="437"/>
      <c r="F466" s="437"/>
      <c r="I466" s="434"/>
      <c r="J466" s="434"/>
      <c r="K466" s="434"/>
      <c r="L466" s="434"/>
      <c r="M466" s="434"/>
      <c r="N466" s="434"/>
      <c r="O466" s="434"/>
      <c r="P466" s="434"/>
      <c r="Q466" s="434"/>
      <c r="R466" s="434"/>
      <c r="S466" s="434"/>
      <c r="T466" s="434"/>
      <c r="U466" s="434"/>
      <c r="V466" s="434"/>
      <c r="W466" s="434"/>
      <c r="X466" s="434"/>
      <c r="Y466" s="434"/>
      <c r="Z466" s="434"/>
      <c r="AA466" s="434"/>
      <c r="AB466" s="434"/>
      <c r="AC466" s="434"/>
      <c r="AD466" s="434"/>
      <c r="AE466" s="434"/>
      <c r="AF466" s="434"/>
      <c r="AG466" s="434"/>
      <c r="AH466" s="434"/>
      <c r="AI466" s="434"/>
      <c r="AJ466" s="434"/>
      <c r="AK466" s="434"/>
      <c r="AL466" s="434"/>
      <c r="AM466" s="434"/>
      <c r="AN466" s="434"/>
      <c r="AO466" s="434"/>
      <c r="AP466" s="434"/>
      <c r="AQ466" s="434"/>
      <c r="AR466" s="434"/>
      <c r="AS466" s="434"/>
      <c r="AT466" s="434"/>
      <c r="AU466" s="434"/>
      <c r="AV466" s="434"/>
      <c r="AW466" s="434"/>
      <c r="AX466" s="434"/>
      <c r="AY466" s="434"/>
      <c r="AZ466" s="434"/>
      <c r="BA466" s="434"/>
      <c r="BB466" s="437"/>
      <c r="BC466" s="437"/>
      <c r="BD466" s="437"/>
    </row>
    <row r="467" spans="5:56" x14ac:dyDescent="0.25">
      <c r="E467" s="437"/>
      <c r="F467" s="437"/>
      <c r="I467" s="434"/>
      <c r="J467" s="434"/>
      <c r="K467" s="434"/>
      <c r="L467" s="434"/>
      <c r="M467" s="434"/>
      <c r="N467" s="434"/>
      <c r="O467" s="434"/>
      <c r="P467" s="434"/>
      <c r="Q467" s="434"/>
      <c r="R467" s="434"/>
      <c r="S467" s="434"/>
      <c r="T467" s="434"/>
      <c r="U467" s="434"/>
      <c r="V467" s="434"/>
      <c r="W467" s="434"/>
      <c r="X467" s="434"/>
      <c r="Y467" s="434"/>
      <c r="Z467" s="434"/>
      <c r="AA467" s="434"/>
      <c r="AB467" s="434"/>
      <c r="AC467" s="434"/>
      <c r="AD467" s="434"/>
      <c r="AE467" s="434"/>
      <c r="AF467" s="434"/>
      <c r="AG467" s="434"/>
      <c r="AH467" s="434"/>
      <c r="AI467" s="434"/>
      <c r="AJ467" s="434"/>
      <c r="AK467" s="434"/>
      <c r="AL467" s="434"/>
      <c r="AM467" s="434"/>
      <c r="AN467" s="434"/>
      <c r="AO467" s="434"/>
      <c r="AP467" s="434"/>
      <c r="AQ467" s="434"/>
      <c r="AR467" s="434"/>
      <c r="AS467" s="434"/>
      <c r="AT467" s="434"/>
      <c r="AU467" s="434"/>
      <c r="AV467" s="434"/>
      <c r="AW467" s="434"/>
      <c r="AX467" s="434"/>
      <c r="AY467" s="434"/>
      <c r="AZ467" s="434"/>
      <c r="BA467" s="434"/>
      <c r="BB467" s="437"/>
      <c r="BC467" s="437"/>
      <c r="BD467" s="437"/>
    </row>
    <row r="468" spans="5:56" x14ac:dyDescent="0.25">
      <c r="E468" s="437"/>
      <c r="F468" s="437"/>
      <c r="BB468" s="415"/>
      <c r="BC468" s="415"/>
      <c r="BD468" s="415"/>
    </row>
    <row r="469" spans="5:56" x14ac:dyDescent="0.25">
      <c r="E469" s="437"/>
      <c r="F469" s="437"/>
      <c r="BB469" s="415"/>
      <c r="BC469" s="415"/>
      <c r="BD469" s="415"/>
    </row>
    <row r="470" spans="5:56" x14ac:dyDescent="0.25">
      <c r="E470" s="437"/>
      <c r="F470" s="437"/>
      <c r="BB470" s="415"/>
      <c r="BC470" s="415"/>
      <c r="BD470" s="415"/>
    </row>
    <row r="471" spans="5:56" x14ac:dyDescent="0.25">
      <c r="E471" s="437"/>
      <c r="F471" s="437"/>
    </row>
    <row r="472" spans="5:56" x14ac:dyDescent="0.25">
      <c r="E472" s="437"/>
      <c r="F472" s="437"/>
    </row>
    <row r="473" spans="5:56" x14ac:dyDescent="0.25">
      <c r="E473" s="437"/>
      <c r="F473" s="437"/>
    </row>
    <row r="474" spans="5:56" x14ac:dyDescent="0.25">
      <c r="E474" s="437"/>
      <c r="F474" s="437"/>
    </row>
    <row r="475" spans="5:56" x14ac:dyDescent="0.25">
      <c r="E475" s="437"/>
      <c r="F475" s="437"/>
    </row>
    <row r="476" spans="5:56" x14ac:dyDescent="0.25">
      <c r="E476" s="437"/>
      <c r="F476" s="437"/>
    </row>
    <row r="477" spans="5:56" x14ac:dyDescent="0.25">
      <c r="E477" s="437"/>
      <c r="F477" s="437"/>
    </row>
    <row r="478" spans="5:56" x14ac:dyDescent="0.25">
      <c r="E478" s="437"/>
      <c r="F478" s="437"/>
    </row>
    <row r="479" spans="5:56" x14ac:dyDescent="0.25">
      <c r="E479" s="437"/>
      <c r="F479" s="437"/>
    </row>
    <row r="480" spans="5:56" x14ac:dyDescent="0.25">
      <c r="E480" s="437"/>
      <c r="F480" s="437"/>
    </row>
    <row r="481" spans="5:6" x14ac:dyDescent="0.25">
      <c r="E481" s="437"/>
      <c r="F481" s="437"/>
    </row>
    <row r="482" spans="5:6" x14ac:dyDescent="0.25">
      <c r="E482" s="437"/>
      <c r="F482" s="437"/>
    </row>
    <row r="483" spans="5:6" x14ac:dyDescent="0.25">
      <c r="E483" s="437"/>
      <c r="F483" s="437"/>
    </row>
    <row r="484" spans="5:6" x14ac:dyDescent="0.25">
      <c r="E484" s="437"/>
      <c r="F484" s="437"/>
    </row>
    <row r="485" spans="5:6" x14ac:dyDescent="0.25">
      <c r="E485" s="437"/>
      <c r="F485" s="437"/>
    </row>
    <row r="486" spans="5:6" x14ac:dyDescent="0.25">
      <c r="E486" s="437"/>
      <c r="F486" s="437"/>
    </row>
    <row r="487" spans="5:6" x14ac:dyDescent="0.25">
      <c r="E487" s="437"/>
      <c r="F487" s="437"/>
    </row>
    <row r="488" spans="5:6" x14ac:dyDescent="0.25">
      <c r="E488" s="437"/>
      <c r="F488" s="437"/>
    </row>
    <row r="489" spans="5:6" x14ac:dyDescent="0.25">
      <c r="E489" s="437"/>
      <c r="F489" s="437"/>
    </row>
    <row r="490" spans="5:6" x14ac:dyDescent="0.25">
      <c r="E490" s="437"/>
      <c r="F490" s="437"/>
    </row>
    <row r="491" spans="5:6" x14ac:dyDescent="0.25">
      <c r="E491" s="437"/>
      <c r="F491" s="437"/>
    </row>
    <row r="492" spans="5:6" x14ac:dyDescent="0.25">
      <c r="E492" s="437"/>
      <c r="F492" s="437"/>
    </row>
    <row r="493" spans="5:6" x14ac:dyDescent="0.25">
      <c r="E493" s="437"/>
      <c r="F493" s="437"/>
    </row>
    <row r="494" spans="5:6" x14ac:dyDescent="0.25">
      <c r="E494" s="437"/>
      <c r="F494" s="437"/>
    </row>
    <row r="495" spans="5:6" x14ac:dyDescent="0.25">
      <c r="E495" s="437"/>
      <c r="F495" s="437"/>
    </row>
    <row r="496" spans="5:6" x14ac:dyDescent="0.25">
      <c r="E496" s="437"/>
      <c r="F496" s="437"/>
    </row>
    <row r="497" spans="5:6" x14ac:dyDescent="0.25">
      <c r="E497" s="437"/>
      <c r="F497" s="437"/>
    </row>
    <row r="498" spans="5:6" x14ac:dyDescent="0.25">
      <c r="E498" s="437"/>
      <c r="F498" s="437"/>
    </row>
    <row r="499" spans="5:6" x14ac:dyDescent="0.25">
      <c r="E499" s="437"/>
      <c r="F499" s="437"/>
    </row>
    <row r="500" spans="5:6" x14ac:dyDescent="0.25">
      <c r="E500" s="437"/>
      <c r="F500" s="437"/>
    </row>
    <row r="501" spans="5:6" x14ac:dyDescent="0.25">
      <c r="E501" s="437"/>
      <c r="F501" s="437"/>
    </row>
    <row r="502" spans="5:6" x14ac:dyDescent="0.25">
      <c r="E502" s="437"/>
      <c r="F502" s="437"/>
    </row>
    <row r="503" spans="5:6" x14ac:dyDescent="0.25">
      <c r="E503" s="437"/>
      <c r="F503" s="437"/>
    </row>
    <row r="504" spans="5:6" x14ac:dyDescent="0.25">
      <c r="E504" s="437"/>
      <c r="F504" s="437"/>
    </row>
    <row r="505" spans="5:6" x14ac:dyDescent="0.25">
      <c r="E505" s="437"/>
      <c r="F505" s="437"/>
    </row>
    <row r="506" spans="5:6" x14ac:dyDescent="0.25">
      <c r="E506" s="437"/>
      <c r="F506" s="437"/>
    </row>
    <row r="507" spans="5:6" x14ac:dyDescent="0.25">
      <c r="E507" s="437"/>
      <c r="F507" s="437"/>
    </row>
    <row r="508" spans="5:6" x14ac:dyDescent="0.25">
      <c r="E508" s="437"/>
      <c r="F508" s="437"/>
    </row>
    <row r="509" spans="5:6" x14ac:dyDescent="0.25">
      <c r="E509" s="437"/>
      <c r="F509" s="437"/>
    </row>
    <row r="510" spans="5:6" x14ac:dyDescent="0.25">
      <c r="E510" s="437"/>
      <c r="F510" s="437"/>
    </row>
    <row r="511" spans="5:6" x14ac:dyDescent="0.25">
      <c r="E511" s="437"/>
      <c r="F511" s="437"/>
    </row>
    <row r="512" spans="5:6" x14ac:dyDescent="0.25">
      <c r="E512" s="437"/>
      <c r="F512" s="437"/>
    </row>
    <row r="513" spans="5:6" x14ac:dyDescent="0.25">
      <c r="E513" s="437"/>
      <c r="F513" s="437"/>
    </row>
    <row r="514" spans="5:6" x14ac:dyDescent="0.25">
      <c r="E514" s="437"/>
      <c r="F514" s="437"/>
    </row>
    <row r="515" spans="5:6" x14ac:dyDescent="0.25">
      <c r="E515" s="437"/>
      <c r="F515" s="437"/>
    </row>
    <row r="516" spans="5:6" x14ac:dyDescent="0.25">
      <c r="E516" s="437"/>
      <c r="F516" s="437"/>
    </row>
    <row r="517" spans="5:6" x14ac:dyDescent="0.25">
      <c r="E517" s="437"/>
      <c r="F517" s="437"/>
    </row>
    <row r="518" spans="5:6" x14ac:dyDescent="0.25">
      <c r="E518" s="437"/>
      <c r="F518" s="437"/>
    </row>
    <row r="519" spans="5:6" x14ac:dyDescent="0.25">
      <c r="E519" s="437"/>
      <c r="F519" s="437"/>
    </row>
    <row r="520" spans="5:6" x14ac:dyDescent="0.25">
      <c r="E520" s="437"/>
      <c r="F520" s="437"/>
    </row>
    <row r="521" spans="5:6" x14ac:dyDescent="0.25">
      <c r="E521" s="437"/>
      <c r="F521" s="437"/>
    </row>
    <row r="522" spans="5:6" x14ac:dyDescent="0.25">
      <c r="E522" s="437"/>
      <c r="F522" s="437"/>
    </row>
    <row r="523" spans="5:6" x14ac:dyDescent="0.25">
      <c r="E523" s="437"/>
      <c r="F523" s="437"/>
    </row>
    <row r="524" spans="5:6" x14ac:dyDescent="0.25">
      <c r="E524" s="437"/>
      <c r="F524" s="437"/>
    </row>
    <row r="525" spans="5:6" x14ac:dyDescent="0.25">
      <c r="E525" s="437"/>
      <c r="F525" s="437"/>
    </row>
    <row r="526" spans="5:6" x14ac:dyDescent="0.25">
      <c r="E526" s="437"/>
      <c r="F526" s="437"/>
    </row>
    <row r="527" spans="5:6" x14ac:dyDescent="0.25">
      <c r="E527" s="437"/>
      <c r="F527" s="437"/>
    </row>
    <row r="528" spans="5:6" x14ac:dyDescent="0.25">
      <c r="E528" s="437"/>
      <c r="F528" s="437"/>
    </row>
    <row r="529" spans="5:6" x14ac:dyDescent="0.25">
      <c r="E529" s="437"/>
      <c r="F529" s="437"/>
    </row>
    <row r="530" spans="5:6" x14ac:dyDescent="0.25">
      <c r="E530" s="437"/>
      <c r="F530" s="437"/>
    </row>
    <row r="531" spans="5:6" x14ac:dyDescent="0.25">
      <c r="E531" s="437"/>
      <c r="F531" s="437"/>
    </row>
    <row r="532" spans="5:6" x14ac:dyDescent="0.25">
      <c r="E532" s="437"/>
      <c r="F532" s="437"/>
    </row>
    <row r="533" spans="5:6" x14ac:dyDescent="0.25">
      <c r="E533" s="437"/>
      <c r="F533" s="437"/>
    </row>
    <row r="534" spans="5:6" x14ac:dyDescent="0.25">
      <c r="E534" s="437"/>
      <c r="F534" s="437"/>
    </row>
    <row r="535" spans="5:6" x14ac:dyDescent="0.25">
      <c r="E535" s="437"/>
      <c r="F535" s="437"/>
    </row>
    <row r="536" spans="5:6" x14ac:dyDescent="0.25">
      <c r="E536" s="437"/>
      <c r="F536" s="437"/>
    </row>
    <row r="537" spans="5:6" x14ac:dyDescent="0.25">
      <c r="E537" s="437"/>
      <c r="F537" s="437"/>
    </row>
    <row r="538" spans="5:6" x14ac:dyDescent="0.25">
      <c r="E538" s="437"/>
      <c r="F538" s="437"/>
    </row>
    <row r="539" spans="5:6" x14ac:dyDescent="0.25">
      <c r="E539" s="437"/>
      <c r="F539" s="437"/>
    </row>
    <row r="540" spans="5:6" x14ac:dyDescent="0.25">
      <c r="E540" s="437"/>
      <c r="F540" s="437"/>
    </row>
    <row r="541" spans="5:6" x14ac:dyDescent="0.25">
      <c r="E541" s="437"/>
      <c r="F541" s="437"/>
    </row>
    <row r="542" spans="5:6" x14ac:dyDescent="0.25">
      <c r="E542" s="437"/>
      <c r="F542" s="437"/>
    </row>
    <row r="543" spans="5:6" x14ac:dyDescent="0.25">
      <c r="E543" s="437"/>
      <c r="F543" s="437"/>
    </row>
    <row r="544" spans="5:6" x14ac:dyDescent="0.25">
      <c r="E544" s="437"/>
      <c r="F544" s="437"/>
    </row>
    <row r="545" spans="5:6" x14ac:dyDescent="0.25">
      <c r="E545" s="437"/>
      <c r="F545" s="437"/>
    </row>
    <row r="546" spans="5:6" x14ac:dyDescent="0.25">
      <c r="E546" s="437"/>
      <c r="F546" s="437"/>
    </row>
    <row r="547" spans="5:6" x14ac:dyDescent="0.25">
      <c r="E547" s="437"/>
      <c r="F547" s="437"/>
    </row>
    <row r="548" spans="5:6" x14ac:dyDescent="0.25">
      <c r="E548" s="437"/>
      <c r="F548" s="437"/>
    </row>
    <row r="549" spans="5:6" x14ac:dyDescent="0.25">
      <c r="E549" s="437"/>
      <c r="F549" s="437"/>
    </row>
    <row r="550" spans="5:6" x14ac:dyDescent="0.25">
      <c r="E550" s="437"/>
      <c r="F550" s="437"/>
    </row>
    <row r="551" spans="5:6" x14ac:dyDescent="0.25">
      <c r="E551" s="437"/>
      <c r="F551" s="437"/>
    </row>
    <row r="552" spans="5:6" x14ac:dyDescent="0.25">
      <c r="E552" s="437"/>
      <c r="F552" s="437"/>
    </row>
    <row r="553" spans="5:6" x14ac:dyDescent="0.25">
      <c r="E553" s="437"/>
      <c r="F553" s="437"/>
    </row>
    <row r="554" spans="5:6" x14ac:dyDescent="0.25">
      <c r="E554" s="437"/>
      <c r="F554" s="437"/>
    </row>
    <row r="555" spans="5:6" x14ac:dyDescent="0.25">
      <c r="E555" s="437"/>
      <c r="F555" s="437"/>
    </row>
    <row r="556" spans="5:6" x14ac:dyDescent="0.25">
      <c r="E556" s="437"/>
      <c r="F556" s="437"/>
    </row>
    <row r="557" spans="5:6" x14ac:dyDescent="0.25">
      <c r="E557" s="437"/>
      <c r="F557" s="437"/>
    </row>
    <row r="558" spans="5:6" x14ac:dyDescent="0.25">
      <c r="E558" s="437"/>
      <c r="F558" s="437"/>
    </row>
    <row r="559" spans="5:6" x14ac:dyDescent="0.25">
      <c r="E559" s="437"/>
      <c r="F559" s="437"/>
    </row>
    <row r="560" spans="5:6" x14ac:dyDescent="0.25">
      <c r="E560" s="437"/>
      <c r="F560" s="437"/>
    </row>
    <row r="561" spans="5:6" x14ac:dyDescent="0.25">
      <c r="E561" s="437"/>
      <c r="F561" s="437"/>
    </row>
    <row r="562" spans="5:6" x14ac:dyDescent="0.25">
      <c r="E562" s="437"/>
      <c r="F562" s="437"/>
    </row>
    <row r="563" spans="5:6" x14ac:dyDescent="0.25">
      <c r="E563" s="437"/>
      <c r="F563" s="437"/>
    </row>
    <row r="564" spans="5:6" x14ac:dyDescent="0.25">
      <c r="E564" s="437"/>
      <c r="F564" s="437"/>
    </row>
    <row r="565" spans="5:6" x14ac:dyDescent="0.25">
      <c r="E565" s="437"/>
      <c r="F565" s="437"/>
    </row>
    <row r="566" spans="5:6" x14ac:dyDescent="0.25">
      <c r="E566" s="437"/>
      <c r="F566" s="437"/>
    </row>
    <row r="567" spans="5:6" x14ac:dyDescent="0.25">
      <c r="E567" s="437"/>
      <c r="F567" s="437"/>
    </row>
    <row r="568" spans="5:6" x14ac:dyDescent="0.25">
      <c r="E568" s="437"/>
      <c r="F568" s="437"/>
    </row>
    <row r="569" spans="5:6" x14ac:dyDescent="0.25">
      <c r="E569" s="437"/>
      <c r="F569" s="437"/>
    </row>
    <row r="570" spans="5:6" x14ac:dyDescent="0.25">
      <c r="E570" s="437"/>
      <c r="F570" s="437"/>
    </row>
    <row r="571" spans="5:6" x14ac:dyDescent="0.25">
      <c r="E571" s="437"/>
      <c r="F571" s="437"/>
    </row>
    <row r="572" spans="5:6" x14ac:dyDescent="0.25">
      <c r="E572" s="437"/>
      <c r="F572" s="437"/>
    </row>
    <row r="573" spans="5:6" x14ac:dyDescent="0.25">
      <c r="E573" s="437"/>
      <c r="F573" s="437"/>
    </row>
    <row r="574" spans="5:6" x14ac:dyDescent="0.25">
      <c r="E574" s="437"/>
      <c r="F574" s="437"/>
    </row>
    <row r="575" spans="5:6" x14ac:dyDescent="0.25">
      <c r="E575" s="437"/>
      <c r="F575" s="437"/>
    </row>
    <row r="576" spans="5:6" x14ac:dyDescent="0.25">
      <c r="E576" s="437"/>
      <c r="F576" s="437"/>
    </row>
    <row r="577" spans="5:6" x14ac:dyDescent="0.25">
      <c r="E577" s="437"/>
      <c r="F577" s="437"/>
    </row>
    <row r="578" spans="5:6" x14ac:dyDescent="0.25">
      <c r="E578" s="437"/>
      <c r="F578" s="437"/>
    </row>
    <row r="579" spans="5:6" x14ac:dyDescent="0.25">
      <c r="E579" s="437"/>
      <c r="F579" s="437"/>
    </row>
    <row r="580" spans="5:6" x14ac:dyDescent="0.25">
      <c r="E580" s="437"/>
      <c r="F580" s="437"/>
    </row>
    <row r="581" spans="5:6" x14ac:dyDescent="0.25">
      <c r="E581" s="437"/>
      <c r="F581" s="437"/>
    </row>
    <row r="582" spans="5:6" x14ac:dyDescent="0.25">
      <c r="E582" s="437"/>
      <c r="F582" s="437"/>
    </row>
    <row r="583" spans="5:6" x14ac:dyDescent="0.25">
      <c r="E583" s="437"/>
      <c r="F583" s="437"/>
    </row>
    <row r="584" spans="5:6" x14ac:dyDescent="0.25">
      <c r="E584" s="437"/>
      <c r="F584" s="437"/>
    </row>
    <row r="585" spans="5:6" x14ac:dyDescent="0.25">
      <c r="E585" s="437"/>
      <c r="F585" s="437"/>
    </row>
    <row r="586" spans="5:6" x14ac:dyDescent="0.25">
      <c r="E586" s="437"/>
      <c r="F586" s="437"/>
    </row>
    <row r="587" spans="5:6" x14ac:dyDescent="0.25">
      <c r="E587" s="437"/>
      <c r="F587" s="437"/>
    </row>
    <row r="588" spans="5:6" x14ac:dyDescent="0.25">
      <c r="E588" s="437"/>
      <c r="F588" s="437"/>
    </row>
    <row r="589" spans="5:6" x14ac:dyDescent="0.25">
      <c r="E589" s="437"/>
      <c r="F589" s="437"/>
    </row>
    <row r="590" spans="5:6" x14ac:dyDescent="0.25">
      <c r="E590" s="437"/>
      <c r="F590" s="437"/>
    </row>
    <row r="591" spans="5:6" x14ac:dyDescent="0.25">
      <c r="E591" s="437"/>
      <c r="F591" s="437"/>
    </row>
    <row r="592" spans="5:6" x14ac:dyDescent="0.25">
      <c r="E592" s="437"/>
      <c r="F592" s="437"/>
    </row>
    <row r="593" spans="5:6" x14ac:dyDescent="0.25">
      <c r="E593" s="437"/>
      <c r="F593" s="437"/>
    </row>
    <row r="594" spans="5:6" x14ac:dyDescent="0.25">
      <c r="E594" s="437"/>
      <c r="F594" s="437"/>
    </row>
    <row r="595" spans="5:6" x14ac:dyDescent="0.25">
      <c r="E595" s="437"/>
      <c r="F595" s="437"/>
    </row>
    <row r="596" spans="5:6" x14ac:dyDescent="0.25">
      <c r="E596" s="437"/>
      <c r="F596" s="437"/>
    </row>
    <row r="597" spans="5:6" x14ac:dyDescent="0.25">
      <c r="E597" s="437"/>
      <c r="F597" s="437"/>
    </row>
    <row r="598" spans="5:6" x14ac:dyDescent="0.25">
      <c r="E598" s="437"/>
      <c r="F598" s="437"/>
    </row>
    <row r="599" spans="5:6" x14ac:dyDescent="0.25">
      <c r="E599" s="437"/>
      <c r="F599" s="437"/>
    </row>
    <row r="600" spans="5:6" x14ac:dyDescent="0.25">
      <c r="E600" s="437"/>
      <c r="F600" s="437"/>
    </row>
    <row r="601" spans="5:6" x14ac:dyDescent="0.25">
      <c r="E601" s="437"/>
      <c r="F601" s="437"/>
    </row>
    <row r="602" spans="5:6" x14ac:dyDescent="0.25">
      <c r="E602" s="437"/>
      <c r="F602" s="437"/>
    </row>
    <row r="603" spans="5:6" x14ac:dyDescent="0.25">
      <c r="E603" s="437"/>
      <c r="F603" s="437"/>
    </row>
    <row r="604" spans="5:6" x14ac:dyDescent="0.25">
      <c r="E604" s="437"/>
      <c r="F604" s="437"/>
    </row>
    <row r="605" spans="5:6" x14ac:dyDescent="0.25">
      <c r="E605" s="437"/>
      <c r="F605" s="437"/>
    </row>
    <row r="606" spans="5:6" x14ac:dyDescent="0.25">
      <c r="E606" s="437"/>
      <c r="F606" s="437"/>
    </row>
    <row r="607" spans="5:6" x14ac:dyDescent="0.25">
      <c r="E607" s="437"/>
      <c r="F607" s="437"/>
    </row>
    <row r="608" spans="5:6" x14ac:dyDescent="0.25">
      <c r="E608" s="437"/>
      <c r="F608" s="437"/>
    </row>
    <row r="609" spans="5:6" x14ac:dyDescent="0.25">
      <c r="E609" s="437"/>
      <c r="F609" s="437"/>
    </row>
    <row r="610" spans="5:6" x14ac:dyDescent="0.25">
      <c r="E610" s="437"/>
      <c r="F610" s="437"/>
    </row>
    <row r="611" spans="5:6" x14ac:dyDescent="0.25">
      <c r="E611" s="437"/>
      <c r="F611" s="437"/>
    </row>
    <row r="612" spans="5:6" x14ac:dyDescent="0.25">
      <c r="E612" s="437"/>
      <c r="F612" s="437"/>
    </row>
    <row r="613" spans="5:6" x14ac:dyDescent="0.25">
      <c r="E613" s="437"/>
      <c r="F613" s="437"/>
    </row>
    <row r="614" spans="5:6" x14ac:dyDescent="0.25">
      <c r="E614" s="437"/>
      <c r="F614" s="437"/>
    </row>
    <row r="615" spans="5:6" x14ac:dyDescent="0.25">
      <c r="E615" s="437"/>
      <c r="F615" s="437"/>
    </row>
    <row r="616" spans="5:6" x14ac:dyDescent="0.25">
      <c r="E616" s="437"/>
      <c r="F616" s="437"/>
    </row>
    <row r="617" spans="5:6" x14ac:dyDescent="0.25">
      <c r="E617" s="437"/>
      <c r="F617" s="437"/>
    </row>
    <row r="618" spans="5:6" x14ac:dyDescent="0.25">
      <c r="E618" s="437"/>
      <c r="F618" s="437"/>
    </row>
    <row r="619" spans="5:6" x14ac:dyDescent="0.25">
      <c r="E619" s="437"/>
      <c r="F619" s="437"/>
    </row>
    <row r="620" spans="5:6" x14ac:dyDescent="0.25">
      <c r="E620" s="437"/>
      <c r="F620" s="437"/>
    </row>
    <row r="621" spans="5:6" x14ac:dyDescent="0.25">
      <c r="E621" s="437"/>
      <c r="F621" s="437"/>
    </row>
    <row r="622" spans="5:6" x14ac:dyDescent="0.25">
      <c r="E622" s="437"/>
      <c r="F622" s="437"/>
    </row>
    <row r="623" spans="5:6" x14ac:dyDescent="0.25">
      <c r="E623" s="437"/>
      <c r="F623" s="437"/>
    </row>
    <row r="624" spans="5:6" x14ac:dyDescent="0.25">
      <c r="E624" s="437"/>
      <c r="F624" s="437"/>
    </row>
    <row r="625" spans="5:6" x14ac:dyDescent="0.25">
      <c r="E625" s="437"/>
      <c r="F625" s="437"/>
    </row>
    <row r="626" spans="5:6" x14ac:dyDescent="0.25">
      <c r="E626" s="437"/>
      <c r="F626" s="437"/>
    </row>
    <row r="627" spans="5:6" x14ac:dyDescent="0.25">
      <c r="E627" s="437"/>
      <c r="F627" s="437"/>
    </row>
    <row r="628" spans="5:6" x14ac:dyDescent="0.25">
      <c r="E628" s="437"/>
      <c r="F628" s="437"/>
    </row>
    <row r="629" spans="5:6" x14ac:dyDescent="0.25">
      <c r="E629" s="437"/>
      <c r="F629" s="437"/>
    </row>
    <row r="630" spans="5:6" x14ac:dyDescent="0.25">
      <c r="E630" s="437"/>
      <c r="F630" s="437"/>
    </row>
    <row r="631" spans="5:6" x14ac:dyDescent="0.25">
      <c r="E631" s="437"/>
      <c r="F631" s="437"/>
    </row>
    <row r="632" spans="5:6" x14ac:dyDescent="0.25">
      <c r="E632" s="437"/>
      <c r="F632" s="437"/>
    </row>
    <row r="633" spans="5:6" x14ac:dyDescent="0.25">
      <c r="E633" s="437"/>
      <c r="F633" s="437"/>
    </row>
    <row r="634" spans="5:6" x14ac:dyDescent="0.25">
      <c r="E634" s="437"/>
      <c r="F634" s="437"/>
    </row>
    <row r="635" spans="5:6" x14ac:dyDescent="0.25">
      <c r="E635" s="437"/>
      <c r="F635" s="437"/>
    </row>
    <row r="636" spans="5:6" x14ac:dyDescent="0.25">
      <c r="E636" s="437"/>
      <c r="F636" s="437"/>
    </row>
    <row r="637" spans="5:6" x14ac:dyDescent="0.25">
      <c r="E637" s="437"/>
      <c r="F637" s="437"/>
    </row>
    <row r="638" spans="5:6" x14ac:dyDescent="0.25">
      <c r="E638" s="437"/>
      <c r="F638" s="437"/>
    </row>
    <row r="639" spans="5:6" x14ac:dyDescent="0.25">
      <c r="E639" s="437"/>
      <c r="F639" s="437"/>
    </row>
    <row r="640" spans="5:6" x14ac:dyDescent="0.25">
      <c r="E640" s="437"/>
      <c r="F640" s="437"/>
    </row>
    <row r="641" spans="5:6" x14ac:dyDescent="0.25">
      <c r="E641" s="437"/>
      <c r="F641" s="437"/>
    </row>
    <row r="642" spans="5:6" x14ac:dyDescent="0.25">
      <c r="E642" s="437"/>
      <c r="F642" s="437"/>
    </row>
    <row r="643" spans="5:6" x14ac:dyDescent="0.25">
      <c r="E643" s="437"/>
      <c r="F643" s="437"/>
    </row>
    <row r="644" spans="5:6" x14ac:dyDescent="0.25">
      <c r="E644" s="437"/>
      <c r="F644" s="437"/>
    </row>
    <row r="645" spans="5:6" x14ac:dyDescent="0.25">
      <c r="E645" s="437"/>
      <c r="F645" s="437"/>
    </row>
    <row r="646" spans="5:6" x14ac:dyDescent="0.25">
      <c r="E646" s="437"/>
      <c r="F646" s="437"/>
    </row>
    <row r="647" spans="5:6" x14ac:dyDescent="0.25">
      <c r="E647" s="437"/>
      <c r="F647" s="437"/>
    </row>
    <row r="648" spans="5:6" x14ac:dyDescent="0.25">
      <c r="E648" s="437"/>
      <c r="F648" s="437"/>
    </row>
    <row r="649" spans="5:6" x14ac:dyDescent="0.25">
      <c r="E649" s="437"/>
      <c r="F649" s="437"/>
    </row>
    <row r="650" spans="5:6" x14ac:dyDescent="0.25">
      <c r="E650" s="437"/>
      <c r="F650" s="437"/>
    </row>
    <row r="651" spans="5:6" x14ac:dyDescent="0.25">
      <c r="E651" s="437"/>
      <c r="F651" s="437"/>
    </row>
    <row r="652" spans="5:6" x14ac:dyDescent="0.25">
      <c r="E652" s="437"/>
      <c r="F652" s="437"/>
    </row>
    <row r="653" spans="5:6" x14ac:dyDescent="0.25">
      <c r="E653" s="437"/>
      <c r="F653" s="437"/>
    </row>
    <row r="654" spans="5:6" x14ac:dyDescent="0.25">
      <c r="E654" s="437"/>
      <c r="F654" s="437"/>
    </row>
    <row r="655" spans="5:6" x14ac:dyDescent="0.25">
      <c r="E655" s="437"/>
      <c r="F655" s="437"/>
    </row>
    <row r="656" spans="5:6" x14ac:dyDescent="0.25">
      <c r="E656" s="437"/>
      <c r="F656" s="437"/>
    </row>
    <row r="657" spans="5:6" x14ac:dyDescent="0.25">
      <c r="E657" s="437"/>
      <c r="F657" s="437"/>
    </row>
    <row r="658" spans="5:6" x14ac:dyDescent="0.25">
      <c r="E658" s="437"/>
      <c r="F658" s="437"/>
    </row>
    <row r="659" spans="5:6" x14ac:dyDescent="0.25">
      <c r="E659" s="437"/>
      <c r="F659" s="437"/>
    </row>
    <row r="660" spans="5:6" x14ac:dyDescent="0.25">
      <c r="E660" s="437"/>
      <c r="F660" s="437"/>
    </row>
    <row r="661" spans="5:6" x14ac:dyDescent="0.25">
      <c r="E661" s="437"/>
      <c r="F661" s="437"/>
    </row>
    <row r="662" spans="5:6" x14ac:dyDescent="0.25">
      <c r="E662" s="437"/>
      <c r="F662" s="437"/>
    </row>
    <row r="663" spans="5:6" x14ac:dyDescent="0.25">
      <c r="E663" s="437"/>
      <c r="F663" s="437"/>
    </row>
    <row r="664" spans="5:6" x14ac:dyDescent="0.25">
      <c r="E664" s="437"/>
      <c r="F664" s="437"/>
    </row>
    <row r="665" spans="5:6" x14ac:dyDescent="0.25">
      <c r="E665" s="437"/>
      <c r="F665" s="437"/>
    </row>
    <row r="666" spans="5:6" x14ac:dyDescent="0.25">
      <c r="E666" s="437"/>
      <c r="F666" s="437"/>
    </row>
    <row r="667" spans="5:6" x14ac:dyDescent="0.25">
      <c r="E667" s="437"/>
      <c r="F667" s="437"/>
    </row>
    <row r="668" spans="5:6" x14ac:dyDescent="0.25">
      <c r="E668" s="437"/>
      <c r="F668" s="437"/>
    </row>
    <row r="669" spans="5:6" x14ac:dyDescent="0.25">
      <c r="E669" s="437"/>
      <c r="F669" s="437"/>
    </row>
    <row r="670" spans="5:6" x14ac:dyDescent="0.25">
      <c r="E670" s="437"/>
      <c r="F670" s="437"/>
    </row>
    <row r="671" spans="5:6" x14ac:dyDescent="0.25">
      <c r="E671" s="437"/>
      <c r="F671" s="437"/>
    </row>
    <row r="672" spans="5:6" x14ac:dyDescent="0.25">
      <c r="E672" s="437"/>
      <c r="F672" s="437"/>
    </row>
    <row r="673" spans="5:6" x14ac:dyDescent="0.25">
      <c r="E673" s="437"/>
      <c r="F673" s="437"/>
    </row>
    <row r="674" spans="5:6" x14ac:dyDescent="0.25">
      <c r="E674" s="437"/>
      <c r="F674" s="437"/>
    </row>
    <row r="675" spans="5:6" x14ac:dyDescent="0.25">
      <c r="E675" s="437"/>
      <c r="F675" s="437"/>
    </row>
    <row r="676" spans="5:6" x14ac:dyDescent="0.25">
      <c r="E676" s="437"/>
      <c r="F676" s="437"/>
    </row>
    <row r="677" spans="5:6" x14ac:dyDescent="0.25">
      <c r="E677" s="437"/>
      <c r="F677" s="437"/>
    </row>
    <row r="678" spans="5:6" x14ac:dyDescent="0.25">
      <c r="E678" s="437"/>
      <c r="F678" s="437"/>
    </row>
    <row r="679" spans="5:6" x14ac:dyDescent="0.25">
      <c r="E679" s="437"/>
      <c r="F679" s="437"/>
    </row>
    <row r="680" spans="5:6" x14ac:dyDescent="0.25">
      <c r="E680" s="437"/>
      <c r="F680" s="437"/>
    </row>
    <row r="681" spans="5:6" x14ac:dyDescent="0.25">
      <c r="E681" s="437"/>
      <c r="F681" s="437"/>
    </row>
    <row r="682" spans="5:6" x14ac:dyDescent="0.25">
      <c r="E682" s="437"/>
      <c r="F682" s="437"/>
    </row>
    <row r="683" spans="5:6" x14ac:dyDescent="0.25">
      <c r="E683" s="437"/>
      <c r="F683" s="437"/>
    </row>
    <row r="684" spans="5:6" x14ac:dyDescent="0.25">
      <c r="E684" s="437"/>
      <c r="F684" s="437"/>
    </row>
    <row r="685" spans="5:6" x14ac:dyDescent="0.25">
      <c r="E685" s="437"/>
      <c r="F685" s="437"/>
    </row>
    <row r="686" spans="5:6" x14ac:dyDescent="0.25">
      <c r="E686" s="437"/>
      <c r="F686" s="437"/>
    </row>
    <row r="687" spans="5:6" x14ac:dyDescent="0.25">
      <c r="E687" s="437"/>
      <c r="F687" s="437"/>
    </row>
    <row r="688" spans="5:6" x14ac:dyDescent="0.25">
      <c r="E688" s="437"/>
      <c r="F688" s="437"/>
    </row>
    <row r="689" spans="5:6" x14ac:dyDescent="0.25">
      <c r="E689" s="437"/>
      <c r="F689" s="437"/>
    </row>
    <row r="690" spans="5:6" x14ac:dyDescent="0.25">
      <c r="E690" s="437"/>
      <c r="F690" s="437"/>
    </row>
    <row r="691" spans="5:6" x14ac:dyDescent="0.25">
      <c r="E691" s="437"/>
      <c r="F691" s="437"/>
    </row>
    <row r="692" spans="5:6" x14ac:dyDescent="0.25">
      <c r="E692" s="437"/>
      <c r="F692" s="437"/>
    </row>
    <row r="693" spans="5:6" x14ac:dyDescent="0.25">
      <c r="E693" s="437"/>
      <c r="F693" s="437"/>
    </row>
    <row r="694" spans="5:6" x14ac:dyDescent="0.25">
      <c r="E694" s="437"/>
      <c r="F694" s="437"/>
    </row>
    <row r="695" spans="5:6" x14ac:dyDescent="0.25">
      <c r="E695" s="437"/>
      <c r="F695" s="437"/>
    </row>
    <row r="696" spans="5:6" x14ac:dyDescent="0.25">
      <c r="E696" s="437"/>
      <c r="F696" s="437"/>
    </row>
    <row r="697" spans="5:6" x14ac:dyDescent="0.25">
      <c r="E697" s="437"/>
      <c r="F697" s="437"/>
    </row>
    <row r="698" spans="5:6" x14ac:dyDescent="0.25">
      <c r="E698" s="437"/>
      <c r="F698" s="437"/>
    </row>
    <row r="699" spans="5:6" x14ac:dyDescent="0.25">
      <c r="E699" s="437"/>
      <c r="F699" s="437"/>
    </row>
    <row r="700" spans="5:6" x14ac:dyDescent="0.25">
      <c r="E700" s="437"/>
      <c r="F700" s="437"/>
    </row>
    <row r="701" spans="5:6" x14ac:dyDescent="0.25">
      <c r="E701" s="437"/>
      <c r="F701" s="437"/>
    </row>
    <row r="702" spans="5:6" x14ac:dyDescent="0.25">
      <c r="E702" s="437"/>
      <c r="F702" s="437"/>
    </row>
    <row r="703" spans="5:6" x14ac:dyDescent="0.25">
      <c r="E703" s="437"/>
      <c r="F703" s="437"/>
    </row>
    <row r="704" spans="5:6" x14ac:dyDescent="0.25">
      <c r="E704" s="437"/>
      <c r="F704" s="437"/>
    </row>
    <row r="705" spans="5:6" x14ac:dyDescent="0.25">
      <c r="E705" s="437"/>
      <c r="F705" s="437"/>
    </row>
    <row r="706" spans="5:6" x14ac:dyDescent="0.25">
      <c r="E706" s="437"/>
      <c r="F706" s="437"/>
    </row>
    <row r="707" spans="5:6" x14ac:dyDescent="0.25">
      <c r="E707" s="437"/>
      <c r="F707" s="437"/>
    </row>
    <row r="708" spans="5:6" x14ac:dyDescent="0.25">
      <c r="E708" s="437"/>
      <c r="F708" s="437"/>
    </row>
    <row r="709" spans="5:6" x14ac:dyDescent="0.25">
      <c r="E709" s="437"/>
      <c r="F709" s="437"/>
    </row>
    <row r="710" spans="5:6" x14ac:dyDescent="0.25">
      <c r="E710" s="437"/>
      <c r="F710" s="437"/>
    </row>
    <row r="711" spans="5:6" x14ac:dyDescent="0.25">
      <c r="E711" s="437"/>
      <c r="F711" s="437"/>
    </row>
    <row r="712" spans="5:6" x14ac:dyDescent="0.25">
      <c r="E712" s="437"/>
      <c r="F712" s="437"/>
    </row>
    <row r="713" spans="5:6" x14ac:dyDescent="0.25">
      <c r="E713" s="437"/>
      <c r="F713" s="437"/>
    </row>
    <row r="714" spans="5:6" x14ac:dyDescent="0.25">
      <c r="E714" s="437"/>
      <c r="F714" s="437"/>
    </row>
    <row r="715" spans="5:6" x14ac:dyDescent="0.25">
      <c r="E715" s="437"/>
      <c r="F715" s="437"/>
    </row>
    <row r="716" spans="5:6" x14ac:dyDescent="0.25">
      <c r="E716" s="437"/>
      <c r="F716" s="437"/>
    </row>
    <row r="717" spans="5:6" x14ac:dyDescent="0.25">
      <c r="E717" s="437"/>
      <c r="F717" s="437"/>
    </row>
    <row r="718" spans="5:6" x14ac:dyDescent="0.25">
      <c r="E718" s="437"/>
      <c r="F718" s="437"/>
    </row>
    <row r="719" spans="5:6" x14ac:dyDescent="0.25">
      <c r="E719" s="437"/>
      <c r="F719" s="437"/>
    </row>
    <row r="720" spans="5:6" x14ac:dyDescent="0.25">
      <c r="E720" s="437"/>
      <c r="F720" s="437"/>
    </row>
    <row r="721" spans="5:6" x14ac:dyDescent="0.25">
      <c r="E721" s="437"/>
      <c r="F721" s="437"/>
    </row>
    <row r="722" spans="5:6" x14ac:dyDescent="0.25">
      <c r="E722" s="437"/>
      <c r="F722" s="437"/>
    </row>
    <row r="723" spans="5:6" x14ac:dyDescent="0.25">
      <c r="E723" s="437"/>
      <c r="F723" s="437"/>
    </row>
    <row r="724" spans="5:6" x14ac:dyDescent="0.25">
      <c r="E724" s="437"/>
      <c r="F724" s="437"/>
    </row>
    <row r="725" spans="5:6" x14ac:dyDescent="0.25">
      <c r="E725" s="437"/>
      <c r="F725" s="437"/>
    </row>
    <row r="726" spans="5:6" x14ac:dyDescent="0.25">
      <c r="E726" s="437"/>
      <c r="F726" s="437"/>
    </row>
    <row r="727" spans="5:6" x14ac:dyDescent="0.25">
      <c r="E727" s="437"/>
      <c r="F727" s="437"/>
    </row>
    <row r="728" spans="5:6" x14ac:dyDescent="0.25">
      <c r="E728" s="437"/>
      <c r="F728" s="437"/>
    </row>
    <row r="729" spans="5:6" x14ac:dyDescent="0.25">
      <c r="E729" s="437"/>
      <c r="F729" s="437"/>
    </row>
    <row r="730" spans="5:6" x14ac:dyDescent="0.25">
      <c r="E730" s="437"/>
      <c r="F730" s="437"/>
    </row>
    <row r="731" spans="5:6" x14ac:dyDescent="0.25">
      <c r="E731" s="437"/>
      <c r="F731" s="437"/>
    </row>
    <row r="732" spans="5:6" x14ac:dyDescent="0.25">
      <c r="E732" s="437"/>
      <c r="F732" s="437"/>
    </row>
    <row r="733" spans="5:6" x14ac:dyDescent="0.25">
      <c r="E733" s="437"/>
      <c r="F733" s="437"/>
    </row>
    <row r="734" spans="5:6" x14ac:dyDescent="0.25">
      <c r="E734" s="437"/>
      <c r="F734" s="437"/>
    </row>
    <row r="735" spans="5:6" x14ac:dyDescent="0.25">
      <c r="E735" s="437"/>
      <c r="F735" s="437"/>
    </row>
    <row r="736" spans="5:6" x14ac:dyDescent="0.25">
      <c r="E736" s="437"/>
      <c r="F736" s="437"/>
    </row>
    <row r="737" spans="5:6" x14ac:dyDescent="0.25">
      <c r="E737" s="437"/>
      <c r="F737" s="437"/>
    </row>
    <row r="738" spans="5:6" x14ac:dyDescent="0.25">
      <c r="E738" s="437"/>
      <c r="F738" s="437"/>
    </row>
    <row r="739" spans="5:6" x14ac:dyDescent="0.25">
      <c r="E739" s="437"/>
      <c r="F739" s="437"/>
    </row>
    <row r="740" spans="5:6" x14ac:dyDescent="0.25">
      <c r="E740" s="437"/>
      <c r="F740" s="437"/>
    </row>
    <row r="741" spans="5:6" x14ac:dyDescent="0.25">
      <c r="E741" s="437"/>
      <c r="F741" s="437"/>
    </row>
    <row r="742" spans="5:6" x14ac:dyDescent="0.25">
      <c r="E742" s="437"/>
      <c r="F742" s="437"/>
    </row>
    <row r="743" spans="5:6" x14ac:dyDescent="0.25">
      <c r="E743" s="437"/>
      <c r="F743" s="437"/>
    </row>
    <row r="744" spans="5:6" x14ac:dyDescent="0.25">
      <c r="E744" s="437"/>
      <c r="F744" s="437"/>
    </row>
    <row r="745" spans="5:6" x14ac:dyDescent="0.25">
      <c r="E745" s="437"/>
      <c r="F745" s="437"/>
    </row>
    <row r="746" spans="5:6" x14ac:dyDescent="0.25">
      <c r="E746" s="437"/>
      <c r="F746" s="437"/>
    </row>
    <row r="747" spans="5:6" x14ac:dyDescent="0.25">
      <c r="E747" s="437"/>
      <c r="F747" s="437"/>
    </row>
    <row r="748" spans="5:6" x14ac:dyDescent="0.25">
      <c r="E748" s="437"/>
      <c r="F748" s="437"/>
    </row>
    <row r="749" spans="5:6" x14ac:dyDescent="0.25">
      <c r="E749" s="437"/>
      <c r="F749" s="437"/>
    </row>
    <row r="750" spans="5:6" x14ac:dyDescent="0.25">
      <c r="E750" s="437"/>
      <c r="F750" s="437"/>
    </row>
    <row r="751" spans="5:6" x14ac:dyDescent="0.25">
      <c r="E751" s="437"/>
      <c r="F751" s="437"/>
    </row>
    <row r="752" spans="5:6" x14ac:dyDescent="0.25">
      <c r="E752" s="437"/>
      <c r="F752" s="437"/>
    </row>
    <row r="753" spans="5:6" x14ac:dyDescent="0.25">
      <c r="E753" s="437"/>
      <c r="F753" s="437"/>
    </row>
    <row r="754" spans="5:6" x14ac:dyDescent="0.25">
      <c r="E754" s="437"/>
      <c r="F754" s="437"/>
    </row>
    <row r="755" spans="5:6" x14ac:dyDescent="0.25">
      <c r="E755" s="437"/>
      <c r="F755" s="437"/>
    </row>
    <row r="756" spans="5:6" x14ac:dyDescent="0.25">
      <c r="E756" s="437"/>
      <c r="F756" s="437"/>
    </row>
    <row r="757" spans="5:6" x14ac:dyDescent="0.25">
      <c r="E757" s="437"/>
      <c r="F757" s="437"/>
    </row>
    <row r="758" spans="5:6" x14ac:dyDescent="0.25">
      <c r="E758" s="437"/>
      <c r="F758" s="437"/>
    </row>
    <row r="759" spans="5:6" x14ac:dyDescent="0.25">
      <c r="E759" s="437"/>
      <c r="F759" s="437"/>
    </row>
    <row r="760" spans="5:6" x14ac:dyDescent="0.25">
      <c r="E760" s="437"/>
      <c r="F760" s="437"/>
    </row>
    <row r="761" spans="5:6" x14ac:dyDescent="0.25">
      <c r="E761" s="437"/>
      <c r="F761" s="437"/>
    </row>
    <row r="762" spans="5:6" x14ac:dyDescent="0.25">
      <c r="E762" s="437"/>
      <c r="F762" s="437"/>
    </row>
    <row r="763" spans="5:6" x14ac:dyDescent="0.25">
      <c r="E763" s="437"/>
      <c r="F763" s="437"/>
    </row>
    <row r="764" spans="5:6" x14ac:dyDescent="0.25">
      <c r="E764" s="437"/>
      <c r="F764" s="437"/>
    </row>
    <row r="765" spans="5:6" x14ac:dyDescent="0.25">
      <c r="E765" s="437"/>
      <c r="F765" s="437"/>
    </row>
    <row r="766" spans="5:6" x14ac:dyDescent="0.25">
      <c r="E766" s="437"/>
      <c r="F766" s="437"/>
    </row>
    <row r="767" spans="5:6" x14ac:dyDescent="0.25">
      <c r="E767" s="437"/>
      <c r="F767" s="437"/>
    </row>
    <row r="768" spans="5:6" x14ac:dyDescent="0.25">
      <c r="E768" s="437"/>
      <c r="F768" s="437"/>
    </row>
    <row r="769" spans="5:6" x14ac:dyDescent="0.25">
      <c r="E769" s="437"/>
      <c r="F769" s="437"/>
    </row>
    <row r="770" spans="5:6" x14ac:dyDescent="0.25">
      <c r="E770" s="437"/>
      <c r="F770" s="437"/>
    </row>
    <row r="771" spans="5:6" x14ac:dyDescent="0.25">
      <c r="E771" s="437"/>
      <c r="F771" s="437"/>
    </row>
    <row r="772" spans="5:6" x14ac:dyDescent="0.25">
      <c r="E772" s="437"/>
      <c r="F772" s="437"/>
    </row>
    <row r="773" spans="5:6" x14ac:dyDescent="0.25">
      <c r="E773" s="437"/>
      <c r="F773" s="437"/>
    </row>
    <row r="774" spans="5:6" x14ac:dyDescent="0.25">
      <c r="E774" s="437"/>
      <c r="F774" s="437"/>
    </row>
    <row r="775" spans="5:6" x14ac:dyDescent="0.25">
      <c r="E775" s="437"/>
      <c r="F775" s="437"/>
    </row>
    <row r="776" spans="5:6" x14ac:dyDescent="0.25">
      <c r="E776" s="437"/>
      <c r="F776" s="437"/>
    </row>
    <row r="777" spans="5:6" x14ac:dyDescent="0.25">
      <c r="E777" s="437"/>
      <c r="F777" s="437"/>
    </row>
    <row r="778" spans="5:6" x14ac:dyDescent="0.25">
      <c r="E778" s="437"/>
      <c r="F778" s="437"/>
    </row>
    <row r="779" spans="5:6" x14ac:dyDescent="0.25">
      <c r="E779" s="437"/>
      <c r="F779" s="437"/>
    </row>
    <row r="780" spans="5:6" x14ac:dyDescent="0.25">
      <c r="E780" s="437"/>
      <c r="F780" s="437"/>
    </row>
    <row r="781" spans="5:6" x14ac:dyDescent="0.25">
      <c r="E781" s="437"/>
      <c r="F781" s="437"/>
    </row>
    <row r="782" spans="5:6" x14ac:dyDescent="0.25">
      <c r="E782" s="437"/>
      <c r="F782" s="437"/>
    </row>
    <row r="783" spans="5:6" x14ac:dyDescent="0.25">
      <c r="E783" s="437"/>
      <c r="F783" s="437"/>
    </row>
    <row r="784" spans="5:6" x14ac:dyDescent="0.25">
      <c r="E784" s="437"/>
      <c r="F784" s="437"/>
    </row>
    <row r="785" spans="5:6" x14ac:dyDescent="0.25">
      <c r="E785" s="437"/>
      <c r="F785" s="437"/>
    </row>
    <row r="786" spans="5:6" x14ac:dyDescent="0.25">
      <c r="E786" s="437"/>
      <c r="F786" s="437"/>
    </row>
    <row r="787" spans="5:6" x14ac:dyDescent="0.25">
      <c r="E787" s="437"/>
      <c r="F787" s="437"/>
    </row>
    <row r="788" spans="5:6" x14ac:dyDescent="0.25">
      <c r="E788" s="437"/>
      <c r="F788" s="437"/>
    </row>
    <row r="789" spans="5:6" x14ac:dyDescent="0.25">
      <c r="E789" s="437"/>
      <c r="F789" s="437"/>
    </row>
    <row r="790" spans="5:6" x14ac:dyDescent="0.25">
      <c r="E790" s="437"/>
      <c r="F790" s="437"/>
    </row>
    <row r="791" spans="5:6" x14ac:dyDescent="0.25">
      <c r="E791" s="437"/>
      <c r="F791" s="437"/>
    </row>
    <row r="792" spans="5:6" x14ac:dyDescent="0.25">
      <c r="E792" s="437"/>
      <c r="F792" s="437"/>
    </row>
    <row r="793" spans="5:6" x14ac:dyDescent="0.25">
      <c r="E793" s="437"/>
      <c r="F793" s="437"/>
    </row>
    <row r="794" spans="5:6" x14ac:dyDescent="0.25">
      <c r="E794" s="437"/>
      <c r="F794" s="437"/>
    </row>
    <row r="795" spans="5:6" x14ac:dyDescent="0.25">
      <c r="E795" s="437"/>
      <c r="F795" s="437"/>
    </row>
    <row r="796" spans="5:6" x14ac:dyDescent="0.25">
      <c r="E796" s="437"/>
      <c r="F796" s="437"/>
    </row>
    <row r="797" spans="5:6" x14ac:dyDescent="0.25">
      <c r="E797" s="437"/>
      <c r="F797" s="437"/>
    </row>
    <row r="798" spans="5:6" x14ac:dyDescent="0.25">
      <c r="E798" s="437"/>
      <c r="F798" s="437"/>
    </row>
    <row r="799" spans="5:6" x14ac:dyDescent="0.25">
      <c r="E799" s="437"/>
      <c r="F799" s="437"/>
    </row>
    <row r="800" spans="5:6" x14ac:dyDescent="0.25">
      <c r="E800" s="437"/>
      <c r="F800" s="437"/>
    </row>
    <row r="801" spans="5:6" x14ac:dyDescent="0.25">
      <c r="E801" s="437"/>
      <c r="F801" s="437"/>
    </row>
    <row r="802" spans="5:6" x14ac:dyDescent="0.25">
      <c r="E802" s="437"/>
      <c r="F802" s="437"/>
    </row>
    <row r="803" spans="5:6" x14ac:dyDescent="0.25">
      <c r="E803" s="437"/>
      <c r="F803" s="437"/>
    </row>
    <row r="804" spans="5:6" x14ac:dyDescent="0.25">
      <c r="E804" s="437"/>
      <c r="F804" s="437"/>
    </row>
    <row r="805" spans="5:6" x14ac:dyDescent="0.25">
      <c r="E805" s="437"/>
      <c r="F805" s="437"/>
    </row>
    <row r="806" spans="5:6" x14ac:dyDescent="0.25">
      <c r="E806" s="437"/>
      <c r="F806" s="437"/>
    </row>
    <row r="807" spans="5:6" x14ac:dyDescent="0.25">
      <c r="E807" s="437"/>
      <c r="F807" s="437"/>
    </row>
    <row r="808" spans="5:6" x14ac:dyDescent="0.25">
      <c r="E808" s="437"/>
      <c r="F808" s="437"/>
    </row>
    <row r="809" spans="5:6" x14ac:dyDescent="0.25">
      <c r="E809" s="437"/>
      <c r="F809" s="437"/>
    </row>
    <row r="810" spans="5:6" x14ac:dyDescent="0.25">
      <c r="E810" s="437"/>
      <c r="F810" s="437"/>
    </row>
    <row r="811" spans="5:6" x14ac:dyDescent="0.25">
      <c r="E811" s="437"/>
      <c r="F811" s="437"/>
    </row>
    <row r="812" spans="5:6" x14ac:dyDescent="0.25">
      <c r="E812" s="437"/>
      <c r="F812" s="437"/>
    </row>
    <row r="813" spans="5:6" x14ac:dyDescent="0.25">
      <c r="E813" s="437"/>
      <c r="F813" s="437"/>
    </row>
    <row r="814" spans="5:6" x14ac:dyDescent="0.25">
      <c r="E814" s="437"/>
      <c r="F814" s="437"/>
    </row>
    <row r="815" spans="5:6" x14ac:dyDescent="0.25">
      <c r="E815" s="437"/>
      <c r="F815" s="437"/>
    </row>
    <row r="816" spans="5:6" x14ac:dyDescent="0.25">
      <c r="E816" s="437"/>
      <c r="F816" s="437"/>
    </row>
    <row r="817" spans="5:6" x14ac:dyDescent="0.25">
      <c r="E817" s="437"/>
      <c r="F817" s="437"/>
    </row>
    <row r="818" spans="5:6" x14ac:dyDescent="0.25">
      <c r="E818" s="437"/>
      <c r="F818" s="437"/>
    </row>
    <row r="819" spans="5:6" x14ac:dyDescent="0.25">
      <c r="E819" s="437"/>
      <c r="F819" s="437"/>
    </row>
    <row r="820" spans="5:6" x14ac:dyDescent="0.25">
      <c r="E820" s="437"/>
      <c r="F820" s="437"/>
    </row>
    <row r="821" spans="5:6" x14ac:dyDescent="0.25">
      <c r="E821" s="437"/>
      <c r="F821" s="437"/>
    </row>
    <row r="822" spans="5:6" x14ac:dyDescent="0.25">
      <c r="E822" s="437"/>
      <c r="F822" s="437"/>
    </row>
    <row r="823" spans="5:6" x14ac:dyDescent="0.25">
      <c r="E823" s="437"/>
      <c r="F823" s="437"/>
    </row>
    <row r="824" spans="5:6" x14ac:dyDescent="0.25">
      <c r="E824" s="437"/>
      <c r="F824" s="437"/>
    </row>
    <row r="825" spans="5:6" x14ac:dyDescent="0.25">
      <c r="E825" s="437"/>
      <c r="F825" s="437"/>
    </row>
    <row r="826" spans="5:6" x14ac:dyDescent="0.25">
      <c r="E826" s="437"/>
      <c r="F826" s="437"/>
    </row>
    <row r="827" spans="5:6" x14ac:dyDescent="0.25">
      <c r="E827" s="437"/>
      <c r="F827" s="437"/>
    </row>
    <row r="828" spans="5:6" x14ac:dyDescent="0.25">
      <c r="E828" s="437"/>
      <c r="F828" s="437"/>
    </row>
    <row r="829" spans="5:6" x14ac:dyDescent="0.25">
      <c r="E829" s="437"/>
      <c r="F829" s="437"/>
    </row>
    <row r="830" spans="5:6" x14ac:dyDescent="0.25">
      <c r="E830" s="437"/>
      <c r="F830" s="437"/>
    </row>
    <row r="831" spans="5:6" x14ac:dyDescent="0.25">
      <c r="E831" s="437"/>
      <c r="F831" s="437"/>
    </row>
    <row r="832" spans="5:6" x14ac:dyDescent="0.25">
      <c r="E832" s="437"/>
      <c r="F832" s="437"/>
    </row>
    <row r="833" spans="5:6" x14ac:dyDescent="0.25">
      <c r="E833" s="437"/>
      <c r="F833" s="437"/>
    </row>
    <row r="834" spans="5:6" x14ac:dyDescent="0.25">
      <c r="E834" s="437"/>
      <c r="F834" s="437"/>
    </row>
    <row r="835" spans="5:6" x14ac:dyDescent="0.25">
      <c r="E835" s="437"/>
      <c r="F835" s="437"/>
    </row>
    <row r="836" spans="5:6" x14ac:dyDescent="0.25">
      <c r="E836" s="437"/>
      <c r="F836" s="437"/>
    </row>
    <row r="837" spans="5:6" x14ac:dyDescent="0.25">
      <c r="E837" s="437"/>
      <c r="F837" s="437"/>
    </row>
    <row r="838" spans="5:6" x14ac:dyDescent="0.25">
      <c r="E838" s="437"/>
      <c r="F838" s="437"/>
    </row>
    <row r="839" spans="5:6" x14ac:dyDescent="0.25">
      <c r="E839" s="437"/>
      <c r="F839" s="437"/>
    </row>
    <row r="840" spans="5:6" x14ac:dyDescent="0.25">
      <c r="E840" s="437"/>
      <c r="F840" s="437"/>
    </row>
    <row r="841" spans="5:6" x14ac:dyDescent="0.25">
      <c r="E841" s="437"/>
      <c r="F841" s="437"/>
    </row>
    <row r="842" spans="5:6" x14ac:dyDescent="0.25">
      <c r="E842" s="437"/>
      <c r="F842" s="437"/>
    </row>
    <row r="843" spans="5:6" x14ac:dyDescent="0.25">
      <c r="E843" s="437"/>
      <c r="F843" s="437"/>
    </row>
    <row r="844" spans="5:6" x14ac:dyDescent="0.25">
      <c r="E844" s="437"/>
      <c r="F844" s="437"/>
    </row>
    <row r="845" spans="5:6" x14ac:dyDescent="0.25">
      <c r="E845" s="437"/>
      <c r="F845" s="437"/>
    </row>
    <row r="846" spans="5:6" x14ac:dyDescent="0.25">
      <c r="E846" s="437"/>
      <c r="F846" s="437"/>
    </row>
    <row r="847" spans="5:6" x14ac:dyDescent="0.25">
      <c r="E847" s="437"/>
      <c r="F847" s="437"/>
    </row>
    <row r="848" spans="5:6" x14ac:dyDescent="0.25">
      <c r="E848" s="437"/>
      <c r="F848" s="437"/>
    </row>
    <row r="849" spans="5:6" x14ac:dyDescent="0.25">
      <c r="E849" s="437"/>
      <c r="F849" s="437"/>
    </row>
    <row r="850" spans="5:6" x14ac:dyDescent="0.25">
      <c r="E850" s="437"/>
      <c r="F850" s="437"/>
    </row>
    <row r="851" spans="5:6" x14ac:dyDescent="0.25">
      <c r="E851" s="437"/>
      <c r="F851" s="437"/>
    </row>
    <row r="852" spans="5:6" x14ac:dyDescent="0.25">
      <c r="E852" s="437"/>
      <c r="F852" s="437"/>
    </row>
    <row r="853" spans="5:6" x14ac:dyDescent="0.25">
      <c r="E853" s="437"/>
      <c r="F853" s="437"/>
    </row>
    <row r="854" spans="5:6" x14ac:dyDescent="0.25">
      <c r="E854" s="437"/>
      <c r="F854" s="437"/>
    </row>
    <row r="855" spans="5:6" x14ac:dyDescent="0.25">
      <c r="E855" s="437"/>
      <c r="F855" s="437"/>
    </row>
    <row r="856" spans="5:6" x14ac:dyDescent="0.25">
      <c r="E856" s="437"/>
      <c r="F856" s="437"/>
    </row>
    <row r="857" spans="5:6" x14ac:dyDescent="0.25">
      <c r="E857" s="437"/>
      <c r="F857" s="437"/>
    </row>
    <row r="858" spans="5:6" x14ac:dyDescent="0.25">
      <c r="E858" s="437"/>
      <c r="F858" s="437"/>
    </row>
    <row r="859" spans="5:6" x14ac:dyDescent="0.25">
      <c r="E859" s="437"/>
      <c r="F859" s="437"/>
    </row>
    <row r="860" spans="5:6" x14ac:dyDescent="0.25">
      <c r="E860" s="437"/>
      <c r="F860" s="437"/>
    </row>
    <row r="861" spans="5:6" x14ac:dyDescent="0.25">
      <c r="E861" s="437"/>
      <c r="F861" s="437"/>
    </row>
    <row r="862" spans="5:6" x14ac:dyDescent="0.25">
      <c r="E862" s="437"/>
      <c r="F862" s="437"/>
    </row>
    <row r="863" spans="5:6" x14ac:dyDescent="0.25">
      <c r="E863" s="437"/>
      <c r="F863" s="437"/>
    </row>
    <row r="864" spans="5:6" x14ac:dyDescent="0.25">
      <c r="E864" s="437"/>
      <c r="F864" s="437"/>
    </row>
    <row r="865" spans="5:6" x14ac:dyDescent="0.25">
      <c r="E865" s="437"/>
      <c r="F865" s="437"/>
    </row>
    <row r="866" spans="5:6" x14ac:dyDescent="0.25">
      <c r="E866" s="437"/>
      <c r="F866" s="437"/>
    </row>
    <row r="867" spans="5:6" x14ac:dyDescent="0.25">
      <c r="E867" s="437"/>
      <c r="F867" s="437"/>
    </row>
    <row r="868" spans="5:6" x14ac:dyDescent="0.25">
      <c r="E868" s="437"/>
      <c r="F868" s="437"/>
    </row>
    <row r="869" spans="5:6" x14ac:dyDescent="0.25">
      <c r="E869" s="437"/>
      <c r="F869" s="437"/>
    </row>
    <row r="870" spans="5:6" x14ac:dyDescent="0.25">
      <c r="E870" s="437"/>
      <c r="F870" s="437"/>
    </row>
    <row r="871" spans="5:6" x14ac:dyDescent="0.25">
      <c r="E871" s="437"/>
      <c r="F871" s="437"/>
    </row>
    <row r="872" spans="5:6" x14ac:dyDescent="0.25">
      <c r="E872" s="437"/>
      <c r="F872" s="437"/>
    </row>
    <row r="873" spans="5:6" x14ac:dyDescent="0.25">
      <c r="E873" s="437"/>
      <c r="F873" s="437"/>
    </row>
    <row r="874" spans="5:6" x14ac:dyDescent="0.25">
      <c r="E874" s="437"/>
      <c r="F874" s="437"/>
    </row>
    <row r="875" spans="5:6" x14ac:dyDescent="0.25">
      <c r="E875" s="437"/>
      <c r="F875" s="437"/>
    </row>
    <row r="876" spans="5:6" x14ac:dyDescent="0.25">
      <c r="E876" s="437"/>
      <c r="F876" s="437"/>
    </row>
    <row r="877" spans="5:6" x14ac:dyDescent="0.25">
      <c r="E877" s="437"/>
      <c r="F877" s="437"/>
    </row>
    <row r="878" spans="5:6" x14ac:dyDescent="0.25">
      <c r="E878" s="437"/>
      <c r="F878" s="437"/>
    </row>
    <row r="879" spans="5:6" x14ac:dyDescent="0.25">
      <c r="E879" s="437"/>
      <c r="F879" s="437"/>
    </row>
    <row r="880" spans="5:6" x14ac:dyDescent="0.25">
      <c r="E880" s="437"/>
      <c r="F880" s="437"/>
    </row>
    <row r="881" spans="5:6" x14ac:dyDescent="0.25">
      <c r="E881" s="437"/>
      <c r="F881" s="437"/>
    </row>
    <row r="882" spans="5:6" x14ac:dyDescent="0.25">
      <c r="E882" s="437"/>
      <c r="F882" s="437"/>
    </row>
    <row r="883" spans="5:6" x14ac:dyDescent="0.25">
      <c r="E883" s="437"/>
      <c r="F883" s="437"/>
    </row>
    <row r="884" spans="5:6" x14ac:dyDescent="0.25">
      <c r="E884" s="437"/>
      <c r="F884" s="437"/>
    </row>
    <row r="885" spans="5:6" x14ac:dyDescent="0.25">
      <c r="E885" s="437"/>
      <c r="F885" s="437"/>
    </row>
    <row r="886" spans="5:6" x14ac:dyDescent="0.25">
      <c r="E886" s="437"/>
      <c r="F886" s="437"/>
    </row>
    <row r="887" spans="5:6" x14ac:dyDescent="0.25">
      <c r="E887" s="437"/>
      <c r="F887" s="437"/>
    </row>
    <row r="888" spans="5:6" x14ac:dyDescent="0.25">
      <c r="E888" s="437"/>
      <c r="F888" s="437"/>
    </row>
    <row r="889" spans="5:6" x14ac:dyDescent="0.25">
      <c r="E889" s="437"/>
      <c r="F889" s="437"/>
    </row>
    <row r="890" spans="5:6" x14ac:dyDescent="0.25">
      <c r="E890" s="437"/>
      <c r="F890" s="437"/>
    </row>
    <row r="891" spans="5:6" x14ac:dyDescent="0.25">
      <c r="E891" s="437"/>
      <c r="F891" s="437"/>
    </row>
    <row r="892" spans="5:6" x14ac:dyDescent="0.25">
      <c r="E892" s="437"/>
      <c r="F892" s="437"/>
    </row>
    <row r="893" spans="5:6" x14ac:dyDescent="0.25">
      <c r="E893" s="437"/>
      <c r="F893" s="437"/>
    </row>
    <row r="894" spans="5:6" x14ac:dyDescent="0.25">
      <c r="E894" s="437"/>
      <c r="F894" s="437"/>
    </row>
    <row r="895" spans="5:6" x14ac:dyDescent="0.25">
      <c r="E895" s="437"/>
      <c r="F895" s="437"/>
    </row>
    <row r="896" spans="5:6" x14ac:dyDescent="0.25">
      <c r="E896" s="437"/>
      <c r="F896" s="437"/>
    </row>
    <row r="897" spans="5:6" x14ac:dyDescent="0.25">
      <c r="E897" s="437"/>
      <c r="F897" s="437"/>
    </row>
    <row r="898" spans="5:6" x14ac:dyDescent="0.25">
      <c r="E898" s="437"/>
      <c r="F898" s="437"/>
    </row>
    <row r="899" spans="5:6" x14ac:dyDescent="0.25">
      <c r="E899" s="437"/>
      <c r="F899" s="437"/>
    </row>
    <row r="900" spans="5:6" x14ac:dyDescent="0.25">
      <c r="E900" s="437"/>
      <c r="F900" s="437"/>
    </row>
    <row r="901" spans="5:6" x14ac:dyDescent="0.25">
      <c r="E901" s="437"/>
      <c r="F901" s="437"/>
    </row>
    <row r="902" spans="5:6" x14ac:dyDescent="0.25">
      <c r="E902" s="437"/>
      <c r="F902" s="437"/>
    </row>
    <row r="903" spans="5:6" x14ac:dyDescent="0.25">
      <c r="E903" s="437"/>
      <c r="F903" s="437"/>
    </row>
    <row r="904" spans="5:6" x14ac:dyDescent="0.25">
      <c r="E904" s="437"/>
      <c r="F904" s="437"/>
    </row>
    <row r="905" spans="5:6" x14ac:dyDescent="0.25">
      <c r="E905" s="437"/>
      <c r="F905" s="437"/>
    </row>
    <row r="906" spans="5:6" x14ac:dyDescent="0.25">
      <c r="E906" s="437"/>
      <c r="F906" s="437"/>
    </row>
    <row r="907" spans="5:6" x14ac:dyDescent="0.25">
      <c r="E907" s="437"/>
      <c r="F907" s="437"/>
    </row>
    <row r="908" spans="5:6" x14ac:dyDescent="0.25">
      <c r="E908" s="437"/>
      <c r="F908" s="437"/>
    </row>
    <row r="909" spans="5:6" x14ac:dyDescent="0.25">
      <c r="E909" s="437"/>
      <c r="F909" s="437"/>
    </row>
    <row r="910" spans="5:6" x14ac:dyDescent="0.25">
      <c r="E910" s="437"/>
      <c r="F910" s="437"/>
    </row>
    <row r="911" spans="5:6" x14ac:dyDescent="0.25">
      <c r="E911" s="437"/>
      <c r="F911" s="437"/>
    </row>
    <row r="912" spans="5:6" x14ac:dyDescent="0.25">
      <c r="E912" s="437"/>
      <c r="F912" s="437"/>
    </row>
    <row r="913" spans="5:6" x14ac:dyDescent="0.25">
      <c r="E913" s="437"/>
      <c r="F913" s="437"/>
    </row>
    <row r="914" spans="5:6" x14ac:dyDescent="0.25">
      <c r="E914" s="437"/>
      <c r="F914" s="437"/>
    </row>
    <row r="915" spans="5:6" x14ac:dyDescent="0.25">
      <c r="E915" s="437"/>
      <c r="F915" s="437"/>
    </row>
    <row r="916" spans="5:6" x14ac:dyDescent="0.25">
      <c r="E916" s="437"/>
      <c r="F916" s="437"/>
    </row>
    <row r="917" spans="5:6" x14ac:dyDescent="0.25">
      <c r="E917" s="437"/>
      <c r="F917" s="437"/>
    </row>
    <row r="918" spans="5:6" x14ac:dyDescent="0.25">
      <c r="E918" s="437"/>
      <c r="F918" s="437"/>
    </row>
    <row r="919" spans="5:6" x14ac:dyDescent="0.25">
      <c r="E919" s="437"/>
      <c r="F919" s="437"/>
    </row>
    <row r="920" spans="5:6" x14ac:dyDescent="0.25">
      <c r="E920" s="437"/>
      <c r="F920" s="437"/>
    </row>
    <row r="921" spans="5:6" x14ac:dyDescent="0.25">
      <c r="E921" s="437"/>
      <c r="F921" s="437"/>
    </row>
    <row r="922" spans="5:6" x14ac:dyDescent="0.25">
      <c r="E922" s="437"/>
      <c r="F922" s="437"/>
    </row>
    <row r="923" spans="5:6" x14ac:dyDescent="0.25">
      <c r="E923" s="437"/>
      <c r="F923" s="437"/>
    </row>
    <row r="924" spans="5:6" x14ac:dyDescent="0.25">
      <c r="E924" s="437"/>
      <c r="F924" s="437"/>
    </row>
    <row r="925" spans="5:6" x14ac:dyDescent="0.25">
      <c r="E925" s="437"/>
      <c r="F925" s="437"/>
    </row>
    <row r="926" spans="5:6" x14ac:dyDescent="0.25">
      <c r="E926" s="437"/>
      <c r="F926" s="437"/>
    </row>
    <row r="927" spans="5:6" x14ac:dyDescent="0.25">
      <c r="E927" s="437"/>
      <c r="F927" s="437"/>
    </row>
    <row r="928" spans="5:6" x14ac:dyDescent="0.25">
      <c r="E928" s="437"/>
      <c r="F928" s="437"/>
    </row>
    <row r="929" spans="5:6" x14ac:dyDescent="0.25">
      <c r="E929" s="437"/>
      <c r="F929" s="437"/>
    </row>
    <row r="930" spans="5:6" x14ac:dyDescent="0.25">
      <c r="E930" s="437"/>
      <c r="F930" s="437"/>
    </row>
    <row r="931" spans="5:6" x14ac:dyDescent="0.25">
      <c r="E931" s="437"/>
      <c r="F931" s="437"/>
    </row>
    <row r="932" spans="5:6" x14ac:dyDescent="0.25">
      <c r="E932" s="437"/>
      <c r="F932" s="437"/>
    </row>
    <row r="933" spans="5:6" x14ac:dyDescent="0.25">
      <c r="E933" s="437"/>
      <c r="F933" s="437"/>
    </row>
    <row r="934" spans="5:6" x14ac:dyDescent="0.25">
      <c r="E934" s="437"/>
      <c r="F934" s="437"/>
    </row>
    <row r="935" spans="5:6" x14ac:dyDescent="0.25">
      <c r="E935" s="437"/>
      <c r="F935" s="437"/>
    </row>
    <row r="936" spans="5:6" x14ac:dyDescent="0.25">
      <c r="E936" s="437"/>
      <c r="F936" s="437"/>
    </row>
    <row r="937" spans="5:6" x14ac:dyDescent="0.25">
      <c r="E937" s="437"/>
      <c r="F937" s="437"/>
    </row>
    <row r="938" spans="5:6" x14ac:dyDescent="0.25">
      <c r="E938" s="437"/>
      <c r="F938" s="437"/>
    </row>
    <row r="939" spans="5:6" x14ac:dyDescent="0.25">
      <c r="E939" s="437"/>
      <c r="F939" s="437"/>
    </row>
    <row r="940" spans="5:6" x14ac:dyDescent="0.25">
      <c r="E940" s="437"/>
      <c r="F940" s="437"/>
    </row>
    <row r="941" spans="5:6" x14ac:dyDescent="0.25">
      <c r="E941" s="437"/>
      <c r="F941" s="437"/>
    </row>
    <row r="942" spans="5:6" x14ac:dyDescent="0.25">
      <c r="E942" s="437"/>
      <c r="F942" s="437"/>
    </row>
    <row r="943" spans="5:6" x14ac:dyDescent="0.25">
      <c r="E943" s="437"/>
      <c r="F943" s="437"/>
    </row>
    <row r="944" spans="5:6" x14ac:dyDescent="0.25">
      <c r="E944" s="437"/>
      <c r="F944" s="437"/>
    </row>
    <row r="945" spans="5:6" x14ac:dyDescent="0.25">
      <c r="E945" s="437"/>
      <c r="F945" s="437"/>
    </row>
    <row r="946" spans="5:6" x14ac:dyDescent="0.25">
      <c r="E946" s="437"/>
      <c r="F946" s="437"/>
    </row>
    <row r="947" spans="5:6" x14ac:dyDescent="0.25">
      <c r="E947" s="437"/>
      <c r="F947" s="437"/>
    </row>
    <row r="948" spans="5:6" x14ac:dyDescent="0.25">
      <c r="E948" s="437"/>
      <c r="F948" s="437"/>
    </row>
    <row r="949" spans="5:6" x14ac:dyDescent="0.25">
      <c r="E949" s="437"/>
      <c r="F949" s="437"/>
    </row>
    <row r="950" spans="5:6" x14ac:dyDescent="0.25">
      <c r="E950" s="437"/>
      <c r="F950" s="437"/>
    </row>
    <row r="951" spans="5:6" x14ac:dyDescent="0.25">
      <c r="E951" s="437"/>
      <c r="F951" s="437"/>
    </row>
    <row r="952" spans="5:6" x14ac:dyDescent="0.25">
      <c r="E952" s="437"/>
      <c r="F952" s="437"/>
    </row>
    <row r="953" spans="5:6" x14ac:dyDescent="0.25">
      <c r="E953" s="437"/>
      <c r="F953" s="437"/>
    </row>
    <row r="954" spans="5:6" x14ac:dyDescent="0.25">
      <c r="E954" s="437"/>
      <c r="F954" s="437"/>
    </row>
    <row r="955" spans="5:6" x14ac:dyDescent="0.25">
      <c r="E955" s="437"/>
      <c r="F955" s="437"/>
    </row>
    <row r="956" spans="5:6" x14ac:dyDescent="0.25">
      <c r="E956" s="437"/>
      <c r="F956" s="437"/>
    </row>
    <row r="957" spans="5:6" x14ac:dyDescent="0.25">
      <c r="E957" s="437"/>
      <c r="F957" s="437"/>
    </row>
    <row r="958" spans="5:6" x14ac:dyDescent="0.25">
      <c r="E958" s="437"/>
      <c r="F958" s="437"/>
    </row>
    <row r="959" spans="5:6" x14ac:dyDescent="0.25">
      <c r="E959" s="437"/>
      <c r="F959" s="437"/>
    </row>
    <row r="960" spans="5:6" x14ac:dyDescent="0.25">
      <c r="E960" s="437"/>
      <c r="F960" s="437"/>
    </row>
    <row r="961" spans="5:6" x14ac:dyDescent="0.25">
      <c r="E961" s="437"/>
      <c r="F961" s="437"/>
    </row>
    <row r="962" spans="5:6" x14ac:dyDescent="0.25">
      <c r="E962" s="437"/>
      <c r="F962" s="437"/>
    </row>
    <row r="963" spans="5:6" x14ac:dyDescent="0.25">
      <c r="E963" s="437"/>
      <c r="F963" s="437"/>
    </row>
    <row r="964" spans="5:6" x14ac:dyDescent="0.25">
      <c r="E964" s="437"/>
      <c r="F964" s="437"/>
    </row>
    <row r="965" spans="5:6" x14ac:dyDescent="0.25">
      <c r="E965" s="437"/>
      <c r="F965" s="437"/>
    </row>
    <row r="966" spans="5:6" x14ac:dyDescent="0.25">
      <c r="E966" s="437"/>
      <c r="F966" s="437"/>
    </row>
    <row r="967" spans="5:6" x14ac:dyDescent="0.25">
      <c r="E967" s="437"/>
      <c r="F967" s="437"/>
    </row>
    <row r="968" spans="5:6" x14ac:dyDescent="0.25">
      <c r="E968" s="437"/>
      <c r="F968" s="437"/>
    </row>
    <row r="969" spans="5:6" x14ac:dyDescent="0.25">
      <c r="E969" s="437"/>
      <c r="F969" s="437"/>
    </row>
    <row r="970" spans="5:6" x14ac:dyDescent="0.25">
      <c r="E970" s="437"/>
      <c r="F970" s="437"/>
    </row>
    <row r="971" spans="5:6" x14ac:dyDescent="0.25">
      <c r="E971" s="437"/>
      <c r="F971" s="437"/>
    </row>
    <row r="972" spans="5:6" x14ac:dyDescent="0.25">
      <c r="E972" s="437"/>
      <c r="F972" s="437"/>
    </row>
    <row r="973" spans="5:6" x14ac:dyDescent="0.25">
      <c r="E973" s="437"/>
      <c r="F973" s="437"/>
    </row>
    <row r="974" spans="5:6" x14ac:dyDescent="0.25">
      <c r="E974" s="437"/>
      <c r="F974" s="437"/>
    </row>
    <row r="975" spans="5:6" x14ac:dyDescent="0.25">
      <c r="E975" s="437"/>
      <c r="F975" s="437"/>
    </row>
    <row r="976" spans="5:6" x14ac:dyDescent="0.25">
      <c r="E976" s="437"/>
      <c r="F976" s="437"/>
    </row>
    <row r="977" spans="5:6" x14ac:dyDescent="0.25">
      <c r="E977" s="437"/>
      <c r="F977" s="437"/>
    </row>
    <row r="978" spans="5:6" x14ac:dyDescent="0.25">
      <c r="E978" s="437"/>
      <c r="F978" s="437"/>
    </row>
    <row r="979" spans="5:6" x14ac:dyDescent="0.25">
      <c r="E979" s="437"/>
      <c r="F979" s="437"/>
    </row>
    <row r="980" spans="5:6" x14ac:dyDescent="0.25">
      <c r="E980" s="437"/>
      <c r="F980" s="437"/>
    </row>
    <row r="981" spans="5:6" x14ac:dyDescent="0.25">
      <c r="E981" s="437"/>
      <c r="F981" s="437"/>
    </row>
    <row r="982" spans="5:6" x14ac:dyDescent="0.25">
      <c r="E982" s="437"/>
      <c r="F982" s="437"/>
    </row>
    <row r="983" spans="5:6" x14ac:dyDescent="0.25">
      <c r="E983" s="437"/>
      <c r="F983" s="437"/>
    </row>
    <row r="984" spans="5:6" x14ac:dyDescent="0.25">
      <c r="E984" s="437"/>
      <c r="F984" s="437"/>
    </row>
    <row r="985" spans="5:6" x14ac:dyDescent="0.25">
      <c r="E985" s="437"/>
      <c r="F985" s="437"/>
    </row>
    <row r="986" spans="5:6" x14ac:dyDescent="0.25">
      <c r="E986" s="437"/>
      <c r="F986" s="437"/>
    </row>
    <row r="987" spans="5:6" x14ac:dyDescent="0.25">
      <c r="E987" s="437"/>
      <c r="F987" s="437"/>
    </row>
    <row r="988" spans="5:6" x14ac:dyDescent="0.25">
      <c r="E988" s="437"/>
      <c r="F988" s="437"/>
    </row>
    <row r="989" spans="5:6" x14ac:dyDescent="0.25">
      <c r="E989" s="437"/>
      <c r="F989" s="437"/>
    </row>
    <row r="990" spans="5:6" x14ac:dyDescent="0.25">
      <c r="E990" s="437"/>
      <c r="F990" s="437"/>
    </row>
    <row r="991" spans="5:6" x14ac:dyDescent="0.25">
      <c r="E991" s="437"/>
      <c r="F991" s="437"/>
    </row>
    <row r="992" spans="5:6" x14ac:dyDescent="0.25">
      <c r="E992" s="437"/>
      <c r="F992" s="437"/>
    </row>
    <row r="993" spans="5:6" x14ac:dyDescent="0.25">
      <c r="E993" s="437"/>
      <c r="F993" s="437"/>
    </row>
    <row r="994" spans="5:6" x14ac:dyDescent="0.25">
      <c r="E994" s="437"/>
      <c r="F994" s="437"/>
    </row>
    <row r="995" spans="5:6" x14ac:dyDescent="0.25">
      <c r="E995" s="437"/>
      <c r="F995" s="437"/>
    </row>
    <row r="996" spans="5:6" x14ac:dyDescent="0.25">
      <c r="E996" s="437"/>
      <c r="F996" s="437"/>
    </row>
  </sheetData>
  <mergeCells count="20">
    <mergeCell ref="O4:P4"/>
    <mergeCell ref="Y4:AA4"/>
    <mergeCell ref="Q4:R4"/>
    <mergeCell ref="U4:V4"/>
    <mergeCell ref="G2:G3"/>
    <mergeCell ref="M2:N2"/>
    <mergeCell ref="Q2:T2"/>
    <mergeCell ref="U2:X2"/>
    <mergeCell ref="AB3:AD3"/>
    <mergeCell ref="O2:P2"/>
    <mergeCell ref="B1:AO1"/>
    <mergeCell ref="I2:I3"/>
    <mergeCell ref="AH3:AJ3"/>
    <mergeCell ref="AK3:AM3"/>
    <mergeCell ref="AN3:AO3"/>
    <mergeCell ref="AN2:AO2"/>
    <mergeCell ref="AE3:AG3"/>
    <mergeCell ref="AB2:AM2"/>
    <mergeCell ref="Y2:AA2"/>
    <mergeCell ref="F2:F3"/>
  </mergeCells>
  <phoneticPr fontId="0" type="noConversion"/>
  <conditionalFormatting sqref="E51:E55 E41:E49 E6:E8 E26:E30 E15:E22 E11:E13 E38:E39 E35:E36 E32:E33">
    <cfRule type="cellIs" dxfId="3" priority="1" stopIfTrue="1" operator="greaterThan">
      <formula>H6</formula>
    </cfRule>
    <cfRule type="cellIs" dxfId="2" priority="2" stopIfTrue="1" operator="lessThan">
      <formula>H6</formula>
    </cfRule>
    <cfRule type="cellIs" priority="3" stopIfTrue="1" operator="equal">
      <formula>H6</formula>
    </cfRule>
  </conditionalFormatting>
  <conditionalFormatting sqref="E50 E40 E31 E23:E25 E14 E9:E10 E34">
    <cfRule type="cellIs" dxfId="1" priority="4" stopIfTrue="1" operator="greaterThan">
      <formula>F9</formula>
    </cfRule>
    <cfRule type="cellIs" dxfId="0" priority="5" stopIfTrue="1" operator="lessThan">
      <formula>F9</formula>
    </cfRule>
    <cfRule type="cellIs" priority="6" stopIfTrue="1" operator="equal">
      <formula>F9</formula>
    </cfRule>
  </conditionalFormatting>
  <pageMargins left="0.18" right="0.16" top="0.28000000000000003" bottom="0.41" header="0.17" footer="0.41"/>
  <pageSetup scale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1" sqref="B51"/>
    </sheetView>
  </sheetViews>
  <sheetFormatPr defaultRowHeight="13.2" x14ac:dyDescent="0.25"/>
  <cols>
    <col min="1" max="1" width="20.6640625" customWidth="1"/>
    <col min="2" max="12" width="10.44140625" customWidth="1"/>
  </cols>
  <sheetData>
    <row r="3" spans="1:6" x14ac:dyDescent="0.25">
      <c r="A3" t="s">
        <v>72</v>
      </c>
    </row>
    <row r="5" spans="1:6" x14ac:dyDescent="0.25">
      <c r="A5" s="13" t="s">
        <v>28</v>
      </c>
      <c r="B5" s="13" t="s">
        <v>62</v>
      </c>
      <c r="C5" s="14"/>
      <c r="D5" s="14"/>
    </row>
    <row r="6" spans="1:6" x14ac:dyDescent="0.25">
      <c r="A6" s="4" t="s">
        <v>29</v>
      </c>
      <c r="B6" s="1" t="s">
        <v>63</v>
      </c>
      <c r="C6" s="3"/>
      <c r="D6" s="7"/>
    </row>
    <row r="7" spans="1:6" x14ac:dyDescent="0.25">
      <c r="A7" s="4" t="s">
        <v>31</v>
      </c>
      <c r="B7" s="1" t="s">
        <v>64</v>
      </c>
      <c r="C7" s="3"/>
      <c r="D7" s="7"/>
      <c r="F7" s="12"/>
    </row>
    <row r="8" spans="1:6" x14ac:dyDescent="0.25">
      <c r="A8" s="4" t="s">
        <v>34</v>
      </c>
      <c r="B8" s="1" t="s">
        <v>65</v>
      </c>
      <c r="C8" s="3"/>
      <c r="D8" s="7"/>
    </row>
    <row r="9" spans="1:6" x14ac:dyDescent="0.25">
      <c r="A9" s="4" t="s">
        <v>37</v>
      </c>
      <c r="B9" s="1" t="s">
        <v>65</v>
      </c>
      <c r="C9" s="3"/>
      <c r="D9" s="7"/>
    </row>
    <row r="10" spans="1:6" x14ac:dyDescent="0.25">
      <c r="A10" s="4" t="s">
        <v>39</v>
      </c>
      <c r="B10" s="1" t="s">
        <v>65</v>
      </c>
      <c r="C10" s="3"/>
      <c r="D10" s="7"/>
    </row>
    <row r="11" spans="1:6" x14ac:dyDescent="0.25">
      <c r="A11" s="4" t="s">
        <v>40</v>
      </c>
      <c r="B11" s="1" t="s">
        <v>66</v>
      </c>
      <c r="C11" s="3"/>
      <c r="D11" s="7"/>
    </row>
    <row r="12" spans="1:6" x14ac:dyDescent="0.25">
      <c r="A12" s="4" t="s">
        <v>42</v>
      </c>
      <c r="B12" s="1" t="s">
        <v>71</v>
      </c>
      <c r="C12" s="3"/>
      <c r="D12" s="7"/>
    </row>
    <row r="13" spans="1:6" x14ac:dyDescent="0.25">
      <c r="A13" s="4" t="s">
        <v>44</v>
      </c>
      <c r="B13" s="1" t="s">
        <v>71</v>
      </c>
      <c r="C13" s="3"/>
      <c r="D13" s="7"/>
    </row>
    <row r="14" spans="1:6" x14ac:dyDescent="0.25">
      <c r="A14" s="4" t="s">
        <v>45</v>
      </c>
      <c r="B14" s="1" t="s">
        <v>67</v>
      </c>
      <c r="C14" s="3"/>
      <c r="D14" s="7"/>
    </row>
    <row r="15" spans="1:6" x14ac:dyDescent="0.25">
      <c r="A15" s="4" t="s">
        <v>47</v>
      </c>
      <c r="B15" s="1" t="s">
        <v>68</v>
      </c>
      <c r="C15" s="3"/>
      <c r="D15" s="7"/>
    </row>
    <row r="16" spans="1:6" x14ac:dyDescent="0.25">
      <c r="A16" s="4" t="s">
        <v>49</v>
      </c>
      <c r="B16" s="1" t="s">
        <v>69</v>
      </c>
      <c r="C16" s="3"/>
      <c r="D16" s="7"/>
    </row>
    <row r="17" spans="1:17" x14ac:dyDescent="0.25">
      <c r="A17" s="2" t="s">
        <v>51</v>
      </c>
      <c r="B17" s="1" t="s">
        <v>70</v>
      </c>
      <c r="C17" s="3"/>
      <c r="D17" s="7"/>
      <c r="E17" s="9"/>
    </row>
    <row r="18" spans="1:17" x14ac:dyDescent="0.25">
      <c r="A18" s="2" t="s">
        <v>55</v>
      </c>
      <c r="B18" s="1" t="s">
        <v>71</v>
      </c>
      <c r="C18" s="3"/>
      <c r="D18" s="7"/>
    </row>
    <row r="19" spans="1:17" x14ac:dyDescent="0.25">
      <c r="A19" s="6"/>
      <c r="B19" s="10"/>
      <c r="C19" s="11"/>
      <c r="D19" s="8"/>
    </row>
    <row r="20" spans="1:17" x14ac:dyDescent="0.25">
      <c r="A20" s="6"/>
      <c r="B20" s="10"/>
      <c r="C20" s="3"/>
      <c r="D20" s="7"/>
    </row>
    <row r="21" spans="1:17" x14ac:dyDescent="0.25">
      <c r="A21" s="2"/>
      <c r="B21" s="1"/>
      <c r="C21" s="3"/>
      <c r="D21" s="7"/>
    </row>
    <row r="22" spans="1:17" ht="13.8" thickBot="1" x14ac:dyDescent="0.3">
      <c r="A22" s="13"/>
      <c r="B22" s="13"/>
      <c r="C22" s="9"/>
      <c r="D22" s="9"/>
    </row>
    <row r="23" spans="1:17" ht="13.8" thickBot="1" x14ac:dyDescent="0.3">
      <c r="A23" s="4"/>
      <c r="B23" s="37"/>
      <c r="C23" s="38"/>
      <c r="D23" s="39"/>
      <c r="E23" s="38"/>
      <c r="F23" s="38"/>
      <c r="G23" s="531" t="s">
        <v>88</v>
      </c>
      <c r="H23" s="532"/>
      <c r="I23" s="533" t="s">
        <v>89</v>
      </c>
      <c r="J23" s="534"/>
      <c r="K23" s="535" t="s">
        <v>90</v>
      </c>
      <c r="L23" s="536"/>
      <c r="M23" s="537"/>
      <c r="N23" s="538" t="s">
        <v>124</v>
      </c>
      <c r="O23" s="539"/>
      <c r="P23" s="539"/>
      <c r="Q23" s="540"/>
    </row>
    <row r="24" spans="1:17" ht="40.200000000000003" thickBot="1" x14ac:dyDescent="0.3">
      <c r="A24" s="5"/>
      <c r="B24" s="40"/>
      <c r="C24" s="48" t="s">
        <v>125</v>
      </c>
      <c r="D24" s="18" t="s">
        <v>93</v>
      </c>
      <c r="E24" s="19" t="s">
        <v>126</v>
      </c>
      <c r="F24" s="20" t="s">
        <v>127</v>
      </c>
      <c r="G24" s="21" t="s">
        <v>94</v>
      </c>
      <c r="H24" s="22" t="s">
        <v>95</v>
      </c>
      <c r="I24" s="23" t="s">
        <v>96</v>
      </c>
      <c r="J24" s="24" t="s">
        <v>95</v>
      </c>
      <c r="K24" s="25" t="s">
        <v>94</v>
      </c>
      <c r="L24" s="26" t="s">
        <v>95</v>
      </c>
      <c r="M24" s="27" t="s">
        <v>97</v>
      </c>
      <c r="N24" s="28" t="s">
        <v>98</v>
      </c>
      <c r="O24" s="29" t="s">
        <v>99</v>
      </c>
      <c r="P24" s="29" t="s">
        <v>100</v>
      </c>
      <c r="Q24" s="30" t="s">
        <v>128</v>
      </c>
    </row>
    <row r="25" spans="1:17" x14ac:dyDescent="0.25">
      <c r="A25" s="4"/>
      <c r="B25" s="41" t="s">
        <v>129</v>
      </c>
      <c r="C25" s="45" t="s">
        <v>130</v>
      </c>
      <c r="D25" s="33" t="s">
        <v>131</v>
      </c>
      <c r="E25" s="33" t="s">
        <v>132</v>
      </c>
      <c r="F25" s="33" t="s">
        <v>131</v>
      </c>
      <c r="G25" s="31" t="s">
        <v>133</v>
      </c>
      <c r="H25" s="32" t="s">
        <v>134</v>
      </c>
      <c r="I25" s="31" t="s">
        <v>135</v>
      </c>
      <c r="J25" s="32" t="s">
        <v>134</v>
      </c>
      <c r="K25" s="31" t="s">
        <v>136</v>
      </c>
      <c r="L25" s="33" t="s">
        <v>134</v>
      </c>
      <c r="M25" s="32" t="s">
        <v>132</v>
      </c>
      <c r="N25" s="31" t="s">
        <v>137</v>
      </c>
      <c r="O25" s="33" t="s">
        <v>138</v>
      </c>
      <c r="P25" s="33" t="s">
        <v>139</v>
      </c>
      <c r="Q25" s="32" t="s">
        <v>137</v>
      </c>
    </row>
    <row r="26" spans="1:17" x14ac:dyDescent="0.25">
      <c r="A26" s="4"/>
      <c r="B26" s="40"/>
      <c r="C26" s="46" t="s">
        <v>140</v>
      </c>
      <c r="D26" s="9"/>
      <c r="E26" s="9"/>
      <c r="F26" s="9"/>
      <c r="G26" s="31" t="s">
        <v>141</v>
      </c>
      <c r="H26" s="32" t="s">
        <v>142</v>
      </c>
      <c r="I26" s="31" t="s">
        <v>143</v>
      </c>
      <c r="J26" s="32" t="s">
        <v>141</v>
      </c>
      <c r="K26" s="31" t="s">
        <v>141</v>
      </c>
      <c r="L26" s="33" t="s">
        <v>144</v>
      </c>
      <c r="M26" s="15"/>
      <c r="N26" s="31" t="s">
        <v>142</v>
      </c>
      <c r="O26" s="33" t="s">
        <v>142</v>
      </c>
      <c r="P26" s="33" t="s">
        <v>145</v>
      </c>
      <c r="Q26" s="32" t="s">
        <v>142</v>
      </c>
    </row>
    <row r="27" spans="1:17" ht="13.8" thickBot="1" x14ac:dyDescent="0.3">
      <c r="A27" s="4"/>
      <c r="B27" s="40"/>
      <c r="C27" s="47" t="s">
        <v>146</v>
      </c>
      <c r="D27" s="9"/>
      <c r="E27" s="9"/>
      <c r="F27" s="9"/>
      <c r="G27" s="34" t="s">
        <v>147</v>
      </c>
      <c r="H27" s="35" t="s">
        <v>148</v>
      </c>
      <c r="I27" s="34" t="s">
        <v>149</v>
      </c>
      <c r="J27" s="35" t="s">
        <v>150</v>
      </c>
      <c r="K27" s="34" t="s">
        <v>151</v>
      </c>
      <c r="L27" s="36" t="s">
        <v>148</v>
      </c>
      <c r="M27" s="17"/>
      <c r="N27" s="34" t="s">
        <v>148</v>
      </c>
      <c r="O27" s="36" t="s">
        <v>152</v>
      </c>
      <c r="P27" s="36" t="s">
        <v>153</v>
      </c>
      <c r="Q27" s="35" t="s">
        <v>148</v>
      </c>
    </row>
    <row r="28" spans="1:17" x14ac:dyDescent="0.25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5">
      <c r="A29" s="4"/>
      <c r="B29" s="42" t="s">
        <v>154</v>
      </c>
      <c r="C29" s="9"/>
      <c r="D29" s="43" t="s">
        <v>155</v>
      </c>
      <c r="E29" s="9"/>
      <c r="F29" s="9"/>
      <c r="G29" s="43" t="s">
        <v>155</v>
      </c>
      <c r="H29" s="9"/>
      <c r="I29" s="43" t="s">
        <v>155</v>
      </c>
      <c r="J29" s="9"/>
      <c r="K29" s="43" t="s">
        <v>155</v>
      </c>
      <c r="L29" s="9"/>
      <c r="M29" s="9"/>
      <c r="N29" s="43" t="s">
        <v>155</v>
      </c>
      <c r="O29" s="9"/>
      <c r="P29" s="9"/>
      <c r="Q29" s="15"/>
    </row>
    <row r="30" spans="1:17" x14ac:dyDescent="0.25">
      <c r="A30" s="4"/>
      <c r="B30" s="40"/>
      <c r="C30" s="9"/>
      <c r="D30" s="9" t="s">
        <v>156</v>
      </c>
      <c r="E30" s="9"/>
      <c r="F30" s="9"/>
      <c r="G30" s="9" t="s">
        <v>157</v>
      </c>
      <c r="H30" s="9"/>
      <c r="I30" s="9" t="s">
        <v>158</v>
      </c>
      <c r="J30" s="9"/>
      <c r="K30" s="9" t="s">
        <v>159</v>
      </c>
      <c r="L30" s="9"/>
      <c r="M30" s="9"/>
      <c r="N30" s="9" t="s">
        <v>158</v>
      </c>
      <c r="O30" s="9"/>
      <c r="P30" s="9"/>
      <c r="Q30" s="15"/>
    </row>
    <row r="31" spans="1:17" x14ac:dyDescent="0.25">
      <c r="A31" s="4"/>
      <c r="B31" s="40"/>
      <c r="C31" s="9"/>
      <c r="D31" s="9" t="s">
        <v>160</v>
      </c>
      <c r="E31" s="9"/>
      <c r="F31" s="9"/>
      <c r="G31" s="9" t="s">
        <v>161</v>
      </c>
      <c r="H31" s="9"/>
      <c r="I31" s="9" t="s">
        <v>162</v>
      </c>
      <c r="J31" s="9"/>
      <c r="K31" s="9" t="s">
        <v>163</v>
      </c>
      <c r="L31" s="9"/>
      <c r="M31" s="9"/>
      <c r="N31" s="9" t="s">
        <v>162</v>
      </c>
      <c r="O31" s="9"/>
      <c r="P31" s="9"/>
      <c r="Q31" s="15"/>
    </row>
    <row r="32" spans="1:17" x14ac:dyDescent="0.25">
      <c r="A32" s="4"/>
      <c r="B32" s="40"/>
      <c r="C32" s="9"/>
      <c r="D32" s="9" t="s">
        <v>164</v>
      </c>
      <c r="E32" s="9"/>
      <c r="F32" s="9"/>
      <c r="G32" s="9" t="s">
        <v>165</v>
      </c>
      <c r="H32" s="9"/>
      <c r="I32" s="9"/>
      <c r="J32" s="9"/>
      <c r="K32" s="9" t="s">
        <v>166</v>
      </c>
      <c r="L32" s="9"/>
      <c r="M32" s="9"/>
      <c r="N32" s="9"/>
      <c r="O32" s="9"/>
      <c r="P32" s="9"/>
      <c r="Q32" s="15"/>
    </row>
    <row r="33" spans="1:17" x14ac:dyDescent="0.25">
      <c r="A33" s="4"/>
      <c r="B33" s="40"/>
      <c r="C33" s="9"/>
      <c r="D33" s="9"/>
      <c r="E33" s="9"/>
      <c r="F33" s="9"/>
      <c r="G33" s="9" t="s">
        <v>167</v>
      </c>
      <c r="H33" s="9"/>
      <c r="I33" s="9"/>
      <c r="J33" s="9"/>
      <c r="K33" s="9" t="s">
        <v>168</v>
      </c>
      <c r="L33" s="9"/>
      <c r="M33" s="9"/>
      <c r="N33" s="9"/>
      <c r="O33" s="9"/>
      <c r="P33" s="9"/>
      <c r="Q33" s="15"/>
    </row>
    <row r="34" spans="1:17" x14ac:dyDescent="0.25">
      <c r="A34" s="4"/>
      <c r="B34" s="40"/>
      <c r="C34" s="9"/>
      <c r="D34" s="9"/>
      <c r="E34" s="9"/>
      <c r="F34" s="9"/>
      <c r="G34" s="9" t="s">
        <v>169</v>
      </c>
      <c r="H34" s="9"/>
      <c r="I34" s="9"/>
      <c r="J34" s="9"/>
      <c r="K34" s="9" t="s">
        <v>170</v>
      </c>
      <c r="L34" s="9"/>
      <c r="M34" s="9"/>
      <c r="N34" s="9"/>
      <c r="O34" s="9"/>
      <c r="P34" s="9"/>
      <c r="Q34" s="15"/>
    </row>
    <row r="35" spans="1:17" x14ac:dyDescent="0.25">
      <c r="A35" s="4"/>
      <c r="B35" s="40"/>
      <c r="C35" s="9"/>
      <c r="D35" s="9"/>
      <c r="E35" s="9"/>
      <c r="F35" s="9"/>
      <c r="G35" s="9" t="s">
        <v>171</v>
      </c>
      <c r="H35" s="9"/>
      <c r="I35" s="9"/>
      <c r="J35" s="9"/>
      <c r="K35" s="9" t="s">
        <v>172</v>
      </c>
      <c r="L35" s="9"/>
      <c r="M35" s="9"/>
      <c r="N35" s="9"/>
      <c r="O35" s="9"/>
      <c r="P35" s="9"/>
      <c r="Q35" s="15"/>
    </row>
    <row r="36" spans="1:17" x14ac:dyDescent="0.25">
      <c r="A36" s="2"/>
      <c r="B36" s="40"/>
      <c r="C36" s="9"/>
      <c r="D36" s="9"/>
      <c r="E36" s="9"/>
      <c r="F36" s="9"/>
      <c r="G36" s="9" t="s">
        <v>173</v>
      </c>
      <c r="H36" s="9"/>
      <c r="I36" s="9"/>
      <c r="J36" s="9"/>
      <c r="K36" s="9" t="s">
        <v>174</v>
      </c>
      <c r="L36" s="9"/>
      <c r="M36" s="9"/>
      <c r="N36" s="9"/>
      <c r="O36" s="9"/>
      <c r="P36" s="9"/>
      <c r="Q36" s="15"/>
    </row>
    <row r="37" spans="1:17" x14ac:dyDescent="0.25">
      <c r="B37" s="40"/>
      <c r="C37" s="9"/>
      <c r="D37" s="9"/>
      <c r="E37" s="9"/>
      <c r="F37" s="9"/>
      <c r="G37" s="9" t="s">
        <v>175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8" thickBot="1" x14ac:dyDescent="0.3">
      <c r="B38" s="44"/>
      <c r="C38" s="16"/>
      <c r="D38" s="16"/>
      <c r="E38" s="16"/>
      <c r="F38" s="16"/>
      <c r="G38" s="16" t="s">
        <v>176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0.199999999999999" x14ac:dyDescent="0.2"/>
    <row r="42" spans="1:17" s="12" customFormat="1" ht="10.199999999999999" x14ac:dyDescent="0.2">
      <c r="A42" s="298" t="s">
        <v>327</v>
      </c>
      <c r="B42" s="299" t="s">
        <v>29</v>
      </c>
    </row>
    <row r="43" spans="1:17" s="12" customFormat="1" ht="10.199999999999999" x14ac:dyDescent="0.2">
      <c r="A43" s="298" t="s">
        <v>92</v>
      </c>
      <c r="B43" s="299" t="s">
        <v>328</v>
      </c>
    </row>
    <row r="44" spans="1:17" s="12" customFormat="1" ht="10.199999999999999" x14ac:dyDescent="0.2">
      <c r="A44" s="298" t="s">
        <v>4</v>
      </c>
      <c r="B44" s="323">
        <v>38891</v>
      </c>
    </row>
    <row r="45" spans="1:17" s="12" customFormat="1" ht="10.199999999999999" x14ac:dyDescent="0.2">
      <c r="A45" s="298" t="s">
        <v>326</v>
      </c>
      <c r="B45" s="300">
        <v>0.05</v>
      </c>
    </row>
    <row r="46" spans="1:17" s="302" customFormat="1" ht="10.199999999999999" x14ac:dyDescent="0.2">
      <c r="A46" s="301" t="s">
        <v>331</v>
      </c>
      <c r="B46" s="317" t="s">
        <v>330</v>
      </c>
    </row>
    <row r="47" spans="1:17" s="12" customFormat="1" ht="10.199999999999999" x14ac:dyDescent="0.2">
      <c r="A47" s="298" t="s">
        <v>329</v>
      </c>
      <c r="B47" s="318">
        <f ca="1">TODAY()</f>
        <v>37131</v>
      </c>
    </row>
    <row r="48" spans="1:17" s="12" customFormat="1" ht="10.199999999999999" x14ac:dyDescent="0.2">
      <c r="A48" s="298" t="s">
        <v>332</v>
      </c>
      <c r="B48" s="319">
        <v>100</v>
      </c>
    </row>
    <row r="49" spans="1:12" s="12" customFormat="1" ht="10.199999999999999" x14ac:dyDescent="0.2">
      <c r="A49" s="298" t="s">
        <v>335</v>
      </c>
      <c r="B49" s="320">
        <f>'Bond Prices - Developed'!$H$68/100</f>
        <v>4.3299999999999998E-2</v>
      </c>
    </row>
    <row r="50" spans="1:12" s="12" customFormat="1" ht="10.199999999999999" x14ac:dyDescent="0.2">
      <c r="A50" s="298" t="s">
        <v>336</v>
      </c>
      <c r="B50" s="312">
        <v>65</v>
      </c>
    </row>
    <row r="51" spans="1:12" s="12" customFormat="1" ht="10.199999999999999" x14ac:dyDescent="0.2">
      <c r="A51" s="298" t="s">
        <v>342</v>
      </c>
      <c r="B51" s="300">
        <f>B49+B50/10000</f>
        <v>4.9799999999999997E-2</v>
      </c>
    </row>
    <row r="52" spans="1:12" s="12" customFormat="1" ht="10.199999999999999" x14ac:dyDescent="0.2">
      <c r="A52" s="298" t="s">
        <v>341</v>
      </c>
      <c r="B52" s="321">
        <f>[2]FX!$B$8</f>
        <v>1.16959064327485</v>
      </c>
    </row>
    <row r="53" spans="1:12" s="12" customFormat="1" ht="10.199999999999999" x14ac:dyDescent="0.2">
      <c r="A53" s="298" t="s">
        <v>343</v>
      </c>
      <c r="B53" s="313">
        <v>5.7384603964511643E-2</v>
      </c>
    </row>
    <row r="54" spans="1:12" s="12" customFormat="1" ht="10.199999999999999" x14ac:dyDescent="0.2">
      <c r="A54" s="298"/>
      <c r="B54" s="299"/>
    </row>
    <row r="55" spans="1:12" s="303" customFormat="1" ht="10.199999999999999" x14ac:dyDescent="0.2">
      <c r="A55" s="303" t="s">
        <v>328</v>
      </c>
      <c r="B55" s="309">
        <f ca="1">IF($B$47&gt;DATE(YEAR($B$47),6,30),DATE(YEAR($B$47),12,31),DATE(YEAR($B$47),6,30))</f>
        <v>37256</v>
      </c>
      <c r="C55" s="309">
        <f t="shared" ref="C55:L55" ca="1" si="0">IF(B55=$B$44,"",IF(EOMONTH(B55,6)&lt;=$B$44,EOMONTH(B55,6),$B$44))</f>
        <v>37437</v>
      </c>
      <c r="D55" s="309">
        <f t="shared" ca="1" si="0"/>
        <v>37621</v>
      </c>
      <c r="E55" s="309">
        <f t="shared" ca="1" si="0"/>
        <v>37802</v>
      </c>
      <c r="F55" s="309">
        <f t="shared" ca="1" si="0"/>
        <v>37986</v>
      </c>
      <c r="G55" s="309">
        <f t="shared" ca="1" si="0"/>
        <v>38168</v>
      </c>
      <c r="H55" s="309">
        <f t="shared" ca="1" si="0"/>
        <v>38352</v>
      </c>
      <c r="I55" s="309">
        <f t="shared" ca="1" si="0"/>
        <v>38533</v>
      </c>
      <c r="J55" s="309">
        <f t="shared" ca="1" si="0"/>
        <v>38717</v>
      </c>
      <c r="K55" s="309">
        <f t="shared" ca="1" si="0"/>
        <v>38891</v>
      </c>
      <c r="L55" s="309" t="str">
        <f t="shared" ca="1" si="0"/>
        <v/>
      </c>
    </row>
    <row r="56" spans="1:12" s="302" customFormat="1" ht="10.199999999999999" x14ac:dyDescent="0.2">
      <c r="A56" s="302" t="s">
        <v>338</v>
      </c>
      <c r="B56" s="310">
        <f>$B$48*$B$45/2</f>
        <v>2.5</v>
      </c>
      <c r="C56" s="310">
        <f t="shared" ref="C56:K56" si="1">$B$48*$B$45/2</f>
        <v>2.5</v>
      </c>
      <c r="D56" s="310">
        <f t="shared" si="1"/>
        <v>2.5</v>
      </c>
      <c r="E56" s="310">
        <f t="shared" si="1"/>
        <v>2.5</v>
      </c>
      <c r="F56" s="310">
        <f t="shared" si="1"/>
        <v>2.5</v>
      </c>
      <c r="G56" s="310">
        <f t="shared" si="1"/>
        <v>2.5</v>
      </c>
      <c r="H56" s="310">
        <f t="shared" si="1"/>
        <v>2.5</v>
      </c>
      <c r="I56" s="310">
        <f t="shared" si="1"/>
        <v>2.5</v>
      </c>
      <c r="J56" s="310">
        <f t="shared" si="1"/>
        <v>2.5</v>
      </c>
      <c r="K56" s="310">
        <f t="shared" si="1"/>
        <v>2.5</v>
      </c>
      <c r="L56" s="310" t="str">
        <f ca="1">IF(L$55="","",$B$48*$B$45/2)</f>
        <v/>
      </c>
    </row>
    <row r="57" spans="1:12" s="12" customFormat="1" ht="10.199999999999999" x14ac:dyDescent="0.2">
      <c r="A57" s="12" t="s">
        <v>333</v>
      </c>
      <c r="B57" s="308">
        <f t="shared" ref="B57:K57" ca="1" si="2">IF(B$55=$B$44,$B$48,0)</f>
        <v>0</v>
      </c>
      <c r="C57" s="308">
        <f t="shared" ca="1" si="2"/>
        <v>0</v>
      </c>
      <c r="D57" s="308">
        <f t="shared" ca="1" si="2"/>
        <v>0</v>
      </c>
      <c r="E57" s="308">
        <f t="shared" ca="1" si="2"/>
        <v>0</v>
      </c>
      <c r="F57" s="308">
        <f t="shared" ca="1" si="2"/>
        <v>0</v>
      </c>
      <c r="G57" s="308">
        <f t="shared" ca="1" si="2"/>
        <v>0</v>
      </c>
      <c r="H57" s="308">
        <f t="shared" ca="1" si="2"/>
        <v>0</v>
      </c>
      <c r="I57" s="308">
        <f t="shared" ca="1" si="2"/>
        <v>0</v>
      </c>
      <c r="J57" s="308">
        <f t="shared" ca="1" si="2"/>
        <v>0</v>
      </c>
      <c r="K57" s="308">
        <f t="shared" ca="1" si="2"/>
        <v>100</v>
      </c>
      <c r="L57" s="308" t="str">
        <f ca="1">IF(L$55="","",IF(L$55=$B$44,$B$48,0))</f>
        <v/>
      </c>
    </row>
    <row r="58" spans="1:12" s="12" customFormat="1" ht="10.199999999999999" x14ac:dyDescent="0.2">
      <c r="A58" s="307" t="s">
        <v>339</v>
      </c>
      <c r="B58" s="311">
        <f ca="1">SUM(B56:B57)</f>
        <v>2.5</v>
      </c>
      <c r="C58" s="311">
        <f t="shared" ref="C58:K58" ca="1" si="3">SUM(C56:C57)</f>
        <v>2.5</v>
      </c>
      <c r="D58" s="311">
        <f t="shared" ca="1" si="3"/>
        <v>2.5</v>
      </c>
      <c r="E58" s="311">
        <f t="shared" ca="1" si="3"/>
        <v>2.5</v>
      </c>
      <c r="F58" s="311">
        <f t="shared" ca="1" si="3"/>
        <v>2.5</v>
      </c>
      <c r="G58" s="311">
        <f t="shared" ca="1" si="3"/>
        <v>2.5</v>
      </c>
      <c r="H58" s="311">
        <f t="shared" ca="1" si="3"/>
        <v>2.5</v>
      </c>
      <c r="I58" s="311">
        <f t="shared" ca="1" si="3"/>
        <v>2.5</v>
      </c>
      <c r="J58" s="311">
        <f t="shared" ca="1" si="3"/>
        <v>2.5</v>
      </c>
      <c r="K58" s="311">
        <f t="shared" ca="1" si="3"/>
        <v>102.5</v>
      </c>
      <c r="L58" s="311" t="str">
        <f ca="1">IF($L55="","",SUM(L56:L57))</f>
        <v/>
      </c>
    </row>
    <row r="59" spans="1:12" s="12" customFormat="1" ht="10.199999999999999" x14ac:dyDescent="0.2">
      <c r="A59" s="12" t="s">
        <v>337</v>
      </c>
      <c r="B59" s="304">
        <f t="shared" ref="B59:K59" ca="1" si="4">1/((1+$B$51/2)^(2*(B$55-$B$47)/365.25))</f>
        <v>0.98330651448033302</v>
      </c>
      <c r="C59" s="304">
        <f t="shared" ca="1" si="4"/>
        <v>0.95962701903185088</v>
      </c>
      <c r="D59" s="304">
        <f t="shared" ca="1" si="4"/>
        <v>0.93613946079769172</v>
      </c>
      <c r="E59" s="304">
        <f t="shared" ca="1" si="4"/>
        <v>0.91359581873424156</v>
      </c>
      <c r="F59" s="304">
        <f t="shared" ca="1" si="4"/>
        <v>0.89123490707853026</v>
      </c>
      <c r="G59" s="304">
        <f t="shared" ca="1" si="4"/>
        <v>0.8696555051470084</v>
      </c>
      <c r="H59" s="304">
        <f t="shared" ca="1" si="4"/>
        <v>0.84837006412075955</v>
      </c>
      <c r="I59" s="304">
        <f t="shared" ca="1" si="4"/>
        <v>0.82794004074946848</v>
      </c>
      <c r="J59" s="304">
        <f t="shared" ca="1" si="4"/>
        <v>0.80767561557611911</v>
      </c>
      <c r="K59" s="304">
        <f t="shared" ca="1" si="4"/>
        <v>0.78896900663299463</v>
      </c>
      <c r="L59" s="304" t="str">
        <f ca="1">IF(L$55="","",1/((1+$B$51/2)^(2*(L$55-$B$47)/365.25)))</f>
        <v/>
      </c>
    </row>
    <row r="60" spans="1:12" s="12" customFormat="1" ht="10.199999999999999" x14ac:dyDescent="0.2">
      <c r="A60" s="12" t="s">
        <v>340</v>
      </c>
      <c r="B60" s="304">
        <f ca="1">SUMPRODUCT(B58:L58,B59:L59)</f>
        <v>100.96318554417195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s="12" customFormat="1" ht="10.199999999999999" x14ac:dyDescent="0.2">
      <c r="A61" s="30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s="12" customFormat="1" ht="10.199999999999999" x14ac:dyDescent="0.2">
      <c r="A62" s="298" t="s">
        <v>334</v>
      </c>
      <c r="B62" s="304">
        <f ca="1">VLOOKUP(B$55,[2]FX!$A$1:$B$65536,2)</f>
        <v>1.1726412339491901</v>
      </c>
      <c r="C62" s="304">
        <f ca="1">VLOOKUP(C$55,[2]FX!$A$1:$B$65536,2)</f>
        <v>1.17355254719904</v>
      </c>
      <c r="D62" s="304">
        <f ca="1">VLOOKUP(D$55,[2]FX!$A$1:$B$65536,2)</f>
        <v>1.17108963976717</v>
      </c>
      <c r="E62" s="304">
        <f ca="1">VLOOKUP(E$55,[2]FX!$A$1:$B$65536,2)</f>
        <v>1.16588500825013</v>
      </c>
      <c r="F62" s="304">
        <f ca="1">VLOOKUP(F$55,[2]FX!$A$1:$B$65536,2)</f>
        <v>1.15927462402231</v>
      </c>
      <c r="G62" s="304">
        <f ca="1">VLOOKUP(G$55,[2]FX!$A$1:$B$65536,2)</f>
        <v>1.1519871009624201</v>
      </c>
      <c r="H62" s="304">
        <f ca="1">VLOOKUP(H$55,[2]FX!$A$1:$B$65536,2)</f>
        <v>1.1450072859440901</v>
      </c>
      <c r="I62" s="304">
        <f ca="1">VLOOKUP(I$55,[2]FX!$A$1:$B$65536,2)</f>
        <v>1.1383510960924701</v>
      </c>
      <c r="J62" s="304">
        <f ca="1">VLOOKUP(J$55,[2]FX!$A$1:$B$65536,2)</f>
        <v>1.1325662687008</v>
      </c>
      <c r="K62" s="304">
        <f ca="1">VLOOKUP(K$55,[2]FX!$A$1:$B$65536,2)</f>
        <v>1.12693561989087</v>
      </c>
      <c r="L62" s="304" t="str">
        <f ca="1">IF(L$55="","",VLOOKUP(L$55,[2]FX!$A$1:$B$65536,2))</f>
        <v/>
      </c>
    </row>
    <row r="63" spans="1:12" s="12" customFormat="1" ht="10.199999999999999" x14ac:dyDescent="0.2"/>
    <row r="64" spans="1:12" s="12" customFormat="1" ht="10.199999999999999" x14ac:dyDescent="0.2">
      <c r="A64" s="303" t="s">
        <v>182</v>
      </c>
      <c r="B64" s="309">
        <f ca="1">B55</f>
        <v>37256</v>
      </c>
      <c r="C64" s="309">
        <f t="shared" ref="C64:L64" ca="1" si="5">C55</f>
        <v>37437</v>
      </c>
      <c r="D64" s="309">
        <f t="shared" ca="1" si="5"/>
        <v>37621</v>
      </c>
      <c r="E64" s="309">
        <f t="shared" ca="1" si="5"/>
        <v>37802</v>
      </c>
      <c r="F64" s="309">
        <f t="shared" ca="1" si="5"/>
        <v>37986</v>
      </c>
      <c r="G64" s="309">
        <f t="shared" ca="1" si="5"/>
        <v>38168</v>
      </c>
      <c r="H64" s="309">
        <f t="shared" ca="1" si="5"/>
        <v>38352</v>
      </c>
      <c r="I64" s="309">
        <f t="shared" ca="1" si="5"/>
        <v>38533</v>
      </c>
      <c r="J64" s="309">
        <f t="shared" ca="1" si="5"/>
        <v>38717</v>
      </c>
      <c r="K64" s="309">
        <f t="shared" ca="1" si="5"/>
        <v>38891</v>
      </c>
      <c r="L64" s="309" t="str">
        <f t="shared" ca="1" si="5"/>
        <v/>
      </c>
    </row>
    <row r="65" spans="1:12" s="12" customFormat="1" ht="10.199999999999999" x14ac:dyDescent="0.2">
      <c r="A65" s="302" t="s">
        <v>338</v>
      </c>
      <c r="B65" s="308">
        <f ca="1">B56/B$62</f>
        <v>2.1319393584520019</v>
      </c>
      <c r="C65" s="308">
        <f t="shared" ref="C65:K66" ca="1" si="6">C56/C$62</f>
        <v>2.130283817257983</v>
      </c>
      <c r="D65" s="308">
        <f t="shared" ca="1" si="6"/>
        <v>2.1347639967996277</v>
      </c>
      <c r="E65" s="308">
        <f t="shared" ca="1" si="6"/>
        <v>2.1442938045427273</v>
      </c>
      <c r="F65" s="308">
        <f t="shared" ca="1" si="6"/>
        <v>2.1565209383483306</v>
      </c>
      <c r="G65" s="308">
        <f t="shared" ca="1" si="6"/>
        <v>2.1701631883823973</v>
      </c>
      <c r="H65" s="308">
        <f t="shared" ca="1" si="6"/>
        <v>2.1833922200230202</v>
      </c>
      <c r="I65" s="308">
        <f t="shared" ca="1" si="6"/>
        <v>2.1961589957452996</v>
      </c>
      <c r="J65" s="308">
        <f t="shared" ca="1" si="6"/>
        <v>2.2073763532334612</v>
      </c>
      <c r="K65" s="308">
        <f t="shared" ca="1" si="6"/>
        <v>2.2184053426602084</v>
      </c>
      <c r="L65" s="308" t="str">
        <f ca="1">IF(L$64="","",L56/L$62)</f>
        <v/>
      </c>
    </row>
    <row r="66" spans="1:12" s="12" customFormat="1" ht="10.199999999999999" x14ac:dyDescent="0.2">
      <c r="A66" s="12" t="s">
        <v>333</v>
      </c>
      <c r="B66" s="308">
        <f ca="1">B57/B$62</f>
        <v>0</v>
      </c>
      <c r="C66" s="308">
        <f t="shared" ca="1" si="6"/>
        <v>0</v>
      </c>
      <c r="D66" s="308">
        <f t="shared" ca="1" si="6"/>
        <v>0</v>
      </c>
      <c r="E66" s="308">
        <f t="shared" ca="1" si="6"/>
        <v>0</v>
      </c>
      <c r="F66" s="308">
        <f t="shared" ca="1" si="6"/>
        <v>0</v>
      </c>
      <c r="G66" s="308">
        <f t="shared" ca="1" si="6"/>
        <v>0</v>
      </c>
      <c r="H66" s="308">
        <f t="shared" ca="1" si="6"/>
        <v>0</v>
      </c>
      <c r="I66" s="308">
        <f t="shared" ca="1" si="6"/>
        <v>0</v>
      </c>
      <c r="J66" s="308">
        <f t="shared" ca="1" si="6"/>
        <v>0</v>
      </c>
      <c r="K66" s="308">
        <f t="shared" ca="1" si="6"/>
        <v>88.73621370640835</v>
      </c>
      <c r="L66" s="308" t="str">
        <f ca="1">IF(L$64="","",L57/L$62)</f>
        <v/>
      </c>
    </row>
    <row r="67" spans="1:12" s="12" customFormat="1" ht="10.199999999999999" x14ac:dyDescent="0.2">
      <c r="A67" s="307" t="s">
        <v>339</v>
      </c>
      <c r="B67" s="308">
        <f ca="1">SUM(B65:B66)</f>
        <v>2.1319393584520019</v>
      </c>
      <c r="C67" s="308">
        <f t="shared" ref="C67:K67" ca="1" si="7">SUM(C65:C66)</f>
        <v>2.130283817257983</v>
      </c>
      <c r="D67" s="308">
        <f t="shared" ca="1" si="7"/>
        <v>2.1347639967996277</v>
      </c>
      <c r="E67" s="308">
        <f t="shared" ca="1" si="7"/>
        <v>2.1442938045427273</v>
      </c>
      <c r="F67" s="308">
        <f t="shared" ca="1" si="7"/>
        <v>2.1565209383483306</v>
      </c>
      <c r="G67" s="308">
        <f t="shared" ca="1" si="7"/>
        <v>2.1701631883823973</v>
      </c>
      <c r="H67" s="308">
        <f t="shared" ca="1" si="7"/>
        <v>2.1833922200230202</v>
      </c>
      <c r="I67" s="308">
        <f t="shared" ca="1" si="7"/>
        <v>2.1961589957452996</v>
      </c>
      <c r="J67" s="308">
        <f t="shared" ca="1" si="7"/>
        <v>2.2073763532334612</v>
      </c>
      <c r="K67" s="308">
        <f t="shared" ca="1" si="7"/>
        <v>90.954619049068555</v>
      </c>
      <c r="L67" s="308" t="str">
        <f ca="1">IF(L$64="","",SUM(L65:L66))</f>
        <v/>
      </c>
    </row>
    <row r="68" spans="1:12" s="12" customFormat="1" ht="10.199999999999999" x14ac:dyDescent="0.2">
      <c r="A68" s="12" t="s">
        <v>337</v>
      </c>
      <c r="B68" s="304">
        <f t="shared" ref="B68:K68" ca="1" si="8">1/((1+$B$53/2)^(2*(B$55-$B$47)/365.25))</f>
        <v>0.98082390132233521</v>
      </c>
      <c r="C68" s="304">
        <f t="shared" ca="1" si="8"/>
        <v>0.95370677331258424</v>
      </c>
      <c r="D68" s="304">
        <f t="shared" ca="1" si="8"/>
        <v>0.92690852950978664</v>
      </c>
      <c r="E68" s="304">
        <f t="shared" ca="1" si="8"/>
        <v>0.90128201570424005</v>
      </c>
      <c r="F68" s="304">
        <f t="shared" ca="1" si="8"/>
        <v>0.87595685720921601</v>
      </c>
      <c r="G68" s="304">
        <f t="shared" ca="1" si="8"/>
        <v>0.85160709623283359</v>
      </c>
      <c r="H68" s="304">
        <f t="shared" ca="1" si="8"/>
        <v>0.82767775523657316</v>
      </c>
      <c r="I68" s="304">
        <f t="shared" ca="1" si="8"/>
        <v>0.80479470394743324</v>
      </c>
      <c r="J68" s="304">
        <f t="shared" ca="1" si="8"/>
        <v>0.78218074618694344</v>
      </c>
      <c r="K68" s="304">
        <f t="shared" ca="1" si="8"/>
        <v>0.76138067518223929</v>
      </c>
      <c r="L68" s="304" t="str">
        <f ca="1">IF(L$64="","",1/((1+$B$53/2)^(2*(L$55-$B$47)/365.25)))</f>
        <v/>
      </c>
    </row>
    <row r="69" spans="1:12" s="12" customFormat="1" ht="10.199999999999999" x14ac:dyDescent="0.2">
      <c r="A69" s="12" t="s">
        <v>340</v>
      </c>
      <c r="B69" s="304">
        <f ca="1">SUMPRODUCT(B67:L67,B68:L68)</f>
        <v>86.323472104834934</v>
      </c>
    </row>
    <row r="70" spans="1:12" s="12" customFormat="1" ht="10.199999999999999" x14ac:dyDescent="0.2">
      <c r="A70" s="12" t="s">
        <v>344</v>
      </c>
      <c r="B70" s="304">
        <f ca="1">$B$60/$B$52</f>
        <v>86.323523640267297</v>
      </c>
    </row>
    <row r="71" spans="1:12" s="12" customFormat="1" ht="10.199999999999999" x14ac:dyDescent="0.2">
      <c r="A71" s="12" t="s">
        <v>345</v>
      </c>
      <c r="B71" s="304">
        <f ca="1">B69-B70</f>
        <v>-5.1535432362470601E-5</v>
      </c>
    </row>
    <row r="72" spans="1:12" s="12" customFormat="1" ht="10.199999999999999" x14ac:dyDescent="0.2"/>
    <row r="73" spans="1:12" s="12" customFormat="1" ht="10.199999999999999" x14ac:dyDescent="0.2"/>
    <row r="74" spans="1:12" s="12" customFormat="1" ht="10.199999999999999" x14ac:dyDescent="0.2"/>
    <row r="75" spans="1:12" s="12" customFormat="1" ht="10.199999999999999" x14ac:dyDescent="0.2"/>
    <row r="76" spans="1:12" s="12" customFormat="1" ht="10.199999999999999" x14ac:dyDescent="0.2"/>
    <row r="77" spans="1:12" s="12" customFormat="1" ht="10.199999999999999" x14ac:dyDescent="0.2"/>
    <row r="78" spans="1:12" s="12" customFormat="1" ht="10.199999999999999" x14ac:dyDescent="0.2"/>
    <row r="79" spans="1:12" s="12" customFormat="1" ht="10.199999999999999" x14ac:dyDescent="0.2"/>
    <row r="80" spans="1:12" s="12" customFormat="1" ht="10.199999999999999" x14ac:dyDescent="0.2"/>
    <row r="81" s="12" customFormat="1" ht="10.199999999999999" x14ac:dyDescent="0.2"/>
    <row r="82" s="12" customFormat="1" ht="10.199999999999999" x14ac:dyDescent="0.2"/>
    <row r="83" s="12" customFormat="1" ht="10.199999999999999" x14ac:dyDescent="0.2"/>
    <row r="84" s="12" customFormat="1" ht="10.199999999999999" x14ac:dyDescent="0.2"/>
    <row r="85" s="12" customFormat="1" ht="10.199999999999999" x14ac:dyDescent="0.2"/>
    <row r="86" s="12" customFormat="1" ht="10.199999999999999" x14ac:dyDescent="0.2"/>
    <row r="87" s="12" customFormat="1" ht="10.199999999999999" x14ac:dyDescent="0.2"/>
    <row r="88" s="12" customFormat="1" ht="10.199999999999999" x14ac:dyDescent="0.2"/>
    <row r="89" s="12" customFormat="1" ht="10.199999999999999" x14ac:dyDescent="0.2"/>
    <row r="90" s="12" customFormat="1" ht="10.199999999999999" x14ac:dyDescent="0.2"/>
    <row r="91" s="12" customFormat="1" ht="10.199999999999999" x14ac:dyDescent="0.2"/>
    <row r="92" s="12" customFormat="1" ht="10.199999999999999" x14ac:dyDescent="0.2"/>
    <row r="93" s="12" customFormat="1" ht="10.199999999999999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205740</xdr:colOff>
                    <xdr:row>44</xdr:row>
                    <xdr:rowOff>83820</xdr:rowOff>
                  </from>
                  <to>
                    <xdr:col>3</xdr:col>
                    <xdr:colOff>685800</xdr:colOff>
                    <xdr:row>48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May 2001</vt:lpstr>
      <vt:lpstr>Tickers &amp; Explanation</vt:lpstr>
      <vt:lpstr>'Country Risk Rating May 2001'!magnumopus</vt:lpstr>
      <vt:lpstr>'Bond Prices - Developed'!Print_Area</vt:lpstr>
      <vt:lpstr>'Bond Prices - Emerging'!Print_Area</vt:lpstr>
      <vt:lpstr>'Yield Curves'!Print_Area</vt:lpstr>
      <vt:lpstr>'Country Risk Rating May 2001'!Print_Titles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Havlíček Jan</cp:lastModifiedBy>
  <cp:lastPrinted>2001-08-28T10:57:33Z</cp:lastPrinted>
  <dcterms:created xsi:type="dcterms:W3CDTF">1998-10-02T14:29:28Z</dcterms:created>
  <dcterms:modified xsi:type="dcterms:W3CDTF">2023-09-10T15:58:37Z</dcterms:modified>
</cp:coreProperties>
</file>