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Post_IDs!$A$1:$R$16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D47" i="10"/>
  <c r="BB47" i="10"/>
  <c r="B48" i="10"/>
  <c r="B49" i="10"/>
  <c r="B50" i="10"/>
  <c r="B51" i="10"/>
  <c r="D51" i="10"/>
  <c r="BB51" i="10"/>
  <c r="B52" i="10"/>
  <c r="D52" i="10"/>
  <c r="BB52" i="10"/>
  <c r="B53" i="10"/>
  <c r="D53" i="10"/>
  <c r="BB53" i="10"/>
  <c r="B54" i="10"/>
  <c r="D54" i="10"/>
  <c r="BB54" i="10"/>
  <c r="B55" i="10"/>
  <c r="D55" i="10"/>
  <c r="BB55" i="10"/>
  <c r="B56" i="10"/>
  <c r="D56" i="10"/>
  <c r="BB56" i="10"/>
  <c r="B57" i="10"/>
  <c r="D57" i="10"/>
  <c r="BB57" i="10"/>
  <c r="B58" i="10"/>
  <c r="D58" i="10"/>
  <c r="BB58" i="10"/>
  <c r="B59" i="10"/>
  <c r="D59" i="10"/>
  <c r="BB59" i="10"/>
  <c r="B60" i="10"/>
  <c r="D60" i="10"/>
  <c r="BB60" i="10"/>
  <c r="B61" i="10"/>
  <c r="D61" i="10"/>
  <c r="BB61" i="10"/>
  <c r="B62" i="10"/>
  <c r="D62" i="10"/>
  <c r="BB62" i="10"/>
  <c r="B63" i="10"/>
  <c r="D63" i="10"/>
  <c r="BB63" i="10"/>
  <c r="B64" i="10"/>
  <c r="B65" i="10"/>
  <c r="B66" i="10"/>
  <c r="B67" i="10"/>
  <c r="D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D47" i="15"/>
  <c r="BB47" i="15"/>
  <c r="B48" i="15"/>
  <c r="B49" i="15"/>
  <c r="B50" i="15"/>
  <c r="B51" i="15"/>
  <c r="B52" i="15"/>
  <c r="B53" i="15"/>
  <c r="D53" i="15"/>
  <c r="BB53" i="15"/>
  <c r="B54" i="15"/>
  <c r="D54" i="15"/>
  <c r="BB54" i="15"/>
  <c r="B55" i="15"/>
  <c r="D55" i="15"/>
  <c r="BB55" i="15"/>
  <c r="B56" i="15"/>
  <c r="D56" i="15"/>
  <c r="BB56" i="15"/>
  <c r="B57" i="15"/>
  <c r="D57" i="15"/>
  <c r="BB57" i="15"/>
  <c r="B58" i="15"/>
  <c r="D58" i="15"/>
  <c r="BB58" i="15"/>
  <c r="B59" i="15"/>
  <c r="D59" i="15"/>
  <c r="BB59" i="15"/>
  <c r="B60" i="15"/>
  <c r="D60" i="15"/>
  <c r="BB60" i="15"/>
  <c r="B61" i="15"/>
  <c r="D61" i="15"/>
  <c r="BB61" i="15"/>
  <c r="B62" i="15"/>
  <c r="D62" i="15"/>
  <c r="BB62" i="15"/>
  <c r="B63" i="15"/>
  <c r="D63" i="15"/>
  <c r="BB63" i="15"/>
  <c r="B64" i="15"/>
  <c r="B65" i="15"/>
  <c r="B66" i="15"/>
  <c r="D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D47" i="18"/>
  <c r="BB47" i="18"/>
  <c r="B48" i="18"/>
  <c r="B49" i="18"/>
  <c r="B50" i="18"/>
  <c r="B51" i="18"/>
  <c r="B52" i="18"/>
  <c r="B53" i="18"/>
  <c r="D53" i="18"/>
  <c r="BB53" i="18"/>
  <c r="B54" i="18"/>
  <c r="D54" i="18"/>
  <c r="BB54" i="18"/>
  <c r="B55" i="18"/>
  <c r="D55" i="18"/>
  <c r="BB55" i="18"/>
  <c r="B56" i="18"/>
  <c r="D56" i="18"/>
  <c r="BB56" i="18"/>
  <c r="B57" i="18"/>
  <c r="D57" i="18"/>
  <c r="BB57" i="18"/>
  <c r="B58" i="18"/>
  <c r="D58" i="18"/>
  <c r="BB58" i="18"/>
  <c r="B59" i="18"/>
  <c r="D59" i="18"/>
  <c r="BB59" i="18"/>
  <c r="B60" i="18"/>
  <c r="D60" i="18"/>
  <c r="BB60" i="18"/>
  <c r="B61" i="18"/>
  <c r="D61" i="18"/>
  <c r="BB61" i="18"/>
  <c r="B62" i="18"/>
  <c r="D62" i="18"/>
  <c r="BB62" i="18"/>
  <c r="B63" i="18"/>
  <c r="D63" i="18"/>
  <c r="BB63" i="18"/>
  <c r="B64" i="18"/>
  <c r="B65" i="18"/>
  <c r="B66" i="18"/>
  <c r="D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D47" i="14"/>
  <c r="BB47" i="14"/>
  <c r="B48" i="14"/>
  <c r="B49" i="14"/>
  <c r="B50" i="14"/>
  <c r="B51" i="14"/>
  <c r="B52" i="14"/>
  <c r="B53" i="14"/>
  <c r="D53" i="14"/>
  <c r="BB53" i="14"/>
  <c r="B54" i="14"/>
  <c r="D54" i="14"/>
  <c r="BB54" i="14"/>
  <c r="B55" i="14"/>
  <c r="D55" i="14"/>
  <c r="BB55" i="14"/>
  <c r="B56" i="14"/>
  <c r="D56" i="14"/>
  <c r="BB56" i="14"/>
  <c r="B57" i="14"/>
  <c r="D57" i="14"/>
  <c r="BB57" i="14"/>
  <c r="B58" i="14"/>
  <c r="D58" i="14"/>
  <c r="BB58" i="14"/>
  <c r="B59" i="14"/>
  <c r="D59" i="14"/>
  <c r="BB59" i="14"/>
  <c r="B60" i="14"/>
  <c r="D60" i="14"/>
  <c r="BB60" i="14"/>
  <c r="B61" i="14"/>
  <c r="D61" i="14"/>
  <c r="BB61" i="14"/>
  <c r="B62" i="14"/>
  <c r="D62" i="14"/>
  <c r="BB62" i="14"/>
  <c r="B63" i="14"/>
  <c r="B64" i="14"/>
  <c r="B65" i="14"/>
  <c r="B66" i="14"/>
  <c r="D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D47" i="24"/>
  <c r="BB47" i="24"/>
  <c r="B48" i="24"/>
  <c r="B49" i="24"/>
  <c r="B50" i="24"/>
  <c r="B51" i="24"/>
  <c r="B52" i="24"/>
  <c r="B53" i="24"/>
  <c r="D53" i="24"/>
  <c r="BB53" i="24"/>
  <c r="B54" i="24"/>
  <c r="D54" i="24"/>
  <c r="BB54" i="24"/>
  <c r="B55" i="24"/>
  <c r="D55" i="24"/>
  <c r="BB55" i="24"/>
  <c r="B56" i="24"/>
  <c r="D56" i="24"/>
  <c r="BB56" i="24"/>
  <c r="B57" i="24"/>
  <c r="D57" i="24"/>
  <c r="BB57" i="24"/>
  <c r="B58" i="24"/>
  <c r="D58" i="24"/>
  <c r="BB58" i="24"/>
  <c r="B59" i="24"/>
  <c r="D59" i="24"/>
  <c r="BB59" i="24"/>
  <c r="B60" i="24"/>
  <c r="D60" i="24"/>
  <c r="BB60" i="24"/>
  <c r="B61" i="24"/>
  <c r="D61" i="24"/>
  <c r="BB61" i="24"/>
  <c r="B62" i="24"/>
  <c r="D62" i="24"/>
  <c r="BB62" i="24"/>
  <c r="B63" i="24"/>
  <c r="B64" i="24"/>
  <c r="B65" i="24"/>
  <c r="B66" i="24"/>
  <c r="D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D47" i="13"/>
  <c r="BB47" i="13"/>
  <c r="B48" i="13"/>
  <c r="B49" i="13"/>
  <c r="B50" i="13"/>
  <c r="B51" i="13"/>
  <c r="B52" i="13"/>
  <c r="B53" i="13"/>
  <c r="D53" i="13"/>
  <c r="BB53" i="13"/>
  <c r="B54" i="13"/>
  <c r="D54" i="13"/>
  <c r="BB54" i="13"/>
  <c r="B55" i="13"/>
  <c r="D55" i="13"/>
  <c r="BB55" i="13"/>
  <c r="B56" i="13"/>
  <c r="D56" i="13"/>
  <c r="BB56" i="13"/>
  <c r="B57" i="13"/>
  <c r="D57" i="13"/>
  <c r="BB57" i="13"/>
  <c r="B58" i="13"/>
  <c r="D58" i="13"/>
  <c r="BB58" i="13"/>
  <c r="B59" i="13"/>
  <c r="D59" i="13"/>
  <c r="BB59" i="13"/>
  <c r="B60" i="13"/>
  <c r="D60" i="13"/>
  <c r="BB60" i="13"/>
  <c r="B61" i="13"/>
  <c r="D61" i="13"/>
  <c r="BB61" i="13"/>
  <c r="B62" i="13"/>
  <c r="D62" i="13"/>
  <c r="BB62" i="13"/>
  <c r="B63" i="13"/>
  <c r="B64" i="13"/>
  <c r="B65" i="13"/>
  <c r="B66" i="13"/>
  <c r="D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<sst xmlns="http://schemas.openxmlformats.org/spreadsheetml/2006/main" count="1701" uniqueCount="307">
  <si>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</si>
  <si>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</si>
  <si>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</si>
  <si>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</si>
  <si>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</si>
  <si>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</si>
  <si>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</si>
  <si>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</si>
  <si>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</si>
  <si>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</si>
  <si>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</si>
  <si>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</si>
  <si>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</si>
  <si>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</si>
  <si>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</si>
  <si>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</si>
  <si>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</si>
  <si>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</si>
  <si>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</si>
  <si>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</si>
  <si>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</si>
  <si>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</si>
  <si>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</si>
  <si>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</si>
  <si>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</si>
  <si>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</si>
  <si>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</si>
  <si>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</si>
  <si>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</si>
  <si>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</si>
  <si>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</si>
  <si>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</si>
  <si>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</si>
  <si>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</si>
  <si>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</si>
  <si>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</si>
  <si>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</si>
  <si>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</si>
  <si>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</si>
  <si>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</si>
  <si>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</si>
  <si>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</si>
  <si>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</si>
  <si>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</si>
  <si>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</si>
  <si>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</si>
  <si>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</si>
  <si>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</si>
  <si>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</si>
  <si>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</si>
  <si>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</si>
  <si>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</si>
  <si>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</si>
  <si>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</si>
  <si>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</si>
  <si>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</si>
  <si>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</si>
  <si>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</si>
  <si>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</si>
  <si>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</si>
  <si>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</si>
  <si>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</si>
  <si>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</si>
  <si>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</si>
  <si>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</si>
  <si>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</si>
  <si>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</si>
  <si>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</si>
  <si>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</si>
  <si>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</si>
  <si>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</si>
  <si>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</si>
  <si>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</si>
  <si>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</si>
  <si>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</si>
  <si>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</si>
  <si>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</si>
  <si>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</si>
  <si>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</si>
  <si>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</si>
  <si>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</si>
  <si>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</si>
  <si>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</si>
  <si>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</si>
  <si>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</si>
  <si>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</si>
  <si>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</si>
  <si>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</si>
  <si>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</si>
  <si>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</si>
  <si>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</si>
  <si>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</si>
  <si>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</si>
  <si>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</si>
  <si>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</si>
  <si>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</si>
  <si>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</si>
  <si>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</si>
  <si>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</si>
  <si>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</si>
  <si>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</si>
  <si>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</si>
  <si>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</si>
  <si>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</si>
  <si>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</si>
  <si>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</si>
  <si>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</si>
  <si>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</si>
  <si>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</si>
  <si>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</si>
  <si>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</si>
  <si>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</si>
  <si>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</si>
  <si>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</si>
  <si>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</si>
  <si>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</si>
  <si>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</si>
  <si>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</si>
  <si>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</si>
  <si>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</si>
  <si>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</si>
  <si>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</si>
  <si>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</si>
  <si>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</si>
  <si>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</si>
  <si>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</si>
  <si>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</si>
  <si>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</si>
  <si>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</si>
  <si>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</si>
  <si>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</si>
  <si>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</si>
  <si>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</si>
  <si>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</si>
  <si>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</si>
  <si>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</si>
  <si>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</si>
  <si>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</si>
  <si>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</si>
  <si>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</si>
  <si>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</si>
  <si>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</si>
  <si>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</si>
  <si>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</si>
  <si>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</si>
  <si>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</si>
  <si>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</si>
  <si>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</si>
  <si>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</si>
  <si>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</si>
  <si>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</si>
  <si>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</si>
  <si>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</si>
  <si>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</si>
  <si>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</si>
  <si>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</si>
  <si>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</si>
  <si>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</si>
  <si>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</si>
  <si>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</si>
  <si>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</si>
  <si>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</si>
  <si>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</si>
  <si>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</si>
  <si>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</si>
  <si>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</si>
  <si>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</si>
  <si>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</si>
  <si>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</si>
  <si>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</si>
  <si>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</si>
  <si>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</si>
  <si>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</si>
  <si>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</si>
  <si>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</si>
  <si>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</si>
  <si>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</si>
  <si>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</si>
  <si>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</si>
  <si>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</si>
  <si>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</si>
  <si>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</si>
  <si>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</si>
  <si>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</si>
  <si>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</si>
  <si>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</si>
  <si>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</si>
  <si>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</si>
  <si>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</si>
  <si>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</si>
  <si>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</si>
  <si>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</si>
  <si>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</si>
  <si>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</si>
  <si>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</si>
  <si>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</si>
  <si>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</si>
  <si>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</si>
  <si>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</si>
  <si>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</si>
  <si>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</si>
  <si>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</si>
  <si>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</si>
  <si>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</si>
  <si>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</si>
  <si>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</si>
  <si>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</si>
  <si>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</si>
  <si>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</si>
  <si>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</si>
  <si>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</si>
  <si>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</si>
  <si>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</si>
  <si>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</si>
  <si>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</si>
  <si>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</si>
  <si>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</si>
  <si>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</si>
  <si>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</si>
  <si>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</si>
  <si>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</si>
  <si>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</si>
  <si>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</si>
  <si>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</si>
  <si>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</si>
  <si>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</si>
  <si>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</si>
  <si>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</si>
  <si>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</si>
  <si>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</si>
  <si>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</si>
  <si>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</si>
  <si>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</si>
  <si>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</si>
  <si>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</si>
  <si>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</si>
  <si>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</si>
  <si>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</si>
  <si>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</si>
  <si>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</si>
  <si>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</si>
  <si>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</si>
  <si>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</si>
  <si>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</si>
  <si>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</si>
  <si>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</si>
  <si>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</si>
  <si>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</si>
  <si>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</si>
  <si>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</si>
  <si>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</si>
  <si>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</si>
  <si>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</si>
  <si>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</si>
  <si>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</si>
  <si>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</si>
  <si>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</si>
  <si>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</si>
  <si>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</si>
  <si>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</si>
  <si>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</si>
  <si>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</si>
  <si>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</si>
  <si>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</si>
  <si>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</si>
  <si>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</si>
  <si>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</si>
  <si>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</si>
  <si>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</si>
  <si>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</si>
  <si>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</si>
  <si>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</si>
  <si>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</si>
  <si>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</si>
  <si>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</si>
  <si>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</si>
  <si>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</si>
  <si>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</si>
  <si>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</si>
  <si>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</si>
  <si>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</si>
  <si>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</si>
  <si>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</si>
  <si>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</si>
  <si>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</si>
  <si>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</si>
  <si>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</si>
  <si>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</si>
  <si>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</si>
  <si>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</si>
  <si>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</si>
  <si>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</si>
  <si>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</si>
  <si>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</si>
  <si>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</si>
  <si>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</si>
  <si>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</si>
  <si>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</si>
  <si>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</si>
  <si>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</si>
  <si>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</si>
  <si>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</si>
  <si>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</si>
  <si>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</si>
  <si>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1094485</t>
  </si>
  <si>
    <t>1094486</t>
  </si>
  <si>
    <t>1094487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</si>
</sst>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3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539.85806389999993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activeCell="E21" sqref="A1:E21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5" width="13" style="271" customWidth="1"/>
    <col min="6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E4+3</f>
        <v>36987</v>
      </c>
      <c r="G4" s="350">
        <f t="shared" si="0"/>
        <v>36988</v>
      </c>
      <c r="H4" s="350">
        <f t="shared" si="0"/>
        <v>36989</v>
      </c>
      <c r="I4" s="350">
        <f t="shared" si="0"/>
        <v>36990</v>
      </c>
      <c r="J4" s="350">
        <f t="shared" si="0"/>
        <v>36991</v>
      </c>
      <c r="K4" s="350">
        <f>J4+3</f>
        <v>36994</v>
      </c>
      <c r="L4" s="350">
        <f t="shared" si="0"/>
        <v>36995</v>
      </c>
      <c r="M4" s="350">
        <f t="shared" si="0"/>
        <v>36996</v>
      </c>
      <c r="N4" s="350">
        <f t="shared" si="0"/>
        <v>36997</v>
      </c>
      <c r="O4" s="350">
        <f t="shared" si="0"/>
        <v>36998</v>
      </c>
      <c r="P4" s="350">
        <f>O4+3</f>
        <v>37001</v>
      </c>
      <c r="Q4" s="350">
        <f t="shared" si="0"/>
        <v>37002</v>
      </c>
      <c r="R4" s="350">
        <f t="shared" si="0"/>
        <v>37003</v>
      </c>
      <c r="S4" s="350">
        <f t="shared" si="0"/>
        <v>37004</v>
      </c>
      <c r="T4" s="350">
        <f>S4+1</f>
        <v>37005</v>
      </c>
      <c r="U4" s="350">
        <f>T4+3</f>
        <v>37008</v>
      </c>
      <c r="V4" s="350">
        <f t="shared" si="0"/>
        <v>37009</v>
      </c>
      <c r="W4" s="350">
        <f t="shared" si="0"/>
        <v>37010</v>
      </c>
      <c r="X4" s="350">
        <f t="shared" si="0"/>
        <v>37011</v>
      </c>
      <c r="Y4" s="350">
        <f t="shared" si="0"/>
        <v>37012</v>
      </c>
      <c r="Z4" s="350">
        <f>Y4</f>
        <v>37012</v>
      </c>
      <c r="AA4" s="350">
        <f>Z4</f>
        <v>37012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3</v>
      </c>
      <c r="G10" s="469">
        <f t="shared" si="1"/>
        <v>3</v>
      </c>
      <c r="H10" s="469">
        <f t="shared" si="1"/>
        <v>3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2</v>
      </c>
      <c r="G11" s="469">
        <f t="shared" si="1"/>
        <v>2</v>
      </c>
      <c r="H11" s="469">
        <f t="shared" si="1"/>
        <v>2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</v>
      </c>
      <c r="G12" s="470">
        <v>1</v>
      </c>
      <c r="H12" s="470">
        <v>1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3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/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36984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7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55" activePane="bottomRight" state="frozen"/>
      <selection activeCell="S83" sqref="S83"/>
      <selection pane="topRight" activeCell="S83" sqref="S83"/>
      <selection pane="bottomLeft" activeCell="S83" sqref="S83"/>
      <selection pane="bottomRight" activeCell="A65" sqref="A65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36984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1094485</v>
      </c>
      <c r="K8" s="166" t="str">
        <f>'WTI HEDGE'!B6</f>
        <v>1094487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>A4</f>
        <v>36984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>A4</f>
        <v>36984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-160.24783720000002</v>
      </c>
      <c r="H41" s="182"/>
      <c r="I41" s="179">
        <f>'WTI NXC2'!B53/1000</f>
        <v>-212.19142350000001</v>
      </c>
      <c r="J41" s="182"/>
      <c r="K41" s="179">
        <f>'WTI HEDGE'!B53/1000</f>
        <v>-47.664210500000003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-420.10347120000006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-167.14018019999935</v>
      </c>
      <c r="H42" s="182"/>
      <c r="I42" s="181">
        <f>('WTI NXC2'!$B47+'WTI NXC2'!$B51+'WTI NXC2'!$B54+'WTI NXC2'!$B52)/1000</f>
        <v>755.54244129999961</v>
      </c>
      <c r="J42" s="182"/>
      <c r="K42" s="181">
        <f>('WTI HEDGE'!$B47+'WTI HEDGE'!$B51+'WTI HEDGE'!$B54+'WTI HEDGE'!$B52)/1000</f>
        <v>130.16029230000001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718.5625534000003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41.3994176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41.3994176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12.4680383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12.4680383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-43.189215400000002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-43.189215400000002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-327.3880173999994</v>
      </c>
      <c r="H50" s="406"/>
      <c r="I50" s="407">
        <f>SUM(I41:I49)</f>
        <v>543.35101779999957</v>
      </c>
      <c r="J50" s="406"/>
      <c r="K50" s="407">
        <f>SUM(K41:K49)</f>
        <v>93.1743223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309.13732270000014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-327.3880173999994</v>
      </c>
      <c r="H53" s="408"/>
      <c r="I53" s="409">
        <f>I39+I50+I51+I52</f>
        <v>543.35101779999957</v>
      </c>
      <c r="J53" s="408"/>
      <c r="K53" s="409">
        <f>K39+K50+K51+K52</f>
        <v>93.1743223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309.13732270000014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>A4</f>
        <v>36984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3961.0950801999998</v>
      </c>
      <c r="H56" s="182"/>
      <c r="I56" s="178">
        <f>+('WTI NXC2'!$E19/1000)</f>
        <v>-3411.4822549999999</v>
      </c>
      <c r="J56" s="182"/>
      <c r="K56" s="178">
        <f>+('WTI HEDGE'!$E19/1000)</f>
        <v>-827.67204869999989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-278.05922350000003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-0.12296520000000001</v>
      </c>
      <c r="H57" s="182"/>
      <c r="I57" s="178">
        <f>('WTI NXC2'!$B58)/1000</f>
        <v>0.21089569999999999</v>
      </c>
      <c r="J57" s="182"/>
      <c r="K57" s="178">
        <f>('WTI HEDGE'!$B58)/1000</f>
        <v>-10.317627400000001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-10.2296969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1.0092481</v>
      </c>
      <c r="H58" s="182"/>
      <c r="I58" s="178">
        <f>('WTI NXC2'!$B59)/1000</f>
        <v>-1.3476623999999999</v>
      </c>
      <c r="J58" s="182"/>
      <c r="K58" s="178">
        <f>('WTI HEDGE'!$B59)/1000</f>
        <v>-0.22345779999999996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-0.56187209999999987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3961.0950801999998</v>
      </c>
      <c r="H60" s="466"/>
      <c r="I60" s="178">
        <f>I56</f>
        <v>-3411.4822549999999</v>
      </c>
      <c r="J60" s="466"/>
      <c r="K60" s="178">
        <f>K56</f>
        <v>-827.67204869999989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-278.05922350000003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-967.49336440000036</v>
      </c>
      <c r="H62" s="466"/>
      <c r="I62" s="178">
        <f>+'WTI NXC2'!$E36/1000</f>
        <v>-9152.6805732999983</v>
      </c>
      <c r="J62" s="466"/>
      <c r="K62" s="178">
        <f>+'WTI HEDGE'!$E36/1000</f>
        <v>-6444.0270467999999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-16564.200984499999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2993.6017158000004</v>
      </c>
      <c r="H63" s="182">
        <f>I63-SUM(I60:I62)</f>
        <v>0</v>
      </c>
      <c r="I63" s="178">
        <f>I36+I53</f>
        <v>-12564.162828299999</v>
      </c>
      <c r="J63" s="182">
        <f>K63-SUM(K60:K62)</f>
        <v>0</v>
      </c>
      <c r="K63" s="178">
        <f>K36+K53</f>
        <v>-7271.6990954999992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-16842.260208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>A4</f>
        <v>36984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3961.0950801999998</v>
      </c>
      <c r="H69" s="182"/>
      <c r="I69" s="178">
        <f>I60-I114</f>
        <v>-3411.4822549999999</v>
      </c>
      <c r="J69" s="182"/>
      <c r="K69" s="178">
        <f>K60-K114</f>
        <v>-827.67204869999989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-278.05922350000003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-967.49336440000036</v>
      </c>
      <c r="H71" s="182"/>
      <c r="I71" s="178">
        <f>I62-I116</f>
        <v>-9152.6805732999983</v>
      </c>
      <c r="J71" s="182"/>
      <c r="K71" s="178">
        <f>K62-K116</f>
        <v>-6444.0270467999999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-16564.200984499999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2993.6017157999995</v>
      </c>
      <c r="H72" s="410">
        <f>+I63-I66-I72</f>
        <v>0</v>
      </c>
      <c r="I72" s="409">
        <f>SUM(I69:I71)</f>
        <v>-12564.162828299999</v>
      </c>
      <c r="J72" s="410">
        <f>+K63-K66-K72</f>
        <v>0</v>
      </c>
      <c r="K72" s="409">
        <f>SUM(K69:K71)</f>
        <v>-7271.6990955000001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-16842.260208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-5.0800217000000316</v>
      </c>
      <c r="I77" s="5">
        <f t="shared" ref="I77:I85" si="1">I41-I101</f>
        <v>-41.935082200000011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-47.015103900000042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243.50790170000039</v>
      </c>
      <c r="I78" s="7">
        <f t="shared" si="1"/>
        <v>343.79929359999966</v>
      </c>
      <c r="K78" s="7">
        <f t="shared" si="2"/>
        <v>83.091098600000009</v>
      </c>
      <c r="M78" s="7"/>
      <c r="O78" s="7"/>
      <c r="Q78" s="7"/>
      <c r="S78" s="7"/>
      <c r="U78" s="7"/>
      <c r="W78" s="7"/>
      <c r="Y78" s="7">
        <f t="shared" si="3"/>
        <v>670.39829390000011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27.764113399999999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27.764113399999999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-12.3308027</v>
      </c>
      <c r="M82" s="7"/>
      <c r="O82" s="7"/>
      <c r="Q82" s="7"/>
      <c r="S82" s="7"/>
      <c r="U82" s="7"/>
      <c r="W82" s="7"/>
      <c r="Y82" s="7">
        <f t="shared" si="3"/>
        <v>-12.3308027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-22.120014400000002</v>
      </c>
      <c r="M83" s="7"/>
      <c r="O83" s="7"/>
      <c r="Q83" s="7"/>
      <c r="S83" s="7"/>
      <c r="U83" s="7"/>
      <c r="W83" s="7"/>
      <c r="Y83" s="7">
        <f t="shared" si="3"/>
        <v>-22.120014400000002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238.42788000000036</v>
      </c>
      <c r="H86" s="400">
        <f>I86-SUM(I76:I85)</f>
        <v>0</v>
      </c>
      <c r="I86" s="401">
        <f>SUM(I77:I85)</f>
        <v>301.86421139999965</v>
      </c>
      <c r="J86" s="400">
        <f>K86-SUM(K76:K85)</f>
        <v>0</v>
      </c>
      <c r="K86" s="401">
        <f>SUM(K77:K85)</f>
        <v>76.4043949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616.69648630000006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0</v>
      </c>
      <c r="G89" s="401">
        <f>G63-G97+G85</f>
        <v>238.42788000000019</v>
      </c>
      <c r="H89" s="400">
        <f>SUM(I86:I88)+I75-I89</f>
        <v>0</v>
      </c>
      <c r="I89" s="401">
        <f>I63-I97</f>
        <v>301.86421139999948</v>
      </c>
      <c r="J89" s="400">
        <f>SUM(K86:K88)+K75-K89</f>
        <v>-6.2527760746888816E-13</v>
      </c>
      <c r="K89" s="401">
        <f>K63-K97</f>
        <v>76.404394900000625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0</v>
      </c>
      <c r="Y89" s="401">
        <f t="shared" si="3"/>
        <v>616.69648630000029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2993.6017157999968</v>
      </c>
      <c r="I92" s="299">
        <f>I200+I50</f>
        <v>-12564.162828299995</v>
      </c>
      <c r="K92" s="299">
        <f>K200+K50</f>
        <v>-7271.6990955000001</v>
      </c>
      <c r="M92" s="299"/>
      <c r="O92" s="299"/>
      <c r="Q92" s="299"/>
      <c r="S92" s="299"/>
      <c r="U92" s="299"/>
      <c r="W92" s="299"/>
      <c r="Y92" s="299">
        <f>+C92+E92+G92+I92+K92+O92+Q92+S92+U92+W92</f>
        <v>-16842.260208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2993.6017157999968</v>
      </c>
      <c r="I95" s="299">
        <f>I203+I53-I39</f>
        <v>-12564.162828299995</v>
      </c>
      <c r="K95" s="299">
        <f>K203+K53-K39</f>
        <v>-7271.6990955000001</v>
      </c>
      <c r="M95" s="299"/>
      <c r="O95" s="299"/>
      <c r="Q95" s="299"/>
      <c r="S95" s="299"/>
      <c r="U95" s="299"/>
      <c r="W95" s="299"/>
      <c r="Y95" s="299">
        <f>+C95+E95+G95+I95+K95+O95+Q95+S95+U95+W95</f>
        <v>-16842.260208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2755.1738358000002</v>
      </c>
      <c r="H97" s="182">
        <v>0</v>
      </c>
      <c r="I97" s="186">
        <v>-12866.027039699999</v>
      </c>
      <c r="J97" s="182">
        <v>0</v>
      </c>
      <c r="K97" s="186">
        <v>-7348.1034903999998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-17458.956694299999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-155.16781549999999</v>
      </c>
      <c r="I101" s="186">
        <v>-170.2563413</v>
      </c>
      <c r="K101" s="186">
        <v>-47.664210500000003</v>
      </c>
      <c r="M101" s="186"/>
      <c r="O101" s="186"/>
      <c r="Q101" s="186"/>
      <c r="S101" s="186"/>
      <c r="U101" s="186"/>
      <c r="W101" s="186"/>
      <c r="Y101" s="464">
        <v>-373.08836730000002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-410.64808189999974</v>
      </c>
      <c r="I102" s="188">
        <v>411.74314769999995</v>
      </c>
      <c r="K102" s="188">
        <v>47.069193700000007</v>
      </c>
      <c r="M102" s="188"/>
      <c r="O102" s="188"/>
      <c r="Q102" s="188"/>
      <c r="S102" s="188"/>
      <c r="U102" s="188"/>
      <c r="W102" s="188"/>
      <c r="Y102" s="464">
        <v>48.16425950000022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13.6353042</v>
      </c>
      <c r="M105" s="188"/>
      <c r="O105" s="188"/>
      <c r="Q105" s="188"/>
      <c r="S105" s="188"/>
      <c r="U105" s="188"/>
      <c r="W105" s="188"/>
      <c r="Y105" s="464">
        <v>13.6353042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24.798840999999999</v>
      </c>
      <c r="M106" s="188"/>
      <c r="O106" s="188"/>
      <c r="Q106" s="188"/>
      <c r="S106" s="188"/>
      <c r="U106" s="188"/>
      <c r="W106" s="188"/>
      <c r="Y106" s="464">
        <v>24.798840999999999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-21.069201</v>
      </c>
      <c r="M107" s="188"/>
      <c r="O107" s="188"/>
      <c r="Q107" s="188"/>
      <c r="S107" s="188"/>
      <c r="U107" s="188"/>
      <c r="W107" s="188"/>
      <c r="Y107" s="464">
        <v>-21.069201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-565.8158973999997</v>
      </c>
      <c r="I110" s="189">
        <v>241.48680639999995</v>
      </c>
      <c r="K110" s="189">
        <v>16.769927400000007</v>
      </c>
      <c r="M110" s="189"/>
      <c r="O110" s="189"/>
      <c r="Q110" s="189"/>
      <c r="S110" s="189"/>
      <c r="U110" s="189"/>
      <c r="W110" s="189"/>
      <c r="Y110" s="187">
        <v>-307.55916359999969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E37" sqref="E37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36984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1094485</v>
      </c>
      <c r="D4" s="291" t="str">
        <f>H!B7</f>
        <v>1094486</v>
      </c>
      <c r="E4" s="291" t="str">
        <f>H!B12</f>
        <v>1094487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1469845.0802</v>
      </c>
      <c r="D12" s="283">
        <f>H!$E$7</f>
        <v>-3411482.2549999999</v>
      </c>
      <c r="E12" s="283">
        <f>H!$E$12</f>
        <v>-960173.06949999998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132501.0208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3961095.0801999997</v>
      </c>
      <c r="D14" s="286">
        <f>SUM(D6:D13)</f>
        <v>-3411482.2549999999</v>
      </c>
      <c r="E14" s="286">
        <f>SUM(E6:E13)</f>
        <v>-827672.04869999993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233050.50719999999</v>
      </c>
      <c r="D16" s="302">
        <f>SUM(H!I7:$I$10)</f>
        <v>344795.23580000002</v>
      </c>
      <c r="E16" s="391">
        <f>SUM(H!I12:$I$15)</f>
        <v>83091.098599999998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660936.84160000004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-5080.0217000000002</v>
      </c>
      <c r="D17" s="302">
        <f>SUM(H!H7:$H$10)</f>
        <v>-41935.082199999997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-47015.103899999995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10457.394500000402</v>
      </c>
      <c r="D18" s="547">
        <f>+SUM(H!F7:F10)-SUM($D$58)</f>
        <v>-995.94220000039786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9461.4523000000045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27764.113399999998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27764.113399999998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-12330.8027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-12330.8027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-22120.0144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-22120.0144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33.956200000000003</v>
      </c>
      <c r="D24" s="302">
        <f>SUM(H!M7:M10)+SUM(H!Q7:$Q$10)</f>
        <v>48.026199999999996</v>
      </c>
      <c r="E24" s="391">
        <f>SUM(H!M12:M15)+SUM(H!Q12:$Q$15)</f>
        <v>-5184.7814000000008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-5102.7990000000009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210.62379999999999</v>
      </c>
      <c r="D25" s="302">
        <f>SUM(H!N7:$N$10)</f>
        <v>-107.79510000000001</v>
      </c>
      <c r="E25" s="391">
        <f>SUM(H!N12:$N$15)</f>
        <v>39.2117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142.04039999999998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238672.46000000037</v>
      </c>
      <c r="D31" s="285">
        <f>SUM(D16:D30)</f>
        <v>301804.44249999966</v>
      </c>
      <c r="E31" s="392">
        <f>SUM(E16:E30)</f>
        <v>71258.825199999992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616696.48630000011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258.98150529999998</v>
      </c>
      <c r="D40" s="284">
        <f>SUM(H!G7:$G$10)</f>
        <v>106.58085199999999</v>
      </c>
      <c r="E40" s="284">
        <f>SUM(H!G12:$G$15)</f>
        <v>174.29570659999999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539.85806389999993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1231172.6202</v>
      </c>
      <c r="D56" s="283">
        <v>-3713286.6974999998</v>
      </c>
      <c r="E56" s="284">
        <v>-887452.18839999998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-11478.6855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3722422.6201999998</v>
      </c>
      <c r="D58" s="286">
        <f t="shared" si="1"/>
        <v>-3713286.6974999998</v>
      </c>
      <c r="E58" s="286">
        <f t="shared" si="1"/>
        <v>-898930.87390000001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-327.3880173999994</v>
      </c>
      <c r="D100" s="550">
        <f>Report!I$53</f>
        <v>543.35101779999957</v>
      </c>
      <c r="E100" s="550">
        <f>Report!$K$53</f>
        <v>93.1743223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2993.6017157999995</v>
      </c>
      <c r="D101" s="550">
        <f>Report!$I$72</f>
        <v>-12564.162828299999</v>
      </c>
      <c r="E101" s="550">
        <f>Report!$K$72</f>
        <v>-7271.6990955000001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36984</v>
      </c>
      <c r="D2" s="490" t="s">
        <v>291</v>
      </c>
      <c r="E2" s="491">
        <v>1469845.0802</v>
      </c>
      <c r="F2" s="491">
        <v>1241630.0146999999</v>
      </c>
      <c r="G2" s="491">
        <v>258.98150529999998</v>
      </c>
      <c r="H2" s="491">
        <v>-5080.0217000000002</v>
      </c>
      <c r="I2" s="491">
        <v>233050.50719999999</v>
      </c>
      <c r="J2" s="491">
        <v>0</v>
      </c>
      <c r="K2" s="492">
        <v>0</v>
      </c>
      <c r="L2" s="491">
        <v>0</v>
      </c>
      <c r="M2" s="491">
        <v>1.1527000000000001</v>
      </c>
      <c r="N2" s="491">
        <v>210.62379999999999</v>
      </c>
      <c r="O2" s="491">
        <v>0</v>
      </c>
      <c r="P2" s="493">
        <v>0</v>
      </c>
      <c r="Q2" s="491">
        <v>32.8035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36984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36984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36984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36984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36984</v>
      </c>
      <c r="D7" s="508" t="s">
        <v>291</v>
      </c>
      <c r="E7" s="509">
        <v>-3411482.2549999999</v>
      </c>
      <c r="F7" s="509">
        <v>-3714282.6397000002</v>
      </c>
      <c r="G7" s="509">
        <v>106.58085199999999</v>
      </c>
      <c r="H7" s="509">
        <v>-41935.082199999997</v>
      </c>
      <c r="I7" s="509">
        <v>344795.23580000002</v>
      </c>
      <c r="J7" s="509">
        <v>0</v>
      </c>
      <c r="K7" s="510">
        <v>0</v>
      </c>
      <c r="L7" s="509">
        <v>0</v>
      </c>
      <c r="M7" s="509">
        <v>-0.5887</v>
      </c>
      <c r="N7" s="509">
        <v>-107.79510000000001</v>
      </c>
      <c r="O7" s="509">
        <v>0</v>
      </c>
      <c r="P7" s="511">
        <v>0</v>
      </c>
      <c r="Q7" s="509">
        <v>48.614899999999999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36984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36984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36984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36984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36984</v>
      </c>
      <c r="D12" s="490" t="s">
        <v>291</v>
      </c>
      <c r="E12" s="491">
        <v>-960173.06949999998</v>
      </c>
      <c r="F12" s="491">
        <v>-887452.18839999998</v>
      </c>
      <c r="G12" s="491">
        <v>-174.31447410000001</v>
      </c>
      <c r="H12" s="491">
        <v>0</v>
      </c>
      <c r="I12" s="491">
        <v>-72703.789799999999</v>
      </c>
      <c r="J12" s="491">
        <v>0</v>
      </c>
      <c r="K12" s="492">
        <v>0</v>
      </c>
      <c r="L12" s="491">
        <v>0</v>
      </c>
      <c r="M12" s="491">
        <v>-3.7400000000000003E-2</v>
      </c>
      <c r="N12" s="491">
        <v>-6.8078000000000003</v>
      </c>
      <c r="O12" s="491">
        <v>0</v>
      </c>
      <c r="P12" s="493">
        <v>0</v>
      </c>
      <c r="Q12" s="491">
        <v>-10.2461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36984</v>
      </c>
      <c r="D13" s="497" t="s">
        <v>292</v>
      </c>
      <c r="E13" s="493">
        <v>132501.0208</v>
      </c>
      <c r="F13" s="493">
        <v>-11478.6855</v>
      </c>
      <c r="G13" s="493">
        <v>348.6101807</v>
      </c>
      <c r="H13" s="493">
        <v>0</v>
      </c>
      <c r="I13" s="493">
        <v>155794.8884</v>
      </c>
      <c r="J13" s="493">
        <v>27764.113399999998</v>
      </c>
      <c r="K13" s="498">
        <v>-12330.8027</v>
      </c>
      <c r="L13" s="493">
        <v>-22120.0144</v>
      </c>
      <c r="M13" s="493">
        <v>0.13159999999999999</v>
      </c>
      <c r="N13" s="493">
        <v>46.019500000000001</v>
      </c>
      <c r="O13" s="493">
        <v>0</v>
      </c>
      <c r="P13" s="493">
        <v>0</v>
      </c>
      <c r="Q13" s="493">
        <v>-5174.6295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36984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36984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36984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39" activePane="bottomRight" state="frozen"/>
      <selection activeCell="A50" sqref="A50"/>
      <selection pane="topRight" activeCell="A50" sqref="A50"/>
      <selection pane="bottomLeft" activeCell="A50" sqref="A50"/>
      <selection pane="bottomRight" activeCell="C47" sqref="C47:C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f>+Input!$B$16</f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f>+Input!$B$20</f>
        <v>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f>+Input!$B$19</f>
        <v>0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f>+Input!$B$17</f>
        <v>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f>+Input!$B$18</f>
        <v>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f>+Input!$B$21</f>
        <v>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f>+Input!$B$22</f>
        <v>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f>+Input!$B$23</f>
        <v>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f>+Input!$B$24</f>
        <v>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f>+Input!$B$25</f>
        <v>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f>+Input!$B$26</f>
        <v>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f>+Input!$B$27</f>
        <v>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f>+Input!$B$28</f>
        <v>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f>+Input!$B$33</f>
        <v>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f>+Input!$B$29</f>
        <v>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C47" sqref="C47:C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1469845.0802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3961095.0801999997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3961095.0801999997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-886.28289999999993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-327388.01739999937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-886.28289999999993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-967493.36440000031</v>
      </c>
      <c r="K36" s="64" t="s">
        <v>1</v>
      </c>
      <c r="L36" s="8"/>
      <c r="M36" s="24">
        <f>SUM(M30:M34)</f>
        <v>2993601.7158000004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2993601.7157999994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-185063.90350000001</v>
      </c>
      <c r="C47" s="17">
        <v>-418114.41070000001</v>
      </c>
      <c r="D47" s="17">
        <f>+Input!$C$16</f>
        <v>233050.50719999999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233050.50719999999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/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-160247.83720000001</v>
      </c>
      <c r="C53" s="17">
        <v>-155167.8155</v>
      </c>
      <c r="D53" s="17">
        <f>+Input!$C$17</f>
        <v>-5080.0217000000002</v>
      </c>
      <c r="E53" s="17"/>
      <c r="F53" s="17"/>
      <c r="G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-5080.0217000000002</v>
      </c>
    </row>
    <row r="54" spans="1:54" ht="12.75" customHeight="1" x14ac:dyDescent="0.25">
      <c r="A54" s="19" t="s">
        <v>122</v>
      </c>
      <c r="B54" s="36">
        <f t="shared" si="6"/>
        <v>17923.723300000653</v>
      </c>
      <c r="C54" s="17">
        <v>7466.3288000002503</v>
      </c>
      <c r="D54" s="17">
        <f>+Input!$C$18</f>
        <v>10457.394500000402</v>
      </c>
      <c r="E54" s="17"/>
      <c r="F54" s="17"/>
      <c r="G54" s="17"/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10457.394500000402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f>+Input!$C$21</f>
        <v>0</v>
      </c>
      <c r="E55" s="17"/>
      <c r="F55" s="17"/>
      <c r="G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f>+Input!$C$22</f>
        <v>0</v>
      </c>
      <c r="E56" s="17"/>
      <c r="F56" s="17"/>
      <c r="G56" s="17"/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f>+Input!$C$23</f>
        <v>0</v>
      </c>
      <c r="E57" s="17"/>
      <c r="F57" s="17"/>
      <c r="G57" s="17"/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-122.96520000000001</v>
      </c>
      <c r="C58" s="17">
        <v>-156.92140000000001</v>
      </c>
      <c r="D58" s="17">
        <f>+Input!$C$24</f>
        <v>33.956200000000003</v>
      </c>
      <c r="E58" s="17"/>
      <c r="F58" s="17"/>
      <c r="G58" s="17"/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33.956200000000003</v>
      </c>
    </row>
    <row r="59" spans="1:54" ht="12.75" customHeight="1" x14ac:dyDescent="0.25">
      <c r="A59" s="41" t="s">
        <v>105</v>
      </c>
      <c r="B59" s="36">
        <f t="shared" si="6"/>
        <v>1009.2480999999999</v>
      </c>
      <c r="C59" s="17">
        <v>798.62429999999995</v>
      </c>
      <c r="D59" s="17">
        <f>+Input!$C$25</f>
        <v>210.62379999999999</v>
      </c>
      <c r="E59" s="17"/>
      <c r="F59" s="17"/>
      <c r="G59" s="17"/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210.62379999999999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f>+Input!$C$26</f>
        <v>0</v>
      </c>
      <c r="E60" s="17"/>
      <c r="F60" s="17"/>
      <c r="G60" s="17"/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f>+Input!$C$27</f>
        <v>0</v>
      </c>
      <c r="E61" s="17"/>
      <c r="F61" s="17"/>
      <c r="G61" s="17"/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f>+Input!$C$28</f>
        <v>0</v>
      </c>
      <c r="E62" s="17"/>
      <c r="F62" s="17"/>
      <c r="G62" s="17"/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/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f>+Input!$C$30</f>
        <v>0</v>
      </c>
      <c r="E66" s="17"/>
      <c r="F66" s="17"/>
      <c r="G66" s="17"/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/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/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/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-327388.01739999937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-886.28289999999993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1094485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-3411482.2549999999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-3411482.2549999999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-3411482.2549999999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1136.7666999999999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543351.01779999956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1136.7666999999999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-9152680.5732999984</v>
      </c>
      <c r="K36" s="64" t="s">
        <v>1</v>
      </c>
      <c r="L36" s="8"/>
      <c r="M36" s="24">
        <f>SUM(M30:M34)</f>
        <v>-12564162.828299999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-12564162.828299999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747578.78890000004</v>
      </c>
      <c r="C47" s="17">
        <v>402783.55310000002</v>
      </c>
      <c r="D47" s="17">
        <f>+Input!$D$16</f>
        <v>344795.23580000002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344795.23580000002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/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-212191.4235</v>
      </c>
      <c r="C53" s="17">
        <v>-170256.3413</v>
      </c>
      <c r="D53" s="17">
        <f>+Input!$D$17</f>
        <v>-41935.082199999997</v>
      </c>
      <c r="E53" s="17"/>
      <c r="F53" s="17"/>
      <c r="G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-41935.082199999997</v>
      </c>
    </row>
    <row r="54" spans="1:54" ht="12.75" customHeight="1" x14ac:dyDescent="0.25">
      <c r="A54" s="19" t="s">
        <v>122</v>
      </c>
      <c r="B54" s="36">
        <f t="shared" si="7"/>
        <v>7963.6523999995552</v>
      </c>
      <c r="C54" s="17">
        <v>8959.5945999999531</v>
      </c>
      <c r="D54" s="17">
        <f>+Input!$D$18</f>
        <v>-995.94220000039786</v>
      </c>
      <c r="E54" s="17"/>
      <c r="F54" s="17"/>
      <c r="G54" s="17"/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-995.94220000039786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f>+Input!$D$21</f>
        <v>0</v>
      </c>
      <c r="E55" s="17"/>
      <c r="F55" s="17"/>
      <c r="G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f>+Input!$D$22</f>
        <v>0</v>
      </c>
      <c r="E56" s="17"/>
      <c r="F56" s="17"/>
      <c r="G56" s="17"/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f>+Input!$D$23</f>
        <v>0</v>
      </c>
      <c r="E57" s="17"/>
      <c r="F57" s="17"/>
      <c r="G57" s="17"/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210.89570000000001</v>
      </c>
      <c r="C58" s="17">
        <v>162.86950000000002</v>
      </c>
      <c r="D58" s="17">
        <f>+Input!$D$24</f>
        <v>48.026199999999996</v>
      </c>
      <c r="E58" s="17"/>
      <c r="F58" s="17"/>
      <c r="G58" s="17"/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48.026199999999996</v>
      </c>
    </row>
    <row r="59" spans="1:54" ht="12.75" customHeight="1" x14ac:dyDescent="0.25">
      <c r="A59" s="41" t="s">
        <v>105</v>
      </c>
      <c r="B59" s="36">
        <f t="shared" si="7"/>
        <v>-1347.6623999999999</v>
      </c>
      <c r="C59" s="17">
        <v>-1239.8672999999999</v>
      </c>
      <c r="D59" s="17">
        <f>+Input!$D$25</f>
        <v>-107.79510000000001</v>
      </c>
      <c r="E59" s="17"/>
      <c r="F59" s="17"/>
      <c r="G59" s="17"/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-107.79510000000001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f>+Input!$D$26</f>
        <v>0</v>
      </c>
      <c r="E60" s="17"/>
      <c r="F60" s="17"/>
      <c r="G60" s="17"/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f>+Input!$D$27</f>
        <v>0</v>
      </c>
      <c r="E61" s="17"/>
      <c r="F61" s="17"/>
      <c r="G61" s="17"/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f>+Input!$D$28</f>
        <v>0</v>
      </c>
      <c r="E62" s="17"/>
      <c r="F62" s="17"/>
      <c r="G62" s="17"/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/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f>+Input!$D$30</f>
        <v>0</v>
      </c>
      <c r="E66" s="17"/>
      <c r="F66" s="17"/>
      <c r="G66" s="17"/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/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/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/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543351.01779999956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1136.7666999999999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1094487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-960173.06949999998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132501.0208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-827672.04869999993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-827672.04869999993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10541.085200000001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93174.322299999985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10541.085200000001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-6444027.0467999997</v>
      </c>
      <c r="K36" s="64" t="s">
        <v>1</v>
      </c>
      <c r="L36" s="8"/>
      <c r="M36" s="24">
        <f>SUM(M30:M34)</f>
        <v>-7271699.0954999989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-7271699.0954999998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130160.2923</v>
      </c>
      <c r="C47" s="17">
        <v>47069.193700000003</v>
      </c>
      <c r="D47" s="17">
        <f>+Input!$E$16</f>
        <v>83091.098599999998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83091.098599999998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/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-47664.210500000001</v>
      </c>
      <c r="C53" s="17">
        <v>-47664.210500000001</v>
      </c>
      <c r="D53" s="17">
        <f>+Input!$E$17</f>
        <v>0</v>
      </c>
      <c r="E53" s="17"/>
      <c r="F53" s="17"/>
      <c r="G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f>+Input!$E$18</f>
        <v>0</v>
      </c>
      <c r="E54" s="17"/>
      <c r="F54" s="17"/>
      <c r="G54" s="17"/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41399.417600000001</v>
      </c>
      <c r="C55" s="17">
        <v>13635.3042</v>
      </c>
      <c r="D55" s="17">
        <f>+Input!$E$21</f>
        <v>27764.113399999998</v>
      </c>
      <c r="E55" s="17"/>
      <c r="F55" s="17"/>
      <c r="G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27764.113399999998</v>
      </c>
    </row>
    <row r="56" spans="1:54" ht="12.75" customHeight="1" x14ac:dyDescent="0.25">
      <c r="A56" s="19" t="s">
        <v>102</v>
      </c>
      <c r="B56" s="36">
        <f t="shared" si="7"/>
        <v>12468.0383</v>
      </c>
      <c r="C56" s="17">
        <v>24798.841</v>
      </c>
      <c r="D56" s="17">
        <f>+Input!$E$22</f>
        <v>-12330.8027</v>
      </c>
      <c r="E56" s="17"/>
      <c r="F56" s="17"/>
      <c r="G56" s="17"/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-12330.8027</v>
      </c>
    </row>
    <row r="57" spans="1:54" ht="12.75" customHeight="1" x14ac:dyDescent="0.25">
      <c r="A57" s="41" t="s">
        <v>103</v>
      </c>
      <c r="B57" s="36">
        <f t="shared" si="7"/>
        <v>-43189.215400000001</v>
      </c>
      <c r="C57" s="17">
        <v>-21069.201000000001</v>
      </c>
      <c r="D57" s="17">
        <f>+Input!$E$23</f>
        <v>-22120.0144</v>
      </c>
      <c r="E57" s="17"/>
      <c r="F57" s="17"/>
      <c r="G57" s="17"/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-22120.0144</v>
      </c>
    </row>
    <row r="58" spans="1:54" ht="12.75" customHeight="1" x14ac:dyDescent="0.25">
      <c r="A58" s="41" t="s">
        <v>229</v>
      </c>
      <c r="B58" s="36">
        <f t="shared" si="7"/>
        <v>-10317.627400000001</v>
      </c>
      <c r="C58" s="17">
        <v>-5132.8460000000005</v>
      </c>
      <c r="D58" s="17">
        <f>+Input!$E$24</f>
        <v>-5184.7814000000008</v>
      </c>
      <c r="E58" s="17"/>
      <c r="F58" s="17"/>
      <c r="G58" s="17"/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-5184.7814000000008</v>
      </c>
    </row>
    <row r="59" spans="1:54" ht="12.75" customHeight="1" x14ac:dyDescent="0.25">
      <c r="A59" s="41" t="s">
        <v>105</v>
      </c>
      <c r="B59" s="36">
        <f t="shared" si="7"/>
        <v>-223.45779999999996</v>
      </c>
      <c r="C59" s="17">
        <v>-262.66949999999997</v>
      </c>
      <c r="D59" s="17">
        <f>+Input!$E$25</f>
        <v>39.2117</v>
      </c>
      <c r="E59" s="17"/>
      <c r="F59" s="17"/>
      <c r="G59" s="17"/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39.2117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f>+Input!$E$26</f>
        <v>0</v>
      </c>
      <c r="E60" s="17"/>
      <c r="F60" s="17"/>
      <c r="G60" s="17"/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f>+Input!$E$27</f>
        <v>0</v>
      </c>
      <c r="E61" s="17"/>
      <c r="F61" s="17"/>
      <c r="G61" s="17"/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f>+Input!$E$28</f>
        <v>0</v>
      </c>
      <c r="E62" s="17"/>
      <c r="F62" s="17"/>
      <c r="G62" s="17"/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/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f>+Input!$E$30</f>
        <v>0</v>
      </c>
      <c r="E66" s="17"/>
      <c r="F66" s="17"/>
      <c r="G66" s="17"/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/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/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/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93174.322299999985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10541.085200000001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1094487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f>+Input!$F$16</f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/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f>+Input!$F$17</f>
        <v>0</v>
      </c>
      <c r="E53" s="17"/>
      <c r="F53" s="17"/>
      <c r="G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f>+Input!$F$18</f>
        <v>0</v>
      </c>
      <c r="E54" s="17"/>
      <c r="F54" s="17"/>
      <c r="G54" s="17"/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f>+Input!$F$21</f>
        <v>0</v>
      </c>
      <c r="E55" s="17"/>
      <c r="F55" s="17"/>
      <c r="G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f>+Input!$F$22</f>
        <v>0</v>
      </c>
      <c r="E56" s="17"/>
      <c r="F56" s="17"/>
      <c r="G56" s="17"/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f>+Input!$F$23</f>
        <v>0</v>
      </c>
      <c r="E57" s="17"/>
      <c r="F57" s="17"/>
      <c r="G57" s="17"/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f>+Input!$F$24</f>
        <v>0</v>
      </c>
      <c r="E58" s="17"/>
      <c r="F58" s="17"/>
      <c r="G58" s="17"/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f>+Input!$F$25</f>
        <v>0</v>
      </c>
      <c r="E59" s="17"/>
      <c r="F59" s="17"/>
      <c r="G59" s="17"/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f>+Input!$F$26</f>
        <v>0</v>
      </c>
      <c r="E60" s="17"/>
      <c r="F60" s="17"/>
      <c r="G60" s="17"/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f>+Input!$F$27</f>
        <v>0</v>
      </c>
      <c r="E61" s="17"/>
      <c r="F61" s="17"/>
      <c r="G61" s="17"/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f>+Input!$F$28</f>
        <v>0</v>
      </c>
      <c r="E62" s="17"/>
      <c r="F62" s="17"/>
      <c r="G62" s="17"/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f>+Input!$F$29</f>
        <v>0</v>
      </c>
      <c r="E63" s="17"/>
      <c r="F63" s="17"/>
      <c r="G63" s="17"/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f>+Input!$F$30</f>
        <v>0</v>
      </c>
      <c r="E66" s="17"/>
      <c r="F66" s="17"/>
      <c r="G66" s="17"/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/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/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/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36984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f>+Input!$L$16</f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/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/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/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f>+Input!$L$17</f>
        <v>0</v>
      </c>
      <c r="E53" s="17"/>
      <c r="F53" s="17"/>
      <c r="G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f>+Input!$L$18</f>
        <v>0</v>
      </c>
      <c r="E54" s="17"/>
      <c r="F54" s="17"/>
      <c r="G54" s="17"/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f>+Input!$L$21</f>
        <v>0</v>
      </c>
      <c r="E55" s="17"/>
      <c r="F55" s="17"/>
      <c r="G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f>+Input!$L$22</f>
        <v>0</v>
      </c>
      <c r="E56" s="17"/>
      <c r="F56" s="17"/>
      <c r="G56" s="17"/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f>+Input!$L$23</f>
        <v>0</v>
      </c>
      <c r="E57" s="17"/>
      <c r="F57" s="17"/>
      <c r="G57" s="17"/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f>+Input!$L$24</f>
        <v>0</v>
      </c>
      <c r="E58" s="17"/>
      <c r="F58" s="17"/>
      <c r="G58" s="17"/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f>+Input!$L$25</f>
        <v>0</v>
      </c>
      <c r="E59" s="17"/>
      <c r="F59" s="17"/>
      <c r="G59" s="17"/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f>+Input!$L$26</f>
        <v>0</v>
      </c>
      <c r="E60" s="17"/>
      <c r="F60" s="17"/>
      <c r="G60" s="17"/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f>+Input!$L$27</f>
        <v>0</v>
      </c>
      <c r="E61" s="17"/>
      <c r="F61" s="17"/>
      <c r="G61" s="17"/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f>+Input!$L$28</f>
        <v>0</v>
      </c>
      <c r="E62" s="17"/>
      <c r="F62" s="17"/>
      <c r="G62" s="17"/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f>+Input!$L$29</f>
        <v>0</v>
      </c>
      <c r="E63" s="17"/>
      <c r="F63" s="17"/>
      <c r="G63" s="17"/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/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f>+Input!$L$30</f>
        <v>0</v>
      </c>
      <c r="E66" s="17"/>
      <c r="F66" s="17"/>
      <c r="G66" s="17"/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/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/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/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/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2001-04-03T22:37:20Z</cp:lastPrinted>
  <dcterms:created xsi:type="dcterms:W3CDTF">1997-03-04T14:13:52Z</dcterms:created>
  <dcterms:modified xsi:type="dcterms:W3CDTF">2023-09-10T15:58:55Z</dcterms:modified>
</cp:coreProperties>
</file>