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<sst xmlns="http://schemas.openxmlformats.org/spreadsheetml/2006/main" count="1173" uniqueCount="486">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</sst>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485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36878</v>
      </c>
      <c r="D5" s="61" t="s">
        <v>16</v>
      </c>
      <c r="E5" s="62">
        <f>+C5-1</f>
        <v>36877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177549922.94694445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9" sqref="A69:B80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63" spans="1:2" x14ac:dyDescent="0.3">
      <c r="A63" s="240">
        <v>36852</v>
      </c>
      <c r="B63" s="121">
        <v>75.563000000000002</v>
      </c>
    </row>
    <row r="64" spans="1:2" x14ac:dyDescent="0.3">
      <c r="A64" s="240">
        <v>36854</v>
      </c>
      <c r="B64" s="121">
        <v>77.75</v>
      </c>
    </row>
    <row r="65" spans="1:2" x14ac:dyDescent="0.3">
      <c r="A65" s="240">
        <v>36857</v>
      </c>
      <c r="B65" s="121">
        <v>78.875</v>
      </c>
    </row>
    <row r="66" spans="1:2" x14ac:dyDescent="0.3">
      <c r="A66" s="240">
        <v>36858</v>
      </c>
      <c r="B66" s="121">
        <v>78.438000000000002</v>
      </c>
    </row>
    <row r="67" spans="1:2" x14ac:dyDescent="0.3">
      <c r="A67" s="240">
        <v>36859</v>
      </c>
      <c r="B67" s="121">
        <v>70.25</v>
      </c>
    </row>
    <row r="68" spans="1:2" x14ac:dyDescent="0.3">
      <c r="A68" s="240">
        <v>36860</v>
      </c>
      <c r="B68" s="121">
        <v>64.75</v>
      </c>
    </row>
    <row r="69" spans="1:2" x14ac:dyDescent="0.3">
      <c r="A69" s="240">
        <v>36861</v>
      </c>
      <c r="B69" s="121">
        <v>65.5</v>
      </c>
    </row>
    <row r="70" spans="1:2" x14ac:dyDescent="0.3">
      <c r="A70" s="240">
        <v>36864</v>
      </c>
      <c r="B70" s="121">
        <v>65.938000000000002</v>
      </c>
    </row>
    <row r="71" spans="1:2" x14ac:dyDescent="0.3">
      <c r="A71" s="240">
        <v>36865</v>
      </c>
      <c r="B71" s="121">
        <v>68.25</v>
      </c>
    </row>
    <row r="72" spans="1:2" x14ac:dyDescent="0.3">
      <c r="A72" s="240">
        <v>36866</v>
      </c>
      <c r="B72" s="121">
        <v>71.938000000000002</v>
      </c>
    </row>
    <row r="73" spans="1:2" x14ac:dyDescent="0.3">
      <c r="A73" s="240">
        <v>36867</v>
      </c>
      <c r="B73" s="121">
        <v>72.875</v>
      </c>
    </row>
    <row r="74" spans="1:2" x14ac:dyDescent="0.3">
      <c r="A74" s="240">
        <v>36868</v>
      </c>
      <c r="B74" s="121">
        <v>73.063000000000002</v>
      </c>
    </row>
    <row r="75" spans="1:2" x14ac:dyDescent="0.3">
      <c r="A75" s="240">
        <v>36871</v>
      </c>
      <c r="B75" s="121">
        <v>76.5</v>
      </c>
    </row>
    <row r="76" spans="1:2" x14ac:dyDescent="0.3">
      <c r="A76" s="240">
        <v>36872</v>
      </c>
      <c r="B76" s="121">
        <v>77.188000000000002</v>
      </c>
    </row>
    <row r="77" spans="1:2" x14ac:dyDescent="0.3">
      <c r="A77" s="240">
        <v>36873</v>
      </c>
      <c r="B77" s="121">
        <v>74.5</v>
      </c>
    </row>
    <row r="78" spans="1:2" x14ac:dyDescent="0.3">
      <c r="A78" s="240">
        <v>36874</v>
      </c>
      <c r="B78" s="121">
        <v>76.5</v>
      </c>
    </row>
    <row r="79" spans="1:2" x14ac:dyDescent="0.3">
      <c r="A79" s="240">
        <v>36875</v>
      </c>
      <c r="B79" s="121">
        <v>77.563000000000002</v>
      </c>
    </row>
    <row r="80" spans="1:2" x14ac:dyDescent="0.3">
      <c r="A80" s="240">
        <v>36878</v>
      </c>
      <c r="B80" s="121">
        <v>79.563000000000002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58">
        <f>+Summary!C5</f>
        <v>36878</v>
      </c>
      <c r="I2" s="258"/>
      <c r="J2" s="90"/>
      <c r="L2" s="258">
        <f>H2</f>
        <v>36878</v>
      </c>
      <c r="M2" s="258"/>
      <c r="N2" s="258"/>
      <c r="O2" s="258"/>
      <c r="P2" s="258"/>
    </row>
    <row r="3" spans="1:18" ht="16.2" thickBot="1" x14ac:dyDescent="0.35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3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2" thickBot="1" x14ac:dyDescent="0.35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79.563000000000002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36878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72649860.167500004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368606953.93778539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36878</v>
      </c>
      <c r="J11" s="13"/>
      <c r="L11" s="7" t="s">
        <v>40</v>
      </c>
      <c r="M11" s="7">
        <f>+Amort!B28</f>
        <v>1059722.2222222222</v>
      </c>
      <c r="O11" s="7" t="s">
        <v>34</v>
      </c>
      <c r="P11" s="7">
        <f>E7-I16+'Cash-Int-Trans'!B9</f>
        <v>408477777.77777779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1648860.1675000002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12838758.549729824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1059722.2222222222</v>
      </c>
      <c r="J14" s="13"/>
      <c r="L14" s="85" t="s">
        <v>7</v>
      </c>
      <c r="M14" s="12">
        <f>SUM(M8:M13)</f>
        <v>492316536.32750762</v>
      </c>
      <c r="N14" s="20"/>
      <c r="O14" s="85" t="s">
        <v>7</v>
      </c>
      <c r="P14" s="12">
        <f>SUM(P8:P13)</f>
        <v>492316536.32750762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18606953.937785387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-8477777.777777778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12837758.54972983</v>
      </c>
      <c r="L17" s="216" t="s">
        <v>46</v>
      </c>
      <c r="M17" s="216"/>
      <c r="P17" s="7">
        <f>M14</f>
        <v>492316536.32750762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1012698065.8040701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12837758.54972983</v>
      </c>
      <c r="J23" s="38" t="s">
        <v>60</v>
      </c>
      <c r="L23" s="7" t="s">
        <v>51</v>
      </c>
      <c r="P23" s="7">
        <f>P21*P22</f>
        <v>30583481.587282918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-583481.58728291839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12837758.54972983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-33603951.039999984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-18606953.937785387</v>
      </c>
      <c r="J34" s="32" t="s">
        <v>53</v>
      </c>
      <c r="L34" s="7" t="s">
        <v>72</v>
      </c>
      <c r="M34" s="7">
        <f>I23</f>
        <v>12837758.54972983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177549922.94694445</v>
      </c>
      <c r="J36" s="13"/>
      <c r="L36" s="7" t="s">
        <v>74</v>
      </c>
      <c r="M36" s="7">
        <f>SUM(M33:M35)</f>
        <v>42838758.549729832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12838758.549729824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/>
      <c r="G3" s="248"/>
    </row>
    <row r="4" spans="1:8" x14ac:dyDescent="0.3">
      <c r="A4" s="8" t="s">
        <v>79</v>
      </c>
      <c r="B4" s="16"/>
      <c r="C4" s="7"/>
      <c r="D4" s="1"/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12837758.54972983</v>
      </c>
    </row>
    <row r="23" spans="1:5" x14ac:dyDescent="0.3">
      <c r="A23" t="s">
        <v>100</v>
      </c>
      <c r="B23" s="7">
        <f>-Financials!I15</f>
        <v>-18606953.937785387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-1059722.2222222222</v>
      </c>
    </row>
    <row r="29" spans="1:5" x14ac:dyDescent="0.3">
      <c r="A29" t="s">
        <v>105</v>
      </c>
      <c r="B29" s="7">
        <f>-Financials!E7+Financials!P11</f>
        <v>8477777.777777791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72649860.167500004</v>
      </c>
      <c r="D35" s="7">
        <f>+B20+B12+B13+B38+B16</f>
        <v>72649860.167500004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1648860.1675000002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36878</v>
      </c>
      <c r="E42" s="1">
        <v>36845</v>
      </c>
      <c r="F42" s="44"/>
    </row>
    <row r="43" spans="1:6" x14ac:dyDescent="0.3">
      <c r="A43" t="s">
        <v>75</v>
      </c>
      <c r="B43" s="3">
        <f>+B42-B40</f>
        <v>109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1648860.1675000002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8477777.777777778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8477777.777777778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36878</v>
      </c>
    </row>
    <row r="55" spans="1:6" x14ac:dyDescent="0.3">
      <c r="A55" t="s">
        <v>75</v>
      </c>
      <c r="B55" s="3">
        <f>+B54-B52</f>
        <v>36878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36878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36878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36878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109</v>
      </c>
      <c r="E27" s="111"/>
    </row>
    <row r="28" spans="1:9" s="97" customFormat="1" x14ac:dyDescent="0.3">
      <c r="A28" s="111" t="s">
        <v>26</v>
      </c>
      <c r="B28" s="97">
        <f>F25*B27/(F26-F24)</f>
        <v>1059722.2222222222</v>
      </c>
    </row>
    <row r="29" spans="1:9" s="97" customFormat="1" x14ac:dyDescent="0.3">
      <c r="A29" s="111" t="s">
        <v>27</v>
      </c>
      <c r="B29" s="97">
        <f>+B25+B28</f>
        <v>1059722.2222222222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36878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109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8477777.777777778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8477777.777777778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5" t="s">
        <v>211</v>
      </c>
      <c r="S1" s="275"/>
      <c r="T1" s="275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3" t="s">
        <v>213</v>
      </c>
      <c r="AE1" s="273"/>
      <c r="AF1" s="273"/>
      <c r="AG1" s="273"/>
      <c r="AH1" s="273"/>
      <c r="AI1" s="273"/>
      <c r="AJ1" s="273"/>
      <c r="AK1" s="273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3" t="s">
        <v>215</v>
      </c>
      <c r="AU1" s="273"/>
      <c r="AV1" s="273"/>
      <c r="AW1" s="273"/>
      <c r="AX1" s="273"/>
      <c r="AY1" s="273"/>
      <c r="AZ1" s="273"/>
      <c r="BA1" s="273"/>
      <c r="BB1" s="132" t="s">
        <v>206</v>
      </c>
      <c r="BC1" s="132" t="s">
        <v>207</v>
      </c>
      <c r="BD1" s="273" t="s">
        <v>216</v>
      </c>
      <c r="BE1" s="273"/>
      <c r="BF1" s="273"/>
      <c r="BG1" s="273"/>
      <c r="BH1" s="273"/>
      <c r="BI1" s="273"/>
      <c r="BJ1" s="273"/>
      <c r="BK1" s="273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0" t="s">
        <v>223</v>
      </c>
      <c r="CH1" s="270"/>
      <c r="CI1" s="270"/>
      <c r="CJ1" s="270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1" t="s">
        <v>234</v>
      </c>
      <c r="AE2" s="271"/>
      <c r="AF2" s="271"/>
      <c r="AG2" s="271"/>
      <c r="AH2" s="272" t="s">
        <v>235</v>
      </c>
      <c r="AI2" s="273"/>
      <c r="AJ2" s="273"/>
      <c r="AK2" s="274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1" t="s">
        <v>241</v>
      </c>
      <c r="AU2" s="271"/>
      <c r="AV2" s="271"/>
      <c r="AW2" s="271"/>
      <c r="AX2" s="271" t="s">
        <v>236</v>
      </c>
      <c r="AY2" s="271"/>
      <c r="AZ2" s="271"/>
      <c r="BA2" s="271"/>
      <c r="BB2" s="137" t="s">
        <v>239</v>
      </c>
      <c r="BC2" s="137" t="s">
        <v>239</v>
      </c>
      <c r="BD2" s="271" t="s">
        <v>241</v>
      </c>
      <c r="BE2" s="271"/>
      <c r="BF2" s="271"/>
      <c r="BG2" s="271"/>
      <c r="BH2" s="271" t="s">
        <v>236</v>
      </c>
      <c r="BI2" s="271"/>
      <c r="BJ2" s="271"/>
      <c r="BK2" s="271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1" t="s">
        <v>249</v>
      </c>
      <c r="CH2" s="271"/>
      <c r="CI2" s="271"/>
      <c r="CJ2" s="271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2023-09-10T15:58:59Z</dcterms:modified>
</cp:coreProperties>
</file>