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7668" yWindow="-12" windowWidth="7656" windowHeight="9108"/>
  </bookViews>
  <sheets>
    <sheet name="Q2 Analysis" sheetId="1" r:id="rId1"/>
    <sheet name="DPR Analysis" sheetId="2" state="hidden" r:id="rId2"/>
    <sheet name="Frevert pack sheet" sheetId="6" state="hidden" r:id="rId3"/>
    <sheet name="Targets" sheetId="4" state="hidden" r:id="rId4"/>
    <sheet name="Cont Analysis" sheetId="5" state="hidden" r:id="rId5"/>
  </sheets>
  <externalReferences>
    <externalReference r:id="rId6"/>
    <externalReference r:id="rId7"/>
    <externalReference r:id="rId8"/>
    <externalReference r:id="rId9"/>
  </externalReferences>
  <definedNames>
    <definedName name="AccrualToGo">'Q2 Analysis'!$J$55</definedName>
    <definedName name="AusQ1Tgt">Targets!$C$17</definedName>
    <definedName name="AusQ2Tgt">Targets!$F$17</definedName>
    <definedName name="AusQ3Tgt">Targets!$I$17</definedName>
    <definedName name="AusQ4Tgt">Targets!$L$17</definedName>
    <definedName name="AusToGo">'Q2 Analysis'!$J$47</definedName>
    <definedName name="ContgasToGo">'Q2 Analysis'!$J$12</definedName>
    <definedName name="ContQ1Tgt">Targets!$C$9</definedName>
    <definedName name="ContQ2Tgt">Targets!$F$9</definedName>
    <definedName name="ContQ3Tgt">Targets!$I$9</definedName>
    <definedName name="ContQ4Tgt">Targets!$L$9</definedName>
    <definedName name="ContToGo">'Q2 Analysis'!$J$21</definedName>
    <definedName name="CreditQ1Tgt">Targets!$C$14</definedName>
    <definedName name="CreditQ2Tgt">Targets!$F$14</definedName>
    <definedName name="CreditQ3Tgt">Targets!$I$14</definedName>
    <definedName name="CreditQ4Tgt">Targets!$L$14</definedName>
    <definedName name="CreditToGo">'Q2 Analysis'!$J$39</definedName>
    <definedName name="DerivToGo">'Q2 Analysis'!$J$17</definedName>
    <definedName name="DPRDate">'DPR Analysis'!$E$2</definedName>
    <definedName name="DPRTotal">'DPR Analysis'!$E$51</definedName>
    <definedName name="EasternToGo">'Q2 Analysis'!$J$16</definedName>
    <definedName name="EESToGo">'Q2 Analysis'!$J$53</definedName>
    <definedName name="FinOrigQ1Tgt">Targets!$C$16</definedName>
    <definedName name="FinOrigQ2Tgt">Targets!$F$16</definedName>
    <definedName name="FinOrigQ3Tgt">Targets!$I$16</definedName>
    <definedName name="FinOrigQ4Tgt">Targets!$L$16</definedName>
    <definedName name="GasQ1Tgt">Targets!$C$8</definedName>
    <definedName name="GasQ2Tgt">Targets!$F$8</definedName>
    <definedName name="GasQ3Tgt">Targets!$I$8</definedName>
    <definedName name="GasQ4Tgt">Targets!$L$8</definedName>
    <definedName name="GasToGo">'Q2 Analysis'!$J$13</definedName>
    <definedName name="GFQ1Tgt">Targets!$C$15</definedName>
    <definedName name="GFQ2Tgt">Targets!$F$15</definedName>
    <definedName name="GFQ3Tgt">Targets!$I$15</definedName>
    <definedName name="GFQ4Tgt">Targets!$L$15</definedName>
    <definedName name="JapanQ1Tgt">Targets!$C$18</definedName>
    <definedName name="JapanQ2Tgt">Targets!$F$18</definedName>
    <definedName name="JapanQ3Tgt">Targets!$I$18</definedName>
    <definedName name="JapanQ4Tgt">Targets!$L$18</definedName>
    <definedName name="MetalsQ1Tgt">Targets!$C$12</definedName>
    <definedName name="MetalsQ2Tgt">Targets!$F$12</definedName>
    <definedName name="MetalsQ4Tgt">Targets!$L$12</definedName>
    <definedName name="MetalsToGo">'Q2 Analysis'!$J$37</definedName>
    <definedName name="NordicQ1Tgt">Targets!$C$11</definedName>
    <definedName name="NordicQ2Tgt">Targets!$F$11</definedName>
    <definedName name="NordicQ3Tgt">Targets!$I$11</definedName>
    <definedName name="NordicQ4Tgt">Targets!$L$11</definedName>
    <definedName name="NordicToGo">'Q2 Analysis'!$J$26</definedName>
    <definedName name="OverviewQ1">Targets!$C$19</definedName>
    <definedName name="OverviewQ2">Targets!$F$19</definedName>
    <definedName name="OverviewQ3">Targets!$I$19</definedName>
    <definedName name="OverviewQ4">Targets!$L$19</definedName>
    <definedName name="PipelineTitle">'Q2 Analysis'!$C$71</definedName>
    <definedName name="PoolToGo">'Q2 Analysis'!$J$23</definedName>
    <definedName name="PowerToGo">'Q2 Analysis'!$J$19</definedName>
    <definedName name="_xlnm.Print_Area" localSheetId="4">'Cont Analysis'!$A$1:$AQ$49</definedName>
    <definedName name="_xlnm.Print_Area" localSheetId="1">'DPR Analysis'!$B$2:$I$55</definedName>
    <definedName name="_xlnm.Print_Area" localSheetId="0">'Q2 Analysis'!$A$1:$AE$101</definedName>
    <definedName name="_xlnm.Print_Area" localSheetId="3">Targets!$A$1:$O$67</definedName>
    <definedName name="_xlnm.Print_Titles" localSheetId="4">'Cont Analysis'!$1:$3</definedName>
    <definedName name="_xlnm.Print_Titles" localSheetId="0">'Q2 Analysis'!$1:$3</definedName>
    <definedName name="SpainQ1Tgt">Targets!#REF!</definedName>
    <definedName name="SpainQ2Tgt">Targets!#REF!</definedName>
    <definedName name="SpainQ3Tgt">Targets!#REF!</definedName>
    <definedName name="SpainQ4Tgt">Targets!#REF!</definedName>
    <definedName name="TotOrig">'Q2 Analysis'!$N$65</definedName>
    <definedName name="TotTrading">'Q2 Analysis'!$H$65</definedName>
    <definedName name="TradPercent">'Q2 Analysis'!#REF!</definedName>
    <definedName name="UKgasToGo">'Q2 Analysis'!$J$11</definedName>
    <definedName name="UKPowerQ1Tgt">Targets!$C$6</definedName>
    <definedName name="UKPowerQ2Tgt">Targets!$F$6</definedName>
    <definedName name="UKPowerQ3Tgt">Targets!$I$6</definedName>
    <definedName name="UKPowerQ4Tgt">Targets!$L$6</definedName>
    <definedName name="UKPowerToGo">'Q2 Analysis'!$J$15</definedName>
    <definedName name="WaterToGo">'Q2 Analysis'!$J$18</definedName>
  </definedNames>
  <calcPr calcId="92512" fullCalcOnLoad="1"/>
</workbook>
</file>

<file path=xl/calcChain.xml><?xml version="1.0" encoding="utf-8"?>
<calcChain xmlns="http://schemas.openxmlformats.org/spreadsheetml/2006/main">
  <c r="AO1" i="5" l="1"/>
  <c r="A3" i="5"/>
  <c r="H11" i="5"/>
  <c r="J11" i="5"/>
  <c r="N11" i="5"/>
  <c r="P11" i="5"/>
  <c r="S11" i="5"/>
  <c r="V11" i="5"/>
  <c r="Y11" i="5"/>
  <c r="AC11" i="5"/>
  <c r="AE11" i="5"/>
  <c r="AG11" i="5"/>
  <c r="AK11" i="5"/>
  <c r="AM11" i="5"/>
  <c r="AO11" i="5"/>
  <c r="H13" i="5"/>
  <c r="J13" i="5"/>
  <c r="S13" i="5"/>
  <c r="V13" i="5"/>
  <c r="Y13" i="5"/>
  <c r="AC13" i="5"/>
  <c r="AE13" i="5"/>
  <c r="AG13" i="5"/>
  <c r="AK13" i="5"/>
  <c r="AM13" i="5"/>
  <c r="AO13" i="5"/>
  <c r="N15" i="5"/>
  <c r="S15" i="5"/>
  <c r="V15" i="5"/>
  <c r="Y15" i="5"/>
  <c r="AC15" i="5"/>
  <c r="AE15" i="5"/>
  <c r="AG15" i="5"/>
  <c r="AK15" i="5"/>
  <c r="AM15" i="5"/>
  <c r="AO15" i="5"/>
  <c r="H17" i="5"/>
  <c r="J17" i="5"/>
  <c r="N17" i="5"/>
  <c r="P17" i="5"/>
  <c r="S17" i="5"/>
  <c r="V17" i="5"/>
  <c r="Y17" i="5"/>
  <c r="AC17" i="5"/>
  <c r="AE17" i="5"/>
  <c r="AG17" i="5"/>
  <c r="AK17" i="5"/>
  <c r="AM17" i="5"/>
  <c r="AO17" i="5"/>
  <c r="J33" i="5"/>
  <c r="N33" i="5"/>
  <c r="P33" i="5"/>
  <c r="V33" i="5"/>
  <c r="J34" i="5"/>
  <c r="N34" i="5"/>
  <c r="P34" i="5"/>
  <c r="V34" i="5"/>
  <c r="J35" i="5"/>
  <c r="N35" i="5"/>
  <c r="P35" i="5"/>
  <c r="V35" i="5"/>
  <c r="J36" i="5"/>
  <c r="N36" i="5"/>
  <c r="P36" i="5"/>
  <c r="V36" i="5"/>
  <c r="J37" i="5"/>
  <c r="N37" i="5"/>
  <c r="P37" i="5"/>
  <c r="V37" i="5"/>
  <c r="N38" i="5"/>
  <c r="P38" i="5"/>
  <c r="V38" i="5"/>
  <c r="N39" i="5"/>
  <c r="P39" i="5"/>
  <c r="V39" i="5"/>
  <c r="N40" i="5"/>
  <c r="P40" i="5"/>
  <c r="V40" i="5"/>
  <c r="N41" i="5"/>
  <c r="P41" i="5"/>
  <c r="V41" i="5"/>
  <c r="J43" i="5"/>
  <c r="P43" i="5"/>
  <c r="J46" i="5"/>
  <c r="P46" i="5"/>
  <c r="S48" i="5"/>
  <c r="E2" i="2"/>
  <c r="E5" i="2"/>
  <c r="G5" i="2"/>
  <c r="I5" i="2"/>
  <c r="E6" i="2"/>
  <c r="G6" i="2"/>
  <c r="I6" i="2"/>
  <c r="E7" i="2"/>
  <c r="G7" i="2"/>
  <c r="I7" i="2"/>
  <c r="E8" i="2"/>
  <c r="G8" i="2"/>
  <c r="I8" i="2"/>
  <c r="E9" i="2"/>
  <c r="G9" i="2"/>
  <c r="I9" i="2"/>
  <c r="E10" i="2"/>
  <c r="G10" i="2"/>
  <c r="I10" i="2"/>
  <c r="E11" i="2"/>
  <c r="G11" i="2"/>
  <c r="I11" i="2"/>
  <c r="E12" i="2"/>
  <c r="I12" i="2"/>
  <c r="E13" i="2"/>
  <c r="G13" i="2"/>
  <c r="I13" i="2"/>
  <c r="E14" i="2"/>
  <c r="G14" i="2"/>
  <c r="I14" i="2"/>
  <c r="E15" i="2"/>
  <c r="G15" i="2"/>
  <c r="I15" i="2"/>
  <c r="E16" i="2"/>
  <c r="G16" i="2"/>
  <c r="I16" i="2"/>
  <c r="E17" i="2"/>
  <c r="G17" i="2"/>
  <c r="I17" i="2"/>
  <c r="E18" i="2"/>
  <c r="I18" i="2"/>
  <c r="E19" i="2"/>
  <c r="G19" i="2"/>
  <c r="I19" i="2"/>
  <c r="E20" i="2"/>
  <c r="G20" i="2"/>
  <c r="I20" i="2"/>
  <c r="E21" i="2"/>
  <c r="G21" i="2"/>
  <c r="I21" i="2"/>
  <c r="E22" i="2"/>
  <c r="G22" i="2"/>
  <c r="I22" i="2"/>
  <c r="E23" i="2"/>
  <c r="G23" i="2"/>
  <c r="I23" i="2"/>
  <c r="E24" i="2"/>
  <c r="G24" i="2"/>
  <c r="I24" i="2"/>
  <c r="E25" i="2"/>
  <c r="G25" i="2"/>
  <c r="I25" i="2"/>
  <c r="E26" i="2"/>
  <c r="G26" i="2"/>
  <c r="I26" i="2"/>
  <c r="E27" i="2"/>
  <c r="G27" i="2"/>
  <c r="I27" i="2"/>
  <c r="E28" i="2"/>
  <c r="G28" i="2"/>
  <c r="I28" i="2"/>
  <c r="E29" i="2"/>
  <c r="G29" i="2"/>
  <c r="I29" i="2"/>
  <c r="E30" i="2"/>
  <c r="G30" i="2"/>
  <c r="I30" i="2"/>
  <c r="E32" i="2"/>
  <c r="G32" i="2"/>
  <c r="I32" i="2"/>
  <c r="G35" i="2"/>
  <c r="I35" i="2"/>
  <c r="G36" i="2"/>
  <c r="I36" i="2"/>
  <c r="G37" i="2"/>
  <c r="I37" i="2"/>
  <c r="E38" i="2"/>
  <c r="G38" i="2"/>
  <c r="I38" i="2"/>
  <c r="I39" i="2"/>
  <c r="G40" i="2"/>
  <c r="I40" i="2"/>
  <c r="G41" i="2"/>
  <c r="I41" i="2"/>
  <c r="G42" i="2"/>
  <c r="I42" i="2"/>
  <c r="G43" i="2"/>
  <c r="I43" i="2"/>
  <c r="G44" i="2"/>
  <c r="I44" i="2"/>
  <c r="G45" i="2"/>
  <c r="I45" i="2"/>
  <c r="G46" i="2"/>
  <c r="I46" i="2"/>
  <c r="G47" i="2"/>
  <c r="I47" i="2"/>
  <c r="E49" i="2"/>
  <c r="G49" i="2"/>
  <c r="I49" i="2"/>
  <c r="E51" i="2"/>
  <c r="G51" i="2"/>
  <c r="I51" i="2"/>
  <c r="F14" i="6"/>
  <c r="F16" i="6"/>
  <c r="AC1" i="1"/>
  <c r="A3" i="1"/>
  <c r="BC5" i="1"/>
  <c r="BE5" i="1"/>
  <c r="BE6" i="1"/>
  <c r="BE7" i="1"/>
  <c r="BC8" i="1"/>
  <c r="BE8" i="1"/>
  <c r="BE9" i="1"/>
  <c r="BE10" i="1"/>
  <c r="H11" i="1"/>
  <c r="J11" i="1"/>
  <c r="N11" i="1"/>
  <c r="P11" i="1"/>
  <c r="S11" i="1"/>
  <c r="V11" i="1"/>
  <c r="X11" i="1"/>
  <c r="Z11" i="1"/>
  <c r="AC11" i="1"/>
  <c r="AG11" i="1"/>
  <c r="AK11" i="1"/>
  <c r="AO11" i="1"/>
  <c r="AQ11" i="1"/>
  <c r="AS11" i="1"/>
  <c r="BC11" i="1"/>
  <c r="BE11" i="1"/>
  <c r="H12" i="1"/>
  <c r="J12" i="1"/>
  <c r="P12" i="1"/>
  <c r="S12" i="1"/>
  <c r="V12" i="1"/>
  <c r="Z12" i="1"/>
  <c r="AC12" i="1"/>
  <c r="AG12" i="1"/>
  <c r="AK12" i="1"/>
  <c r="AO12" i="1"/>
  <c r="AQ12" i="1"/>
  <c r="AS12" i="1"/>
  <c r="BE12" i="1"/>
  <c r="H13" i="1"/>
  <c r="J13" i="1"/>
  <c r="N13" i="1"/>
  <c r="P13" i="1"/>
  <c r="S13" i="1"/>
  <c r="V13" i="1"/>
  <c r="X13" i="1"/>
  <c r="Z13" i="1"/>
  <c r="AC13" i="1"/>
  <c r="AG13" i="1"/>
  <c r="AI13" i="1"/>
  <c r="AK13" i="1"/>
  <c r="AO13" i="1"/>
  <c r="AQ13" i="1"/>
  <c r="AS13" i="1"/>
  <c r="AV13" i="1"/>
  <c r="BE13" i="1"/>
  <c r="BC14" i="1"/>
  <c r="BE14" i="1"/>
  <c r="H15" i="1"/>
  <c r="N15" i="1"/>
  <c r="P15" i="1"/>
  <c r="S15" i="1"/>
  <c r="V15" i="1"/>
  <c r="X15" i="1"/>
  <c r="Z15" i="1"/>
  <c r="AC15" i="1"/>
  <c r="AG15" i="1"/>
  <c r="AK15" i="1"/>
  <c r="AO15" i="1"/>
  <c r="AQ15" i="1"/>
  <c r="AS15" i="1"/>
  <c r="BE15" i="1"/>
  <c r="H16" i="1"/>
  <c r="S16" i="1"/>
  <c r="V16" i="1"/>
  <c r="Z16" i="1"/>
  <c r="AC16" i="1"/>
  <c r="AK16" i="1"/>
  <c r="AO16" i="1"/>
  <c r="AQ16" i="1"/>
  <c r="AS16" i="1"/>
  <c r="H17" i="1"/>
  <c r="J17" i="1"/>
  <c r="N17" i="1"/>
  <c r="S17" i="1"/>
  <c r="V17" i="1"/>
  <c r="X17" i="1"/>
  <c r="Z17" i="1"/>
  <c r="AC17" i="1"/>
  <c r="AK17" i="1"/>
  <c r="AO17" i="1"/>
  <c r="AQ17" i="1"/>
  <c r="AS17" i="1"/>
  <c r="BE17" i="1"/>
  <c r="H18" i="1"/>
  <c r="J18" i="1"/>
  <c r="S18" i="1"/>
  <c r="V18" i="1"/>
  <c r="Z18" i="1"/>
  <c r="AC18" i="1"/>
  <c r="AG18" i="1"/>
  <c r="AK18" i="1"/>
  <c r="AO18" i="1"/>
  <c r="AQ18" i="1"/>
  <c r="AS18" i="1"/>
  <c r="H19" i="1"/>
  <c r="J19" i="1"/>
  <c r="N19" i="1"/>
  <c r="P19" i="1"/>
  <c r="S19" i="1"/>
  <c r="V19" i="1"/>
  <c r="X19" i="1"/>
  <c r="Z19" i="1"/>
  <c r="AC19" i="1"/>
  <c r="AG19" i="1"/>
  <c r="AI19" i="1"/>
  <c r="AK19" i="1"/>
  <c r="AO19" i="1"/>
  <c r="AQ19" i="1"/>
  <c r="AS19" i="1"/>
  <c r="H21" i="1"/>
  <c r="J21" i="1"/>
  <c r="N21" i="1"/>
  <c r="P21" i="1"/>
  <c r="S21" i="1"/>
  <c r="V21" i="1"/>
  <c r="X21" i="1"/>
  <c r="Z21" i="1"/>
  <c r="AC21" i="1"/>
  <c r="AG21" i="1"/>
  <c r="AI21" i="1"/>
  <c r="AK21" i="1"/>
  <c r="AO21" i="1"/>
  <c r="AQ21" i="1"/>
  <c r="AS21" i="1"/>
  <c r="H23" i="1"/>
  <c r="J23" i="1"/>
  <c r="S23" i="1"/>
  <c r="V23" i="1"/>
  <c r="Z23" i="1"/>
  <c r="AC23" i="1"/>
  <c r="AG23" i="1"/>
  <c r="AK23" i="1"/>
  <c r="AO23" i="1"/>
  <c r="AQ23" i="1"/>
  <c r="AS23" i="1"/>
  <c r="H26" i="1"/>
  <c r="J26" i="1"/>
  <c r="N26" i="1"/>
  <c r="P26" i="1"/>
  <c r="S26" i="1"/>
  <c r="V26" i="1"/>
  <c r="X26" i="1"/>
  <c r="Z26" i="1"/>
  <c r="AC26" i="1"/>
  <c r="AG26" i="1"/>
  <c r="AK26" i="1"/>
  <c r="AO26" i="1"/>
  <c r="AQ26" i="1"/>
  <c r="AS26" i="1"/>
  <c r="H28" i="1"/>
  <c r="J28" i="1"/>
  <c r="P28" i="1"/>
  <c r="S28" i="1"/>
  <c r="V28" i="1"/>
  <c r="Z28" i="1"/>
  <c r="AC28" i="1"/>
  <c r="AG28" i="1"/>
  <c r="AK28" i="1"/>
  <c r="AO28" i="1"/>
  <c r="AQ28" i="1"/>
  <c r="AS28" i="1"/>
  <c r="H29" i="1"/>
  <c r="J29" i="1"/>
  <c r="S29" i="1"/>
  <c r="V29" i="1"/>
  <c r="Z29" i="1"/>
  <c r="AC29" i="1"/>
  <c r="AK29" i="1"/>
  <c r="AO29" i="1"/>
  <c r="AQ29" i="1"/>
  <c r="AS29" i="1"/>
  <c r="H30" i="1"/>
  <c r="J30" i="1"/>
  <c r="S30" i="1"/>
  <c r="V30" i="1"/>
  <c r="Z30" i="1"/>
  <c r="AC30" i="1"/>
  <c r="AK30" i="1"/>
  <c r="AO30" i="1"/>
  <c r="AQ30" i="1"/>
  <c r="AS30" i="1"/>
  <c r="H31" i="1"/>
  <c r="P31" i="1"/>
  <c r="S31" i="1"/>
  <c r="V31" i="1"/>
  <c r="Z31" i="1"/>
  <c r="AC31" i="1"/>
  <c r="AK31" i="1"/>
  <c r="AO31" i="1"/>
  <c r="AQ31" i="1"/>
  <c r="AS31" i="1"/>
  <c r="H32" i="1"/>
  <c r="J32" i="1"/>
  <c r="S32" i="1"/>
  <c r="V32" i="1"/>
  <c r="Z32" i="1"/>
  <c r="AC32" i="1"/>
  <c r="AK32" i="1"/>
  <c r="AO32" i="1"/>
  <c r="AQ32" i="1"/>
  <c r="AS32" i="1"/>
  <c r="H33" i="1"/>
  <c r="J33" i="1"/>
  <c r="S33" i="1"/>
  <c r="V33" i="1"/>
  <c r="Z33" i="1"/>
  <c r="AC33" i="1"/>
  <c r="AK33" i="1"/>
  <c r="AO33" i="1"/>
  <c r="AQ33" i="1"/>
  <c r="AS33" i="1"/>
  <c r="H34" i="1"/>
  <c r="J34" i="1"/>
  <c r="S34" i="1"/>
  <c r="V34" i="1"/>
  <c r="Z34" i="1"/>
  <c r="AC34" i="1"/>
  <c r="AK34" i="1"/>
  <c r="AO34" i="1"/>
  <c r="AQ34" i="1"/>
  <c r="AS34" i="1"/>
  <c r="S35" i="1"/>
  <c r="X35" i="1"/>
  <c r="Z35" i="1"/>
  <c r="AC35" i="1"/>
  <c r="AK35" i="1"/>
  <c r="AO35" i="1"/>
  <c r="AQ35" i="1"/>
  <c r="AS35" i="1"/>
  <c r="H36" i="1"/>
  <c r="J36" i="1"/>
  <c r="S36" i="1"/>
  <c r="V36" i="1"/>
  <c r="Z36" i="1"/>
  <c r="AC36" i="1"/>
  <c r="AK36" i="1"/>
  <c r="AO36" i="1"/>
  <c r="AQ36" i="1"/>
  <c r="AS36" i="1"/>
  <c r="H37" i="1"/>
  <c r="J37" i="1"/>
  <c r="N37" i="1"/>
  <c r="P37" i="1"/>
  <c r="S37" i="1"/>
  <c r="V37" i="1"/>
  <c r="X37" i="1"/>
  <c r="Z37" i="1"/>
  <c r="AC37" i="1"/>
  <c r="AG37" i="1"/>
  <c r="AI37" i="1"/>
  <c r="AK37" i="1"/>
  <c r="AO37" i="1"/>
  <c r="AQ37" i="1"/>
  <c r="AS37" i="1"/>
  <c r="H39" i="1"/>
  <c r="J39" i="1"/>
  <c r="N39" i="1"/>
  <c r="P39" i="1"/>
  <c r="S39" i="1"/>
  <c r="V39" i="1"/>
  <c r="X39" i="1"/>
  <c r="Z39" i="1"/>
  <c r="AC39" i="1"/>
  <c r="AG39" i="1"/>
  <c r="AK39" i="1"/>
  <c r="AO39" i="1"/>
  <c r="AQ39" i="1"/>
  <c r="AS39" i="1"/>
  <c r="N41" i="1"/>
  <c r="P41" i="1"/>
  <c r="S41" i="1"/>
  <c r="X41" i="1"/>
  <c r="Z41" i="1"/>
  <c r="AC41" i="1"/>
  <c r="AG41" i="1"/>
  <c r="AK41" i="1"/>
  <c r="AO41" i="1"/>
  <c r="AQ41" i="1"/>
  <c r="AS41" i="1"/>
  <c r="N43" i="1"/>
  <c r="P43" i="1"/>
  <c r="S43" i="1"/>
  <c r="X43" i="1"/>
  <c r="Z43" i="1"/>
  <c r="AC43" i="1"/>
  <c r="AG43" i="1"/>
  <c r="AK43" i="1"/>
  <c r="AO43" i="1"/>
  <c r="AQ43" i="1"/>
  <c r="AS43" i="1"/>
  <c r="H45" i="1"/>
  <c r="J45" i="1"/>
  <c r="N45" i="1"/>
  <c r="P45" i="1"/>
  <c r="S45" i="1"/>
  <c r="V45" i="1"/>
  <c r="X45" i="1"/>
  <c r="Z45" i="1"/>
  <c r="AC45" i="1"/>
  <c r="AG45" i="1"/>
  <c r="AI45" i="1"/>
  <c r="AK45" i="1"/>
  <c r="AO45" i="1"/>
  <c r="AQ45" i="1"/>
  <c r="AS45" i="1"/>
  <c r="H47" i="1"/>
  <c r="J47" i="1"/>
  <c r="N47" i="1"/>
  <c r="P47" i="1"/>
  <c r="S47" i="1"/>
  <c r="V47" i="1"/>
  <c r="X47" i="1"/>
  <c r="Z47" i="1"/>
  <c r="AC47" i="1"/>
  <c r="AG47" i="1"/>
  <c r="AK47" i="1"/>
  <c r="AO47" i="1"/>
  <c r="AQ47" i="1"/>
  <c r="AS47" i="1"/>
  <c r="H49" i="1"/>
  <c r="J49" i="1"/>
  <c r="N49" i="1"/>
  <c r="P49" i="1"/>
  <c r="S49" i="1"/>
  <c r="V49" i="1"/>
  <c r="X49" i="1"/>
  <c r="Z49" i="1"/>
  <c r="AC49" i="1"/>
  <c r="AG49" i="1"/>
  <c r="AK49" i="1"/>
  <c r="AO49" i="1"/>
  <c r="AQ49" i="1"/>
  <c r="AS49" i="1"/>
  <c r="P51" i="1"/>
  <c r="S51" i="1"/>
  <c r="Z51" i="1"/>
  <c r="AC51" i="1"/>
  <c r="AG51" i="1"/>
  <c r="AK51" i="1"/>
  <c r="AO51" i="1"/>
  <c r="AQ51" i="1"/>
  <c r="AS51" i="1"/>
  <c r="H53" i="1"/>
  <c r="J53" i="1"/>
  <c r="P53" i="1"/>
  <c r="S53" i="1"/>
  <c r="V53" i="1"/>
  <c r="Z53" i="1"/>
  <c r="AC53" i="1"/>
  <c r="AG53" i="1"/>
  <c r="AK53" i="1"/>
  <c r="AO53" i="1"/>
  <c r="AQ53" i="1"/>
  <c r="AS53" i="1"/>
  <c r="H55" i="1"/>
  <c r="J55" i="1"/>
  <c r="S55" i="1"/>
  <c r="V55" i="1"/>
  <c r="Z55" i="1"/>
  <c r="AC55" i="1"/>
  <c r="AG55" i="1"/>
  <c r="AK55" i="1"/>
  <c r="AO55" i="1"/>
  <c r="AQ55" i="1"/>
  <c r="AS55" i="1"/>
  <c r="H56" i="1"/>
  <c r="J56" i="1"/>
  <c r="S56" i="1"/>
  <c r="V56" i="1"/>
  <c r="Z56" i="1"/>
  <c r="AC56" i="1"/>
  <c r="AK56" i="1"/>
  <c r="AO56" i="1"/>
  <c r="AQ56" i="1"/>
  <c r="AS56" i="1"/>
  <c r="H57" i="1"/>
  <c r="J57" i="1"/>
  <c r="S57" i="1"/>
  <c r="V57" i="1"/>
  <c r="Z57" i="1"/>
  <c r="AC57" i="1"/>
  <c r="AG57" i="1"/>
  <c r="AK57" i="1"/>
  <c r="AO57" i="1"/>
  <c r="AQ57" i="1"/>
  <c r="AS57" i="1"/>
  <c r="H58" i="1"/>
  <c r="J58" i="1"/>
  <c r="S58" i="1"/>
  <c r="V58" i="1"/>
  <c r="Z58" i="1"/>
  <c r="AC58" i="1"/>
  <c r="AK58" i="1"/>
  <c r="AO58" i="1"/>
  <c r="AQ58" i="1"/>
  <c r="AS58" i="1"/>
  <c r="H59" i="1"/>
  <c r="J59" i="1"/>
  <c r="N59" i="1"/>
  <c r="P59" i="1"/>
  <c r="S59" i="1"/>
  <c r="V59" i="1"/>
  <c r="X59" i="1"/>
  <c r="Z59" i="1"/>
  <c r="AC59" i="1"/>
  <c r="AG59" i="1"/>
  <c r="AI59" i="1"/>
  <c r="AK59" i="1"/>
  <c r="AO59" i="1"/>
  <c r="AQ59" i="1"/>
  <c r="AS59" i="1"/>
  <c r="P61" i="1"/>
  <c r="S61" i="1"/>
  <c r="X61" i="1"/>
  <c r="Z61" i="1"/>
  <c r="AC61" i="1"/>
  <c r="AG61" i="1"/>
  <c r="AI61" i="1"/>
  <c r="AK61" i="1"/>
  <c r="AO61" i="1"/>
  <c r="AQ61" i="1"/>
  <c r="AS61" i="1"/>
  <c r="S62" i="1"/>
  <c r="Z62" i="1"/>
  <c r="AC62" i="1"/>
  <c r="AG62" i="1"/>
  <c r="AK62" i="1"/>
  <c r="AO62" i="1"/>
  <c r="AQ62" i="1"/>
  <c r="AS62" i="1"/>
  <c r="H63" i="1"/>
  <c r="J63" i="1"/>
  <c r="N63" i="1"/>
  <c r="P63" i="1"/>
  <c r="S63" i="1"/>
  <c r="V63" i="1"/>
  <c r="X63" i="1"/>
  <c r="Z63" i="1"/>
  <c r="AC63" i="1"/>
  <c r="AG63" i="1"/>
  <c r="AI63" i="1"/>
  <c r="AK63" i="1"/>
  <c r="AO63" i="1"/>
  <c r="AQ63" i="1"/>
  <c r="AS63" i="1"/>
  <c r="H65" i="1"/>
  <c r="J65" i="1"/>
  <c r="N65" i="1"/>
  <c r="P65" i="1"/>
  <c r="S65" i="1"/>
  <c r="V65" i="1"/>
  <c r="X65" i="1"/>
  <c r="Z65" i="1"/>
  <c r="AC65" i="1"/>
  <c r="AG65" i="1"/>
  <c r="AI65" i="1"/>
  <c r="AK65" i="1"/>
  <c r="AO65" i="1"/>
  <c r="AQ65" i="1"/>
  <c r="AS65" i="1"/>
  <c r="L74" i="1"/>
  <c r="N74" i="1"/>
  <c r="P74" i="1"/>
  <c r="V74" i="1"/>
  <c r="AY74" i="1"/>
  <c r="BB74" i="1"/>
  <c r="J75" i="1"/>
  <c r="L75" i="1"/>
  <c r="N75" i="1"/>
  <c r="P75" i="1"/>
  <c r="V75" i="1"/>
  <c r="AY75" i="1"/>
  <c r="BB75" i="1"/>
  <c r="J76" i="1"/>
  <c r="L76" i="1"/>
  <c r="N76" i="1"/>
  <c r="P76" i="1"/>
  <c r="V76" i="1"/>
  <c r="AY76" i="1"/>
  <c r="BB76" i="1"/>
  <c r="J77" i="1"/>
  <c r="L77" i="1"/>
  <c r="N77" i="1"/>
  <c r="P77" i="1"/>
  <c r="V77" i="1"/>
  <c r="AY77" i="1"/>
  <c r="BB77" i="1"/>
  <c r="J78" i="1"/>
  <c r="L78" i="1"/>
  <c r="N78" i="1"/>
  <c r="P78" i="1"/>
  <c r="V78" i="1"/>
  <c r="AY78" i="1"/>
  <c r="BB78" i="1"/>
  <c r="J79" i="1"/>
  <c r="L79" i="1"/>
  <c r="N79" i="1"/>
  <c r="P79" i="1"/>
  <c r="V79" i="1"/>
  <c r="AY79" i="1"/>
  <c r="BB79" i="1"/>
  <c r="J80" i="1"/>
  <c r="L80" i="1"/>
  <c r="N80" i="1"/>
  <c r="P80" i="1"/>
  <c r="V80" i="1"/>
  <c r="AY80" i="1"/>
  <c r="BB80" i="1"/>
  <c r="J81" i="1"/>
  <c r="L81" i="1"/>
  <c r="N81" i="1"/>
  <c r="P81" i="1"/>
  <c r="V81" i="1"/>
  <c r="AY81" i="1"/>
  <c r="BB81" i="1"/>
  <c r="L82" i="1"/>
  <c r="N82" i="1"/>
  <c r="P82" i="1"/>
  <c r="V82" i="1"/>
  <c r="AY82" i="1"/>
  <c r="BB82" i="1"/>
  <c r="J83" i="1"/>
  <c r="L83" i="1"/>
  <c r="N83" i="1"/>
  <c r="P83" i="1"/>
  <c r="V83" i="1"/>
  <c r="AY83" i="1"/>
  <c r="BB83" i="1"/>
  <c r="J84" i="1"/>
  <c r="L84" i="1"/>
  <c r="N84" i="1"/>
  <c r="P84" i="1"/>
  <c r="V84" i="1"/>
  <c r="AY84" i="1"/>
  <c r="BB84" i="1"/>
  <c r="J85" i="1"/>
  <c r="L85" i="1"/>
  <c r="N85" i="1"/>
  <c r="P85" i="1"/>
  <c r="V85" i="1"/>
  <c r="AY85" i="1"/>
  <c r="BB85" i="1"/>
  <c r="J86" i="1"/>
  <c r="L86" i="1"/>
  <c r="N86" i="1"/>
  <c r="P86" i="1"/>
  <c r="V86" i="1"/>
  <c r="AY86" i="1"/>
  <c r="BB86" i="1"/>
  <c r="J87" i="1"/>
  <c r="L87" i="1"/>
  <c r="N87" i="1"/>
  <c r="P87" i="1"/>
  <c r="V87" i="1"/>
  <c r="AY87" i="1"/>
  <c r="BB87" i="1"/>
  <c r="J88" i="1"/>
  <c r="L88" i="1"/>
  <c r="N88" i="1"/>
  <c r="P88" i="1"/>
  <c r="V88" i="1"/>
  <c r="AY88" i="1"/>
  <c r="BB88" i="1"/>
  <c r="J89" i="1"/>
  <c r="L89" i="1"/>
  <c r="N89" i="1"/>
  <c r="P89" i="1"/>
  <c r="V89" i="1"/>
  <c r="AY89" i="1"/>
  <c r="BB89" i="1"/>
  <c r="J90" i="1"/>
  <c r="L90" i="1"/>
  <c r="N90" i="1"/>
  <c r="P90" i="1"/>
  <c r="V90" i="1"/>
  <c r="AY90" i="1"/>
  <c r="BB90" i="1"/>
  <c r="J91" i="1"/>
  <c r="L91" i="1"/>
  <c r="N91" i="1"/>
  <c r="P91" i="1"/>
  <c r="V91" i="1"/>
  <c r="AY91" i="1"/>
  <c r="BB91" i="1"/>
  <c r="J92" i="1"/>
  <c r="L92" i="1"/>
  <c r="N92" i="1"/>
  <c r="P92" i="1"/>
  <c r="V92" i="1"/>
  <c r="AY92" i="1"/>
  <c r="BB92" i="1"/>
  <c r="L93" i="1"/>
  <c r="P93" i="1"/>
  <c r="AY93" i="1"/>
  <c r="BB93" i="1"/>
  <c r="J94" i="1"/>
  <c r="L94" i="1"/>
  <c r="N94" i="1"/>
  <c r="P94" i="1"/>
  <c r="AY94" i="1"/>
  <c r="BB94" i="1"/>
  <c r="J95" i="1"/>
  <c r="L95" i="1"/>
  <c r="N95" i="1"/>
  <c r="P95" i="1"/>
  <c r="V95" i="1"/>
  <c r="AY95" i="1"/>
  <c r="BB95" i="1"/>
  <c r="J96" i="1"/>
  <c r="L96" i="1"/>
  <c r="N96" i="1"/>
  <c r="P96" i="1"/>
  <c r="V96" i="1"/>
  <c r="AY96" i="1"/>
  <c r="BB96" i="1"/>
  <c r="J98" i="1"/>
  <c r="P98" i="1"/>
  <c r="C6" i="4"/>
  <c r="O6" i="4"/>
  <c r="O7" i="4"/>
  <c r="E8" i="4"/>
  <c r="F8" i="4"/>
  <c r="H8" i="4"/>
  <c r="I8" i="4"/>
  <c r="K8" i="4"/>
  <c r="L8" i="4"/>
  <c r="N8" i="4"/>
  <c r="O8" i="4"/>
  <c r="R8" i="4"/>
  <c r="C9" i="4"/>
  <c r="E9" i="4"/>
  <c r="F9" i="4"/>
  <c r="H9" i="4"/>
  <c r="I9" i="4"/>
  <c r="K9" i="4"/>
  <c r="L9" i="4"/>
  <c r="N9" i="4"/>
  <c r="O9" i="4"/>
  <c r="R9" i="4"/>
  <c r="O10" i="4"/>
  <c r="R10" i="4"/>
  <c r="O11" i="4"/>
  <c r="C12" i="4"/>
  <c r="I12" i="4"/>
  <c r="L12" i="4"/>
  <c r="O12" i="4"/>
  <c r="O13" i="4"/>
  <c r="O14" i="4"/>
  <c r="O15" i="4"/>
  <c r="F16" i="4"/>
  <c r="O16" i="4"/>
  <c r="O17" i="4"/>
  <c r="O18" i="4"/>
  <c r="C19" i="4"/>
  <c r="F19" i="4"/>
  <c r="L19" i="4"/>
  <c r="O19" i="4"/>
  <c r="C20" i="4"/>
  <c r="F20" i="4"/>
  <c r="I20" i="4"/>
  <c r="L20" i="4"/>
  <c r="O20" i="4"/>
  <c r="O24" i="4"/>
  <c r="O25" i="4"/>
  <c r="O26" i="4"/>
  <c r="O27" i="4"/>
  <c r="O28" i="4"/>
  <c r="O29" i="4"/>
  <c r="C30" i="4"/>
  <c r="F30" i="4"/>
  <c r="I30" i="4"/>
  <c r="L30" i="4"/>
  <c r="O30" i="4"/>
  <c r="O31" i="4"/>
  <c r="O33" i="4"/>
  <c r="C34" i="4"/>
  <c r="F34" i="4"/>
  <c r="I34" i="4"/>
  <c r="L34" i="4"/>
  <c r="O34" i="4"/>
  <c r="I36" i="4"/>
  <c r="L36" i="4"/>
  <c r="O36" i="4"/>
  <c r="F37" i="4"/>
  <c r="O37" i="4"/>
  <c r="O38" i="4"/>
  <c r="O39" i="4"/>
  <c r="C40" i="4"/>
  <c r="I40" i="4"/>
  <c r="L40" i="4"/>
  <c r="O40" i="4"/>
  <c r="O41" i="4"/>
  <c r="C42" i="4"/>
  <c r="I42" i="4"/>
  <c r="L42" i="4"/>
  <c r="O42" i="4"/>
  <c r="C43" i="4"/>
  <c r="F43" i="4"/>
  <c r="I43" i="4"/>
  <c r="L43" i="4"/>
  <c r="O43" i="4"/>
  <c r="O44" i="4"/>
  <c r="C45" i="4"/>
  <c r="F45" i="4"/>
  <c r="I45" i="4"/>
  <c r="L45" i="4"/>
  <c r="O45" i="4"/>
  <c r="C46" i="4"/>
  <c r="F46" i="4"/>
  <c r="I46" i="4"/>
  <c r="L46" i="4"/>
  <c r="O46" i="4"/>
  <c r="C47" i="4"/>
  <c r="F47" i="4"/>
  <c r="I47" i="4"/>
  <c r="L47" i="4"/>
  <c r="O47" i="4"/>
  <c r="C49" i="4"/>
  <c r="F49" i="4"/>
  <c r="I49" i="4"/>
  <c r="L49" i="4"/>
  <c r="O49" i="4"/>
  <c r="C50" i="4"/>
  <c r="C54" i="4"/>
  <c r="F54" i="4"/>
  <c r="I54" i="4"/>
  <c r="L54" i="4"/>
  <c r="O54" i="4"/>
  <c r="S54" i="4"/>
  <c r="C55" i="4"/>
  <c r="F55" i="4"/>
  <c r="I55" i="4"/>
  <c r="L55" i="4"/>
  <c r="O55" i="4"/>
  <c r="S55" i="4"/>
  <c r="C56" i="4"/>
  <c r="F56" i="4"/>
  <c r="I56" i="4"/>
  <c r="L56" i="4"/>
  <c r="O56" i="4"/>
  <c r="S56" i="4"/>
  <c r="C57" i="4"/>
  <c r="F57" i="4"/>
  <c r="I57" i="4"/>
  <c r="L57" i="4"/>
  <c r="O57" i="4"/>
  <c r="S57" i="4"/>
  <c r="C58" i="4"/>
  <c r="F58" i="4"/>
  <c r="I58" i="4"/>
  <c r="L58" i="4"/>
  <c r="O58" i="4"/>
  <c r="S58" i="4"/>
  <c r="C59" i="4"/>
  <c r="F59" i="4"/>
  <c r="I59" i="4"/>
  <c r="L59" i="4"/>
  <c r="O59" i="4"/>
  <c r="S59" i="4"/>
  <c r="C60" i="4"/>
  <c r="F60" i="4"/>
  <c r="I60" i="4"/>
  <c r="L60" i="4"/>
  <c r="O60" i="4"/>
  <c r="S60" i="4"/>
  <c r="C61" i="4"/>
  <c r="F61" i="4"/>
  <c r="I61" i="4"/>
  <c r="L61" i="4"/>
  <c r="O61" i="4"/>
  <c r="S61" i="4"/>
  <c r="C62" i="4"/>
  <c r="F62" i="4"/>
  <c r="I62" i="4"/>
  <c r="L62" i="4"/>
  <c r="O62" i="4"/>
  <c r="S62" i="4"/>
  <c r="C63" i="4"/>
  <c r="F63" i="4"/>
  <c r="I63" i="4"/>
  <c r="L63" i="4"/>
  <c r="O63" i="4"/>
  <c r="S63" i="4"/>
  <c r="C64" i="4"/>
  <c r="F64" i="4"/>
  <c r="I64" i="4"/>
  <c r="L64" i="4"/>
  <c r="O64" i="4"/>
  <c r="S64" i="4"/>
  <c r="C66" i="4"/>
  <c r="F66" i="4"/>
  <c r="I66" i="4"/>
  <c r="L66" i="4"/>
  <c r="O66" i="4"/>
  <c r="S66" i="4"/>
</calcChain>
</file>

<file path=xl/comments1.xml><?xml version="1.0" encoding="utf-8"?>
<comments xmlns="http://schemas.openxmlformats.org/spreadsheetml/2006/main">
  <authors>
    <author>sevans</author>
  </authors>
  <commentList>
    <comment ref="E8" authorId="0" shapeId="0">
      <text>
        <r>
          <rPr>
            <b/>
            <sz val="8"/>
            <color indexed="81"/>
            <rFont val="Tahoma"/>
          </rPr>
          <t>sevans:</t>
        </r>
        <r>
          <rPr>
            <sz val="8"/>
            <color indexed="81"/>
            <rFont val="Tahoma"/>
          </rPr>
          <t xml:space="preserve">
50% of Continental Bi-lateral is trade and 50% is always origination</t>
        </r>
      </text>
    </comment>
    <comment ref="E38" authorId="0" shapeId="0">
      <text>
        <r>
          <rPr>
            <b/>
            <sz val="8"/>
            <color indexed="81"/>
            <rFont val="Tahoma"/>
          </rPr>
          <t>sevans:</t>
        </r>
        <r>
          <rPr>
            <sz val="8"/>
            <color indexed="81"/>
            <rFont val="Tahoma"/>
          </rPr>
          <t xml:space="preserve">
50% of Continental Bi-lateral is trade and 50% is always origination</t>
        </r>
      </text>
    </comment>
    <comment ref="E39" authorId="0" shapeId="0">
      <text>
        <r>
          <rPr>
            <b/>
            <sz val="8"/>
            <color indexed="81"/>
            <rFont val="Tahoma"/>
          </rPr>
          <t>sevans:</t>
        </r>
        <r>
          <rPr>
            <sz val="8"/>
            <color indexed="81"/>
            <rFont val="Tahoma"/>
          </rPr>
          <t xml:space="preserve">
On target sheet there is never any pool trading origination , it all rolls into continental bilateral.</t>
        </r>
      </text>
    </comment>
  </commentList>
</comments>
</file>

<file path=xl/comments2.xml><?xml version="1.0" encoding="utf-8"?>
<comments xmlns="http://schemas.openxmlformats.org/spreadsheetml/2006/main">
  <authors>
    <author>raiken</author>
    <author>IMorse</author>
    <author>sevans</author>
  </authors>
  <commentList>
    <comment ref="F7" authorId="0" shapeId="0">
      <text>
        <r>
          <rPr>
            <b/>
            <sz val="8"/>
            <color indexed="81"/>
            <rFont val="Tahoma"/>
          </rPr>
          <t>raiken:</t>
        </r>
        <r>
          <rPr>
            <sz val="8"/>
            <color indexed="81"/>
            <rFont val="Tahoma"/>
          </rPr>
          <t xml:space="preserve">
Incudes the ETOL 3 SFAS 140 transaction.</t>
        </r>
      </text>
    </comment>
    <comment ref="F12" authorId="0" shapeId="0">
      <text>
        <r>
          <rPr>
            <b/>
            <sz val="8"/>
            <color indexed="81"/>
            <rFont val="Tahoma"/>
          </rPr>
          <t>raiken:</t>
        </r>
        <r>
          <rPr>
            <sz val="8"/>
            <color indexed="81"/>
            <rFont val="Tahoma"/>
          </rPr>
          <t xml:space="preserve">
Includes $5m for the expected Kemper settlement.</t>
        </r>
      </text>
    </comment>
    <comment ref="F30" authorId="1" shapeId="0">
      <text>
        <r>
          <rPr>
            <b/>
            <sz val="8"/>
            <color indexed="81"/>
            <rFont val="Tahoma"/>
          </rPr>
          <t>IMorse:</t>
        </r>
        <r>
          <rPr>
            <sz val="8"/>
            <color indexed="81"/>
            <rFont val="Tahoma"/>
          </rPr>
          <t xml:space="preserve">
TPL EDB  $6.4
Eastern     $(10)</t>
        </r>
      </text>
    </comment>
    <comment ref="I30" authorId="1" shapeId="0">
      <text>
        <r>
          <rPr>
            <b/>
            <sz val="8"/>
            <color indexed="81"/>
            <rFont val="Tahoma"/>
          </rPr>
          <t>IMorse:</t>
        </r>
        <r>
          <rPr>
            <sz val="8"/>
            <color indexed="81"/>
            <rFont val="Tahoma"/>
          </rPr>
          <t xml:space="preserve">
TPL EDB  $6.4
Eastern     $(10)</t>
        </r>
      </text>
    </comment>
    <comment ref="L30" authorId="1" shapeId="0">
      <text>
        <r>
          <rPr>
            <b/>
            <sz val="8"/>
            <color indexed="81"/>
            <rFont val="Tahoma"/>
          </rPr>
          <t>IMorse:</t>
        </r>
        <r>
          <rPr>
            <sz val="8"/>
            <color indexed="81"/>
            <rFont val="Tahoma"/>
          </rPr>
          <t xml:space="preserve">
TPL EDB  $6.4
Eastern     $(10)</t>
        </r>
      </text>
    </comment>
    <comment ref="C34" authorId="1" shapeId="0">
      <text>
        <r>
          <rPr>
            <b/>
            <sz val="8"/>
            <color indexed="81"/>
            <rFont val="Tahoma"/>
          </rPr>
          <t>IMorse:</t>
        </r>
        <r>
          <rPr>
            <sz val="8"/>
            <color indexed="81"/>
            <rFont val="Tahoma"/>
          </rPr>
          <t xml:space="preserve">
Teesside Liquids   $5
Enrici                       $(7.5)
NP                            $.6
</t>
        </r>
      </text>
    </comment>
    <comment ref="F34" authorId="1" shapeId="0">
      <text>
        <r>
          <rPr>
            <b/>
            <sz val="8"/>
            <color indexed="81"/>
            <rFont val="Tahoma"/>
          </rPr>
          <t>IMorse:</t>
        </r>
        <r>
          <rPr>
            <sz val="8"/>
            <color indexed="81"/>
            <rFont val="Tahoma"/>
          </rPr>
          <t xml:space="preserve">
Teesside Liquids   $5
Enrici                       $(7.5)
NP                            $.6
</t>
        </r>
      </text>
    </comment>
    <comment ref="I34" authorId="1" shapeId="0">
      <text>
        <r>
          <rPr>
            <b/>
            <sz val="8"/>
            <color indexed="81"/>
            <rFont val="Tahoma"/>
          </rPr>
          <t>IMorse:</t>
        </r>
        <r>
          <rPr>
            <sz val="8"/>
            <color indexed="81"/>
            <rFont val="Tahoma"/>
          </rPr>
          <t xml:space="preserve">
Teesside Liquids   $5
Enrici                       $(7.5)
NP                            $.6
</t>
        </r>
      </text>
    </comment>
    <comment ref="L34" authorId="1" shapeId="0">
      <text>
        <r>
          <rPr>
            <b/>
            <sz val="8"/>
            <color indexed="81"/>
            <rFont val="Tahoma"/>
          </rPr>
          <t>IMorse:</t>
        </r>
        <r>
          <rPr>
            <sz val="8"/>
            <color indexed="81"/>
            <rFont val="Tahoma"/>
          </rPr>
          <t xml:space="preserve">
Teesside Liquids   $5
Enrici                       $(7.5)
NP                            $.6
</t>
        </r>
      </text>
    </comment>
    <comment ref="F36" authorId="2" shapeId="0">
      <text>
        <r>
          <rPr>
            <b/>
            <sz val="8"/>
            <color indexed="81"/>
            <rFont val="Tahoma"/>
          </rPr>
          <t>sevans: Silvia E-Mail 23/04/01 GM target for EEL $20MM - Off set to Overview</t>
        </r>
        <r>
          <rPr>
            <sz val="8"/>
            <color indexed="81"/>
            <rFont val="Tahoma"/>
          </rPr>
          <t xml:space="preserve">
</t>
        </r>
      </text>
    </comment>
    <comment ref="F37" authorId="0" shapeId="0">
      <text>
        <r>
          <rPr>
            <b/>
            <sz val="8"/>
            <color indexed="81"/>
            <rFont val="Tahoma"/>
          </rPr>
          <t>raiken:</t>
        </r>
        <r>
          <rPr>
            <sz val="8"/>
            <color indexed="81"/>
            <rFont val="Tahoma"/>
          </rPr>
          <t xml:space="preserve">
Includes the upsides associated with the Watershed book expected to materialise in Q-2</t>
        </r>
      </text>
    </comment>
  </commentList>
</comments>
</file>

<file path=xl/sharedStrings.xml><?xml version="1.0" encoding="utf-8"?>
<sst xmlns="http://schemas.openxmlformats.org/spreadsheetml/2006/main" count="573" uniqueCount="203">
  <si>
    <t>UK Power</t>
  </si>
  <si>
    <t>Eastern NETA Curve</t>
  </si>
  <si>
    <t>IBIT</t>
  </si>
  <si>
    <t>Variance</t>
  </si>
  <si>
    <t>Absolute Amount</t>
  </si>
  <si>
    <t>Prob</t>
  </si>
  <si>
    <t>Origination</t>
  </si>
  <si>
    <t>Trading</t>
  </si>
  <si>
    <t>UK Gas</t>
  </si>
  <si>
    <t>Nordic Power</t>
  </si>
  <si>
    <t>J Block</t>
  </si>
  <si>
    <t>Watershed</t>
  </si>
  <si>
    <t>Structured Derivatives</t>
  </si>
  <si>
    <t>Metals -Henry Bath Income</t>
  </si>
  <si>
    <t>Metals -Structured Finance</t>
  </si>
  <si>
    <t>Metals -Merchanting *****</t>
  </si>
  <si>
    <t>Metals -Concentrates</t>
  </si>
  <si>
    <t>Metals -US Secondary Metals Trading</t>
  </si>
  <si>
    <t>Metals -Recycling</t>
  </si>
  <si>
    <t>Metals Total</t>
  </si>
  <si>
    <t>Australia</t>
  </si>
  <si>
    <t>Japan</t>
  </si>
  <si>
    <t>EES (EEL portion)</t>
  </si>
  <si>
    <t>Accrual</t>
  </si>
  <si>
    <t>Trading Totals</t>
  </si>
  <si>
    <t>To Go</t>
  </si>
  <si>
    <t xml:space="preserve">Nordic </t>
  </si>
  <si>
    <t>Metals</t>
  </si>
  <si>
    <t>Global Finance</t>
  </si>
  <si>
    <t>Finance Origination</t>
  </si>
  <si>
    <t>Overview</t>
  </si>
  <si>
    <t>Origination Totals</t>
  </si>
  <si>
    <t>Total  per DPR</t>
  </si>
  <si>
    <t>Continental Bilateral</t>
  </si>
  <si>
    <t>Continental Pool</t>
  </si>
  <si>
    <t>Nordic</t>
  </si>
  <si>
    <t>Target</t>
  </si>
  <si>
    <t>ENRON EUROPE</t>
  </si>
  <si>
    <t xml:space="preserve">Quarter 1: Target Analysis </t>
  </si>
  <si>
    <t>Total</t>
  </si>
  <si>
    <t>Expected value</t>
  </si>
  <si>
    <t>$m</t>
  </si>
  <si>
    <t>Expected Origination</t>
  </si>
  <si>
    <t>(prob weighted)</t>
  </si>
  <si>
    <t>TOTAL ENRON EUROPE</t>
  </si>
  <si>
    <t>Continental Gas</t>
  </si>
  <si>
    <t>GROSS MARGIN</t>
  </si>
  <si>
    <t>Who?</t>
  </si>
  <si>
    <t>Expected Trading</t>
  </si>
  <si>
    <t>A</t>
  </si>
  <si>
    <t>Financial Products includes Interest rate books, Inflation book and cost of capital</t>
  </si>
  <si>
    <t>B</t>
  </si>
  <si>
    <t>Public Portfolio consists of Paladin</t>
  </si>
  <si>
    <t>BUSINESS DAYS REMAINING IN QUARTER:</t>
  </si>
  <si>
    <t>JAN</t>
  </si>
  <si>
    <t>FEB</t>
  </si>
  <si>
    <t>MAR</t>
  </si>
  <si>
    <t>APR</t>
  </si>
  <si>
    <t>MAY</t>
  </si>
  <si>
    <t>JUN</t>
  </si>
  <si>
    <t>JUL</t>
  </si>
  <si>
    <t>AUG</t>
  </si>
  <si>
    <t>SEP</t>
  </si>
  <si>
    <t>OCT</t>
  </si>
  <si>
    <t>NOV</t>
  </si>
  <si>
    <t>DEC</t>
  </si>
  <si>
    <t>CONFIDENTIAL --PROPRIETARY INFORMATION</t>
  </si>
  <si>
    <r>
      <t>Financial Instruments</t>
    </r>
    <r>
      <rPr>
        <vertAlign val="superscript"/>
        <sz val="12"/>
        <rFont val="Arial"/>
        <family val="2"/>
      </rPr>
      <t>A</t>
    </r>
  </si>
  <si>
    <r>
      <t>Public Portfolio</t>
    </r>
    <r>
      <rPr>
        <vertAlign val="superscript"/>
        <sz val="14"/>
        <rFont val="Arial"/>
        <family val="2"/>
      </rPr>
      <t>B</t>
    </r>
  </si>
  <si>
    <t>Forecast</t>
  </si>
  <si>
    <t>Q1 2001</t>
  </si>
  <si>
    <t>Q2 2001</t>
  </si>
  <si>
    <t>Q3 2001</t>
  </si>
  <si>
    <t>Q4 2001</t>
  </si>
  <si>
    <t>ORIGINATION</t>
  </si>
  <si>
    <t>Region</t>
  </si>
  <si>
    <t>UK POWER</t>
  </si>
  <si>
    <t>NORDIC ORIGINATION</t>
  </si>
  <si>
    <t>METALS</t>
  </si>
  <si>
    <t>METALS STRUCTURED FINANCE</t>
  </si>
  <si>
    <t>ENRON CREDIT</t>
  </si>
  <si>
    <t>GLOBAL FINANCE</t>
  </si>
  <si>
    <t>FINANCE ORIGINATION</t>
  </si>
  <si>
    <t>AUSTRALIA</t>
  </si>
  <si>
    <t>JAPAN</t>
  </si>
  <si>
    <t>Total Origination</t>
  </si>
  <si>
    <t>TRADING</t>
  </si>
  <si>
    <t>Cont Power-Bilateral</t>
  </si>
  <si>
    <t>Cont Power-Pool</t>
  </si>
  <si>
    <t>Cont Gas</t>
  </si>
  <si>
    <t>Enron Credit</t>
  </si>
  <si>
    <t>Financial Products</t>
  </si>
  <si>
    <t>Public Portfolio</t>
  </si>
  <si>
    <t>EES (50%)</t>
  </si>
  <si>
    <t>Metals - Fin Trd &amp; Warehousing</t>
  </si>
  <si>
    <t>Total Trading</t>
  </si>
  <si>
    <t>Total Targets</t>
  </si>
  <si>
    <t>By Region</t>
  </si>
  <si>
    <t>UK</t>
  </si>
  <si>
    <t>Continent</t>
  </si>
  <si>
    <t>Finance Orig</t>
  </si>
  <si>
    <t>Financial Instruments</t>
  </si>
  <si>
    <t>Other</t>
  </si>
  <si>
    <r>
      <t xml:space="preserve">EES </t>
    </r>
    <r>
      <rPr>
        <sz val="7.5"/>
        <rFont val="Arial"/>
        <family val="2"/>
      </rPr>
      <t>(EEL Portion)</t>
    </r>
  </si>
  <si>
    <t>DPR Results</t>
  </si>
  <si>
    <t>To Go:</t>
  </si>
  <si>
    <t>Executed</t>
  </si>
  <si>
    <t>Expected</t>
  </si>
  <si>
    <t>Weekends</t>
  </si>
  <si>
    <t>Bank Holidays</t>
  </si>
  <si>
    <t>Non-working days remaining</t>
  </si>
  <si>
    <t>Eastern</t>
  </si>
  <si>
    <t>Other Structured Derivatives</t>
  </si>
  <si>
    <t>Budget</t>
  </si>
  <si>
    <t>Astral Calcining</t>
  </si>
  <si>
    <t>Hydro Book</t>
  </si>
  <si>
    <t>SE Incremental</t>
  </si>
  <si>
    <t>Gas</t>
  </si>
  <si>
    <t>Continental</t>
  </si>
  <si>
    <t>Pool Trading</t>
  </si>
  <si>
    <t>Spain Origination</t>
  </si>
  <si>
    <t>GAS</t>
  </si>
  <si>
    <t>CONTINENTAL</t>
  </si>
  <si>
    <t>Innogy</t>
  </si>
  <si>
    <t>Continental Europe</t>
  </si>
  <si>
    <t>Interest expenses</t>
  </si>
  <si>
    <t>Non-allocatable</t>
  </si>
  <si>
    <t>Recycling</t>
  </si>
  <si>
    <t>Concentrates</t>
  </si>
  <si>
    <t>Structured Finance</t>
  </si>
  <si>
    <t>US Secondary Metals Trading</t>
  </si>
  <si>
    <t>Metals -Merchanting</t>
  </si>
  <si>
    <t>Fin Trd &amp; Warehousing</t>
  </si>
  <si>
    <t>EXPENSES (DRAFT)</t>
  </si>
  <si>
    <t>CEZ revalue</t>
  </si>
  <si>
    <t>TOTAL CONTINENTAL EUROPE</t>
  </si>
  <si>
    <t>Assessment ($m)</t>
  </si>
  <si>
    <t>Assessment by Group ($m)</t>
  </si>
  <si>
    <t>(less Origination)</t>
  </si>
  <si>
    <t>DPR</t>
  </si>
  <si>
    <t>Estimated Effective</t>
  </si>
  <si>
    <t>Tax Rate</t>
  </si>
  <si>
    <t>POGC Gas purchase</t>
  </si>
  <si>
    <t>Eon</t>
  </si>
  <si>
    <t>Raccoon</t>
  </si>
  <si>
    <t>Caramella</t>
  </si>
  <si>
    <t>Not earnings generative</t>
  </si>
  <si>
    <t>Uncertain</t>
  </si>
  <si>
    <r>
      <t xml:space="preserve">Merchanting </t>
    </r>
    <r>
      <rPr>
        <sz val="12"/>
        <color indexed="20"/>
        <rFont val="Arial"/>
        <family val="2"/>
      </rPr>
      <t>*</t>
    </r>
  </si>
  <si>
    <r>
      <t>*</t>
    </r>
    <r>
      <rPr>
        <sz val="10"/>
        <color indexed="20"/>
        <rFont val="Arial"/>
        <family val="2"/>
      </rPr>
      <t xml:space="preserve"> estimate</t>
    </r>
  </si>
  <si>
    <r>
      <t xml:space="preserve">Japan </t>
    </r>
    <r>
      <rPr>
        <sz val="8"/>
        <rFont val="Arial"/>
        <family val="2"/>
      </rPr>
      <t>(including EnCom)</t>
    </r>
  </si>
  <si>
    <t>*</t>
  </si>
  <si>
    <t>Henry Bath Trading</t>
  </si>
  <si>
    <t>Metals -Henry Bath Trading</t>
  </si>
  <si>
    <t>EUROPE</t>
  </si>
  <si>
    <t>(Top Deals)</t>
  </si>
  <si>
    <t>Please fill exactly as shown, do not add any columns.</t>
  </si>
  <si>
    <t>NETA transportation</t>
  </si>
  <si>
    <t>Rows may be added as needed</t>
  </si>
  <si>
    <t>Thrace Basin (FV Adj)</t>
  </si>
  <si>
    <t>Other Postings</t>
  </si>
  <si>
    <t>Total Forecast</t>
  </si>
  <si>
    <t>Should equal total on hot list identified and forecast for originations</t>
  </si>
  <si>
    <t>total days remaining in Q</t>
  </si>
  <si>
    <t>Watershed losses</t>
  </si>
  <si>
    <t>ETOL 2 (TRS)</t>
  </si>
  <si>
    <t>ETOL 3 (FAS 140)</t>
  </si>
  <si>
    <t>Continental-Bilateral</t>
  </si>
  <si>
    <t>Continental-Pool</t>
  </si>
  <si>
    <t>Metals -Henry Bath Accrual</t>
  </si>
  <si>
    <t>Middle East</t>
  </si>
  <si>
    <t>Wartsila</t>
  </si>
  <si>
    <t>EWZ Switz</t>
  </si>
  <si>
    <t>Norske Skog</t>
  </si>
  <si>
    <t>ETOL 3</t>
  </si>
  <si>
    <t>Talisman PECS</t>
  </si>
  <si>
    <t>Sainsbury</t>
  </si>
  <si>
    <t xml:space="preserve">Quarter 2: Target Analysis </t>
  </si>
  <si>
    <t>Metals - Origination</t>
  </si>
  <si>
    <t>SPAIN</t>
  </si>
  <si>
    <t>Hungary Put</t>
  </si>
  <si>
    <t>McCook</t>
  </si>
  <si>
    <t>Thrace Basin (Fair Value adjust.)</t>
  </si>
  <si>
    <t>Pasminco</t>
  </si>
  <si>
    <t>Henry Bath Accrual</t>
  </si>
  <si>
    <t>Q2 DPR Analysis</t>
  </si>
  <si>
    <t>BGI</t>
  </si>
  <si>
    <t>Tafjord Kraft</t>
  </si>
  <si>
    <t>Kaiser Prepay</t>
  </si>
  <si>
    <t>Storage Q2</t>
  </si>
  <si>
    <t>EnBattery and other WDV Deals</t>
  </si>
  <si>
    <t>Varanger Kraft AS</t>
  </si>
  <si>
    <t>Alkane</t>
  </si>
  <si>
    <t>FULL YEAR 2001 - revised</t>
  </si>
  <si>
    <t>FULL YEAR 2001 - original</t>
  </si>
  <si>
    <t>Continental Bilateral Markets</t>
  </si>
  <si>
    <t>Continental Pool Markets</t>
  </si>
  <si>
    <t>Eon/Staudinger</t>
  </si>
  <si>
    <t>Encap</t>
  </si>
  <si>
    <t>Bayer AG / Dormagen</t>
  </si>
  <si>
    <t>Penstock</t>
  </si>
  <si>
    <t>Ra (trading portfolio)</t>
  </si>
  <si>
    <t>Robina Barker-Bennett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</si>
</sst>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71" formatCode="_-* #,##0.00_-;\-* #,##0.00_-;_-* &quot;-&quot;??_-;_-@_-"/>
    <numFmt numFmtId="173" formatCode="#,##0;[Red]\(#,##0\);&quot;&quot;"/>
    <numFmt numFmtId="174" formatCode="#,##0.0;[Red]\(#,##0.0\);0.0"/>
    <numFmt numFmtId="175" formatCode="#,##0.0;[Red]\(#,##0.0\)"/>
    <numFmt numFmtId="176" formatCode="#,##0;[Red]\(#,##0\);0"/>
    <numFmt numFmtId="177" formatCode="dd\-mmm\-yyyy"/>
    <numFmt numFmtId="178" formatCode="0.0_);[Red]\(0.0\)"/>
    <numFmt numFmtId="179" formatCode="#,##0.0_);[Red]\(#,##0.0\)"/>
    <numFmt numFmtId="181" formatCode="#,##0.0;[Red]\(#,##0.0\);\-"/>
    <numFmt numFmtId="182" formatCode="_(* #,##0_);_(* \(#,##0\);_(* &quot;-&quot;??_);_(@_)"/>
    <numFmt numFmtId="184" formatCode="_-* #,##0_-;\-* #,##0_-;_-* &quot;-&quot;??_-;_-@_-"/>
    <numFmt numFmtId="188" formatCode="#,##0.0"/>
    <numFmt numFmtId="196" formatCode="#,##0.000;[Red]\(#,##0.000\)"/>
  </numFmts>
  <fonts count="33" x14ac:knownFonts="1">
    <font>
      <sz val="10"/>
      <name val="Arial"/>
    </font>
    <font>
      <sz val="10"/>
      <name val="Arial"/>
    </font>
    <font>
      <b/>
      <sz val="10"/>
      <name val="Arial"/>
      <family val="2"/>
    </font>
    <font>
      <b/>
      <sz val="10"/>
      <color indexed="12"/>
      <name val="Arial"/>
      <family val="2"/>
    </font>
    <font>
      <sz val="10"/>
      <name val="Arial"/>
      <family val="2"/>
    </font>
    <font>
      <b/>
      <u/>
      <sz val="10"/>
      <name val="Arial"/>
      <family val="2"/>
    </font>
    <font>
      <b/>
      <sz val="14"/>
      <name val="Times New Roman"/>
      <family val="1"/>
    </font>
    <font>
      <b/>
      <sz val="10"/>
      <color indexed="20"/>
      <name val="Arial"/>
      <family val="2"/>
    </font>
    <font>
      <sz val="10"/>
      <color indexed="20"/>
      <name val="Arial"/>
      <family val="2"/>
    </font>
    <font>
      <b/>
      <u/>
      <sz val="12"/>
      <name val="Arial"/>
      <family val="2"/>
    </font>
    <font>
      <b/>
      <i/>
      <u/>
      <sz val="12"/>
      <color indexed="10"/>
      <name val="Arial"/>
      <family val="2"/>
    </font>
    <font>
      <b/>
      <i/>
      <u/>
      <sz val="10"/>
      <color indexed="8"/>
      <name val="Arial"/>
      <family val="2"/>
    </font>
    <font>
      <b/>
      <sz val="10"/>
      <color indexed="16"/>
      <name val="Arial"/>
      <family val="2"/>
    </font>
    <font>
      <b/>
      <sz val="14"/>
      <color indexed="12"/>
      <name val="Arial"/>
      <family val="2"/>
    </font>
    <font>
      <sz val="7.5"/>
      <name val="Arial"/>
      <family val="2"/>
    </font>
    <font>
      <u/>
      <sz val="10"/>
      <color indexed="12"/>
      <name val="Arial"/>
      <family val="2"/>
    </font>
    <font>
      <vertAlign val="superscript"/>
      <sz val="12"/>
      <name val="Arial"/>
      <family val="2"/>
    </font>
    <font>
      <vertAlign val="superscript"/>
      <sz val="14"/>
      <name val="Arial"/>
      <family val="2"/>
    </font>
    <font>
      <b/>
      <u/>
      <sz val="12"/>
      <color indexed="10"/>
      <name val="Arial"/>
      <family val="2"/>
    </font>
    <font>
      <b/>
      <sz val="12"/>
      <name val="Arial"/>
      <family val="2"/>
    </font>
    <font>
      <sz val="12"/>
      <name val="Arial"/>
      <family val="2"/>
    </font>
    <font>
      <b/>
      <sz val="14"/>
      <name val="Arial"/>
      <family val="2"/>
    </font>
    <font>
      <b/>
      <sz val="8"/>
      <color indexed="81"/>
      <name val="Tahoma"/>
    </font>
    <font>
      <sz val="8"/>
      <color indexed="81"/>
      <name val="Tahoma"/>
    </font>
    <font>
      <b/>
      <sz val="10"/>
      <color indexed="10"/>
      <name val="Arial"/>
      <family val="2"/>
    </font>
    <font>
      <sz val="10"/>
      <color indexed="43"/>
      <name val="Arial"/>
      <family val="2"/>
    </font>
    <font>
      <b/>
      <u/>
      <sz val="12"/>
      <color indexed="20"/>
      <name val="Arial"/>
      <family val="2"/>
    </font>
    <font>
      <sz val="10"/>
      <color indexed="46"/>
      <name val="Arial"/>
      <family val="2"/>
    </font>
    <font>
      <sz val="12"/>
      <color indexed="20"/>
      <name val="Arial"/>
      <family val="2"/>
    </font>
    <font>
      <sz val="8"/>
      <name val="Arial"/>
      <family val="2"/>
    </font>
    <font>
      <b/>
      <sz val="14"/>
      <color indexed="9"/>
      <name val="Arial"/>
      <family val="2"/>
    </font>
    <font>
      <sz val="7"/>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8"/>
        <bgColor indexed="64"/>
      </patternFill>
    </fill>
  </fills>
  <borders count="31">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double">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s>
  <cellStyleXfs count="4">
    <xf numFmtId="0" fontId="0" fillId="0" borderId="0"/>
    <xf numFmtId="171"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0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xf>
    <xf numFmtId="0" fontId="0" fillId="0" borderId="3" xfId="0" applyBorder="1" applyAlignment="1">
      <alignment wrapText="1"/>
    </xf>
    <xf numFmtId="0" fontId="2" fillId="0" borderId="0" xfId="0" applyFont="1"/>
    <xf numFmtId="0" fontId="2" fillId="0" borderId="6" xfId="0" applyFont="1" applyBorder="1"/>
    <xf numFmtId="0" fontId="0" fillId="2" borderId="0" xfId="0" applyFill="1" applyBorder="1"/>
    <xf numFmtId="173" fontId="0" fillId="0" borderId="0" xfId="0" applyNumberFormat="1" applyAlignment="1">
      <alignment horizontal="center"/>
    </xf>
    <xf numFmtId="173" fontId="0" fillId="0" borderId="4" xfId="0" applyNumberFormat="1" applyBorder="1" applyAlignment="1">
      <alignment horizontal="center"/>
    </xf>
    <xf numFmtId="9" fontId="0" fillId="0" borderId="0" xfId="3" applyFont="1" applyAlignment="1">
      <alignment horizontal="center"/>
    </xf>
    <xf numFmtId="176" fontId="0" fillId="0" borderId="0" xfId="0" applyNumberFormat="1" applyAlignment="1">
      <alignment horizontal="center"/>
    </xf>
    <xf numFmtId="9" fontId="0" fillId="3" borderId="0" xfId="3" applyFont="1" applyFill="1" applyBorder="1" applyAlignment="1">
      <alignment horizontal="center"/>
    </xf>
    <xf numFmtId="176" fontId="0" fillId="3" borderId="0" xfId="0" applyNumberFormat="1" applyFill="1" applyBorder="1" applyAlignment="1">
      <alignment horizontal="center"/>
    </xf>
    <xf numFmtId="0" fontId="0" fillId="3" borderId="0" xfId="0" applyFill="1" applyBorder="1" applyAlignment="1">
      <alignment horizontal="center"/>
    </xf>
    <xf numFmtId="9" fontId="0" fillId="3" borderId="7" xfId="3" applyFont="1" applyFill="1" applyBorder="1" applyAlignment="1">
      <alignment horizontal="center"/>
    </xf>
    <xf numFmtId="176" fontId="0" fillId="3" borderId="7" xfId="0" applyNumberFormat="1" applyFill="1" applyBorder="1" applyAlignment="1">
      <alignment horizontal="center"/>
    </xf>
    <xf numFmtId="0" fontId="0" fillId="3" borderId="7" xfId="0" applyFill="1" applyBorder="1" applyAlignment="1">
      <alignment horizontal="center"/>
    </xf>
    <xf numFmtId="9" fontId="0" fillId="0" borderId="4" xfId="3" applyFont="1" applyBorder="1" applyAlignment="1">
      <alignment horizontal="center"/>
    </xf>
    <xf numFmtId="176" fontId="0" fillId="0" borderId="4" xfId="0" applyNumberFormat="1"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177" fontId="6" fillId="0" borderId="0" xfId="0" applyNumberFormat="1" applyFont="1" applyAlignment="1">
      <alignment horizontal="left"/>
    </xf>
    <xf numFmtId="174" fontId="0" fillId="3" borderId="8" xfId="0" applyNumberFormat="1" applyFill="1" applyBorder="1" applyAlignment="1">
      <alignment horizontal="center"/>
    </xf>
    <xf numFmtId="174" fontId="0" fillId="3" borderId="9" xfId="0" applyNumberFormat="1" applyFill="1" applyBorder="1" applyAlignment="1">
      <alignment horizontal="center"/>
    </xf>
    <xf numFmtId="0" fontId="0" fillId="2" borderId="1" xfId="0" applyFill="1" applyBorder="1"/>
    <xf numFmtId="0" fontId="0" fillId="2" borderId="2" xfId="0" applyFill="1" applyBorder="1"/>
    <xf numFmtId="0" fontId="0" fillId="2" borderId="5" xfId="0" applyFill="1" applyBorder="1"/>
    <xf numFmtId="0" fontId="0" fillId="0" borderId="1" xfId="0" applyBorder="1" applyAlignment="1">
      <alignment horizontal="center"/>
    </xf>
    <xf numFmtId="175" fontId="2" fillId="3" borderId="0" xfId="0" applyNumberFormat="1" applyFont="1" applyFill="1" applyBorder="1" applyAlignment="1">
      <alignment horizontal="center"/>
    </xf>
    <xf numFmtId="0" fontId="4" fillId="2" borderId="0" xfId="0" applyFont="1" applyFill="1" applyBorder="1"/>
    <xf numFmtId="175" fontId="2" fillId="4" borderId="0" xfId="0" applyNumberFormat="1" applyFont="1" applyFill="1" applyBorder="1" applyAlignment="1">
      <alignment horizontal="center"/>
    </xf>
    <xf numFmtId="175" fontId="4" fillId="3" borderId="0" xfId="0" applyNumberFormat="1" applyFont="1" applyFill="1" applyBorder="1" applyAlignment="1">
      <alignment horizontal="center"/>
    </xf>
    <xf numFmtId="0" fontId="0" fillId="5" borderId="0" xfId="0" applyFill="1" applyBorder="1" applyAlignment="1">
      <alignment horizontal="center"/>
    </xf>
    <xf numFmtId="0" fontId="13" fillId="0" borderId="0" xfId="0" applyFont="1"/>
    <xf numFmtId="0" fontId="2" fillId="5" borderId="10" xfId="0" applyFont="1" applyFill="1" applyBorder="1" applyAlignment="1">
      <alignment horizontal="center" wrapText="1"/>
    </xf>
    <xf numFmtId="178" fontId="2" fillId="5" borderId="10" xfId="0" applyNumberFormat="1" applyFont="1" applyFill="1" applyBorder="1" applyAlignment="1">
      <alignment horizontal="center"/>
    </xf>
    <xf numFmtId="0" fontId="0" fillId="6" borderId="0" xfId="0" applyFill="1" applyBorder="1" applyAlignment="1">
      <alignment horizontal="center"/>
    </xf>
    <xf numFmtId="0" fontId="0" fillId="0" borderId="0" xfId="0" applyBorder="1" applyAlignment="1">
      <alignment horizontal="center"/>
    </xf>
    <xf numFmtId="173" fontId="0" fillId="3" borderId="7" xfId="0" applyNumberFormat="1" applyFill="1" applyBorder="1" applyAlignment="1">
      <alignment horizontal="center"/>
    </xf>
    <xf numFmtId="176" fontId="0" fillId="7" borderId="0" xfId="0" applyNumberFormat="1" applyFill="1" applyBorder="1" applyAlignment="1">
      <alignment horizontal="center"/>
    </xf>
    <xf numFmtId="0" fontId="0" fillId="2" borderId="0" xfId="0" applyFill="1" applyBorder="1" applyAlignment="1">
      <alignment horizontal="center"/>
    </xf>
    <xf numFmtId="0" fontId="0" fillId="5" borderId="11" xfId="0" applyFill="1" applyBorder="1" applyAlignment="1">
      <alignment horizontal="center"/>
    </xf>
    <xf numFmtId="0" fontId="0" fillId="5" borderId="8" xfId="0" applyFill="1" applyBorder="1" applyAlignment="1">
      <alignment horizontal="center"/>
    </xf>
    <xf numFmtId="173" fontId="0" fillId="0" borderId="1" xfId="0" applyNumberFormat="1" applyBorder="1" applyAlignment="1">
      <alignment horizontal="center"/>
    </xf>
    <xf numFmtId="9" fontId="0" fillId="0" borderId="1" xfId="3" applyFont="1" applyBorder="1" applyAlignment="1">
      <alignment horizontal="center"/>
    </xf>
    <xf numFmtId="176" fontId="0" fillId="0" borderId="1" xfId="0" applyNumberFormat="1" applyBorder="1" applyAlignment="1">
      <alignment horizontal="center"/>
    </xf>
    <xf numFmtId="0" fontId="0" fillId="0" borderId="0" xfId="0" applyBorder="1" applyAlignment="1">
      <alignment horizontal="center" wrapText="1"/>
    </xf>
    <xf numFmtId="0" fontId="0" fillId="5" borderId="12"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3" borderId="1" xfId="0" applyFill="1" applyBorder="1"/>
    <xf numFmtId="14" fontId="0" fillId="3" borderId="1" xfId="0" applyNumberForma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0" fillId="3" borderId="0" xfId="0" applyFill="1" applyBorder="1"/>
    <xf numFmtId="14" fontId="0" fillId="3" borderId="0" xfId="0" applyNumberFormat="1" applyFill="1" applyBorder="1" applyAlignment="1">
      <alignment horizontal="center"/>
    </xf>
    <xf numFmtId="174" fontId="0" fillId="3" borderId="0" xfId="0" applyNumberFormat="1" applyFill="1" applyBorder="1" applyAlignment="1">
      <alignment horizontal="center"/>
    </xf>
    <xf numFmtId="174" fontId="0" fillId="3" borderId="3" xfId="0" applyNumberFormat="1" applyFill="1" applyBorder="1" applyAlignment="1">
      <alignment horizontal="center"/>
    </xf>
    <xf numFmtId="0" fontId="0" fillId="3" borderId="6" xfId="0" applyFill="1" applyBorder="1"/>
    <xf numFmtId="175" fontId="4" fillId="3" borderId="3" xfId="0" applyNumberFormat="1" applyFont="1" applyFill="1" applyBorder="1" applyAlignment="1">
      <alignment horizontal="center"/>
    </xf>
    <xf numFmtId="0" fontId="0" fillId="3" borderId="13" xfId="0" applyFill="1" applyBorder="1"/>
    <xf numFmtId="0" fontId="0" fillId="3" borderId="4" xfId="0" applyFill="1" applyBorder="1"/>
    <xf numFmtId="174" fontId="0" fillId="3" borderId="4" xfId="0" applyNumberFormat="1" applyFill="1" applyBorder="1"/>
    <xf numFmtId="174" fontId="0" fillId="3" borderId="5" xfId="0" applyNumberFormat="1" applyFill="1" applyBorder="1"/>
    <xf numFmtId="175" fontId="2" fillId="4" borderId="3" xfId="0" applyNumberFormat="1" applyFont="1" applyFill="1" applyBorder="1" applyAlignment="1">
      <alignment horizontal="center"/>
    </xf>
    <xf numFmtId="174" fontId="2" fillId="4" borderId="0" xfId="0" applyNumberFormat="1" applyFont="1" applyFill="1" applyBorder="1" applyAlignment="1">
      <alignment horizontal="center"/>
    </xf>
    <xf numFmtId="174" fontId="2" fillId="4" borderId="3" xfId="0" applyNumberFormat="1" applyFont="1" applyFill="1" applyBorder="1" applyAlignment="1">
      <alignment horizontal="center"/>
    </xf>
    <xf numFmtId="0" fontId="0" fillId="6" borderId="11"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7" xfId="0" applyFill="1" applyBorder="1" applyAlignment="1">
      <alignment horizontal="center"/>
    </xf>
    <xf numFmtId="0" fontId="0" fillId="6" borderId="9" xfId="0" applyFill="1" applyBorder="1" applyAlignment="1">
      <alignment horizontal="center"/>
    </xf>
    <xf numFmtId="0" fontId="0" fillId="2" borderId="14" xfId="0" applyFill="1" applyBorder="1"/>
    <xf numFmtId="176" fontId="0" fillId="2" borderId="1" xfId="0" applyNumberFormat="1" applyFill="1" applyBorder="1" applyAlignment="1">
      <alignment horizontal="center"/>
    </xf>
    <xf numFmtId="0" fontId="2" fillId="2" borderId="0" xfId="0" applyFont="1" applyFill="1" applyBorder="1" applyAlignment="1">
      <alignment horizontal="center" wrapText="1"/>
    </xf>
    <xf numFmtId="0" fontId="0" fillId="2" borderId="3" xfId="0" applyFill="1" applyBorder="1"/>
    <xf numFmtId="0" fontId="10" fillId="2" borderId="0" xfId="0" applyFont="1" applyFill="1" applyBorder="1"/>
    <xf numFmtId="175" fontId="3" fillId="2" borderId="0" xfId="0" applyNumberFormat="1" applyFont="1" applyFill="1" applyBorder="1" applyAlignment="1">
      <alignment horizontal="right"/>
    </xf>
    <xf numFmtId="9" fontId="0" fillId="2" borderId="0" xfId="3" applyFont="1" applyFill="1" applyBorder="1"/>
    <xf numFmtId="178" fontId="3" fillId="2" borderId="0" xfId="0" applyNumberFormat="1" applyFont="1" applyFill="1" applyBorder="1"/>
    <xf numFmtId="0" fontId="12" fillId="2" borderId="0" xfId="0" applyFont="1" applyFill="1" applyBorder="1"/>
    <xf numFmtId="179" fontId="3" fillId="2" borderId="0" xfId="0" applyNumberFormat="1" applyFont="1" applyFill="1" applyBorder="1" applyAlignment="1">
      <alignment horizontal="center"/>
    </xf>
    <xf numFmtId="9" fontId="0" fillId="2" borderId="0" xfId="3" applyFont="1" applyFill="1" applyBorder="1" applyAlignment="1">
      <alignment horizontal="center"/>
    </xf>
    <xf numFmtId="178" fontId="3" fillId="2" borderId="0" xfId="0" applyNumberFormat="1" applyFont="1" applyFill="1" applyBorder="1" applyAlignment="1">
      <alignment horizontal="center"/>
    </xf>
    <xf numFmtId="173" fontId="0" fillId="2" borderId="4" xfId="0" applyNumberFormat="1" applyFill="1" applyBorder="1" applyAlignment="1">
      <alignment horizontal="center"/>
    </xf>
    <xf numFmtId="9" fontId="0" fillId="2" borderId="4" xfId="3" applyFont="1" applyFill="1" applyBorder="1" applyAlignment="1">
      <alignment horizontal="center"/>
    </xf>
    <xf numFmtId="176" fontId="0" fillId="2" borderId="4" xfId="0" applyNumberFormat="1" applyFill="1" applyBorder="1" applyAlignment="1">
      <alignment horizontal="center"/>
    </xf>
    <xf numFmtId="0" fontId="2" fillId="5" borderId="10" xfId="0" applyFont="1" applyFill="1" applyBorder="1" applyAlignment="1">
      <alignment horizontal="center" vertical="center" wrapText="1"/>
    </xf>
    <xf numFmtId="178" fontId="2" fillId="2" borderId="0" xfId="0" applyNumberFormat="1" applyFont="1" applyFill="1" applyBorder="1" applyAlignment="1">
      <alignment horizontal="center"/>
    </xf>
    <xf numFmtId="0" fontId="2" fillId="0" borderId="0" xfId="0" applyFont="1" applyAlignment="1">
      <alignment horizontal="right"/>
    </xf>
    <xf numFmtId="0" fontId="5" fillId="3" borderId="1" xfId="0" applyFont="1" applyFill="1" applyBorder="1"/>
    <xf numFmtId="0" fontId="2" fillId="3" borderId="0" xfId="0" applyFont="1" applyFill="1" applyBorder="1"/>
    <xf numFmtId="0" fontId="0" fillId="3" borderId="14" xfId="0" applyFill="1" applyBorder="1"/>
    <xf numFmtId="0" fontId="0" fillId="3" borderId="6" xfId="0" applyFill="1" applyBorder="1" applyAlignment="1">
      <alignment wrapText="1"/>
    </xf>
    <xf numFmtId="0" fontId="0" fillId="0" borderId="0" xfId="0" applyAlignment="1">
      <alignment horizontal="left" vertical="center"/>
    </xf>
    <xf numFmtId="0" fontId="2" fillId="0" borderId="15" xfId="0" applyFont="1" applyBorder="1" applyAlignment="1"/>
    <xf numFmtId="0" fontId="0" fillId="0" borderId="16" xfId="0" applyBorder="1"/>
    <xf numFmtId="14" fontId="0" fillId="3" borderId="0" xfId="0" quotePrefix="1" applyNumberFormat="1" applyFill="1" applyBorder="1" applyAlignment="1">
      <alignment horizontal="center"/>
    </xf>
    <xf numFmtId="14" fontId="0" fillId="3" borderId="3" xfId="0" quotePrefix="1" applyNumberFormat="1" applyFill="1" applyBorder="1" applyAlignment="1">
      <alignment horizontal="center"/>
    </xf>
    <xf numFmtId="0" fontId="4" fillId="3" borderId="0" xfId="0" applyFont="1" applyFill="1" applyBorder="1"/>
    <xf numFmtId="9" fontId="0" fillId="3" borderId="8" xfId="3" applyFont="1" applyFill="1" applyBorder="1" applyAlignment="1">
      <alignment horizontal="center"/>
    </xf>
    <xf numFmtId="0" fontId="5" fillId="0" borderId="1" xfId="0" applyFont="1" applyBorder="1"/>
    <xf numFmtId="0" fontId="2" fillId="0" borderId="4" xfId="0" applyFont="1" applyBorder="1"/>
    <xf numFmtId="0" fontId="18" fillId="2" borderId="0" xfId="0" applyFont="1" applyFill="1" applyBorder="1"/>
    <xf numFmtId="0" fontId="9" fillId="2" borderId="0" xfId="0" applyFont="1" applyFill="1" applyBorder="1"/>
    <xf numFmtId="0" fontId="11" fillId="2" borderId="0" xfId="0" applyFont="1" applyFill="1" applyBorder="1"/>
    <xf numFmtId="0" fontId="2" fillId="2" borderId="4" xfId="0" applyFont="1" applyFill="1" applyBorder="1"/>
    <xf numFmtId="0" fontId="2" fillId="3" borderId="11" xfId="0" applyFont="1" applyFill="1" applyBorder="1" applyAlignment="1">
      <alignment wrapText="1"/>
    </xf>
    <xf numFmtId="0" fontId="2" fillId="3" borderId="11" xfId="0" applyFont="1" applyFill="1" applyBorder="1"/>
    <xf numFmtId="0" fontId="7" fillId="3" borderId="11" xfId="0" applyFont="1" applyFill="1" applyBorder="1"/>
    <xf numFmtId="0" fontId="2" fillId="3" borderId="12" xfId="0" applyFont="1" applyFill="1" applyBorder="1"/>
    <xf numFmtId="177" fontId="13" fillId="0" borderId="0" xfId="0" applyNumberFormat="1" applyFont="1" applyAlignment="1">
      <alignment horizontal="left"/>
    </xf>
    <xf numFmtId="181" fontId="2" fillId="6" borderId="11" xfId="0" applyNumberFormat="1" applyFont="1" applyFill="1" applyBorder="1" applyAlignment="1">
      <alignment horizontal="center"/>
    </xf>
    <xf numFmtId="181" fontId="2" fillId="6" borderId="0" xfId="0" applyNumberFormat="1" applyFont="1" applyFill="1" applyBorder="1" applyAlignment="1">
      <alignment horizontal="center"/>
    </xf>
    <xf numFmtId="181" fontId="4" fillId="3" borderId="0" xfId="0" applyNumberFormat="1" applyFont="1" applyFill="1" applyBorder="1" applyAlignment="1">
      <alignment horizontal="center"/>
    </xf>
    <xf numFmtId="181" fontId="0" fillId="3" borderId="11" xfId="0" applyNumberFormat="1" applyFill="1" applyBorder="1" applyAlignment="1">
      <alignment horizontal="center"/>
    </xf>
    <xf numFmtId="181" fontId="0" fillId="3" borderId="0" xfId="0" applyNumberFormat="1" applyFill="1" applyBorder="1" applyAlignment="1">
      <alignment horizontal="center"/>
    </xf>
    <xf numFmtId="181" fontId="2" fillId="3" borderId="8" xfId="0" applyNumberFormat="1" applyFont="1" applyFill="1" applyBorder="1" applyAlignment="1">
      <alignment horizontal="center"/>
    </xf>
    <xf numFmtId="181" fontId="2" fillId="6" borderId="8" xfId="0" applyNumberFormat="1" applyFont="1" applyFill="1" applyBorder="1" applyAlignment="1">
      <alignment horizontal="center"/>
    </xf>
    <xf numFmtId="181" fontId="4" fillId="6" borderId="8" xfId="0" applyNumberFormat="1" applyFont="1" applyFill="1" applyBorder="1" applyAlignment="1">
      <alignment horizontal="center"/>
    </xf>
    <xf numFmtId="0" fontId="3" fillId="0" borderId="0" xfId="0" applyFont="1"/>
    <xf numFmtId="0" fontId="19" fillId="0" borderId="6" xfId="0" applyFont="1" applyBorder="1" applyAlignment="1">
      <alignment horizontal="center"/>
    </xf>
    <xf numFmtId="0" fontId="19" fillId="0" borderId="3" xfId="0" applyFont="1" applyBorder="1" applyAlignment="1">
      <alignment horizontal="center"/>
    </xf>
    <xf numFmtId="0" fontId="2" fillId="0" borderId="17" xfId="0" applyFont="1" applyBorder="1"/>
    <xf numFmtId="0" fontId="2" fillId="3" borderId="18" xfId="0" applyFont="1" applyFill="1" applyBorder="1" applyAlignment="1">
      <alignment horizontal="center"/>
    </xf>
    <xf numFmtId="0" fontId="2" fillId="3" borderId="3" xfId="0" applyFont="1" applyFill="1" applyBorder="1" applyAlignment="1">
      <alignment horizontal="center"/>
    </xf>
    <xf numFmtId="0" fontId="4" fillId="0" borderId="6" xfId="0" applyFont="1" applyBorder="1" applyAlignment="1">
      <alignment horizontal="left"/>
    </xf>
    <xf numFmtId="182" fontId="1" fillId="3" borderId="3" xfId="2" applyNumberFormat="1" applyFill="1" applyBorder="1" applyAlignment="1">
      <alignment horizontal="center"/>
    </xf>
    <xf numFmtId="182" fontId="4" fillId="3" borderId="3" xfId="2" applyNumberFormat="1" applyFont="1" applyFill="1" applyBorder="1" applyAlignment="1">
      <alignment horizontal="center"/>
    </xf>
    <xf numFmtId="182" fontId="4" fillId="3" borderId="3" xfId="2" applyNumberFormat="1" applyFont="1" applyFill="1" applyBorder="1"/>
    <xf numFmtId="182" fontId="1" fillId="3" borderId="3" xfId="2" applyNumberFormat="1" applyFill="1" applyBorder="1"/>
    <xf numFmtId="0" fontId="0" fillId="0" borderId="6" xfId="0" applyBorder="1" applyAlignment="1">
      <alignment horizontal="left"/>
    </xf>
    <xf numFmtId="182" fontId="1" fillId="3" borderId="19" xfId="2" applyNumberFormat="1" applyFill="1" applyBorder="1"/>
    <xf numFmtId="0" fontId="0" fillId="0" borderId="13" xfId="0" applyBorder="1"/>
    <xf numFmtId="0" fontId="2" fillId="0" borderId="0" xfId="0" applyFont="1" applyFill="1" applyBorder="1"/>
    <xf numFmtId="0" fontId="2" fillId="0" borderId="0" xfId="0" applyFont="1" applyFill="1" applyBorder="1" applyAlignment="1">
      <alignment horizontal="center"/>
    </xf>
    <xf numFmtId="0" fontId="4" fillId="0" borderId="14" xfId="0" applyFont="1" applyBorder="1"/>
    <xf numFmtId="182" fontId="1" fillId="3" borderId="2" xfId="2" applyNumberFormat="1" applyFill="1" applyBorder="1" applyAlignment="1">
      <alignment horizontal="center"/>
    </xf>
    <xf numFmtId="0" fontId="0" fillId="0" borderId="0" xfId="0" applyFill="1"/>
    <xf numFmtId="182" fontId="4" fillId="3" borderId="2" xfId="2" applyNumberFormat="1" applyFont="1" applyFill="1" applyBorder="1" applyAlignment="1">
      <alignment horizontal="center"/>
    </xf>
    <xf numFmtId="182" fontId="4" fillId="7" borderId="3" xfId="2" applyNumberFormat="1" applyFont="1" applyFill="1" applyBorder="1"/>
    <xf numFmtId="182" fontId="1" fillId="7" borderId="3" xfId="2" applyNumberFormat="1" applyFill="1" applyBorder="1"/>
    <xf numFmtId="0" fontId="4" fillId="0" borderId="20" xfId="0" applyFont="1" applyBorder="1" applyAlignment="1">
      <alignment horizontal="left"/>
    </xf>
    <xf numFmtId="182" fontId="1" fillId="7" borderId="21" xfId="2" applyNumberFormat="1" applyFill="1" applyBorder="1"/>
    <xf numFmtId="0" fontId="0" fillId="0" borderId="22" xfId="0" applyBorder="1"/>
    <xf numFmtId="182" fontId="0" fillId="3" borderId="23" xfId="0" applyNumberFormat="1" applyFill="1" applyBorder="1"/>
    <xf numFmtId="0" fontId="21" fillId="0" borderId="0" xfId="0" applyFont="1"/>
    <xf numFmtId="0" fontId="19" fillId="0" borderId="0" xfId="0" applyFont="1"/>
    <xf numFmtId="184" fontId="19" fillId="0" borderId="0" xfId="1" applyNumberFormat="1" applyFont="1"/>
    <xf numFmtId="0" fontId="19" fillId="0" borderId="0" xfId="0" applyFont="1" applyFill="1"/>
    <xf numFmtId="184" fontId="0" fillId="0" borderId="0" xfId="0" applyNumberFormat="1"/>
    <xf numFmtId="182" fontId="0" fillId="0" borderId="0" xfId="0" applyNumberFormat="1"/>
    <xf numFmtId="0" fontId="0" fillId="5" borderId="14" xfId="0" applyFill="1" applyBorder="1"/>
    <xf numFmtId="0" fontId="0" fillId="5" borderId="1" xfId="0" applyFill="1" applyBorder="1"/>
    <xf numFmtId="0" fontId="0" fillId="0" borderId="24" xfId="0" applyFill="1" applyBorder="1"/>
    <xf numFmtId="0" fontId="0" fillId="5" borderId="2" xfId="0" applyFill="1" applyBorder="1"/>
    <xf numFmtId="0" fontId="0" fillId="0" borderId="0" xfId="0" applyFill="1" applyBorder="1"/>
    <xf numFmtId="0" fontId="0" fillId="5" borderId="6" xfId="0" applyFill="1" applyBorder="1"/>
    <xf numFmtId="0" fontId="0" fillId="5" borderId="0" xfId="0" applyFill="1" applyBorder="1"/>
    <xf numFmtId="0" fontId="0" fillId="5" borderId="3" xfId="0" applyFill="1" applyBorder="1"/>
    <xf numFmtId="182" fontId="0" fillId="5" borderId="0" xfId="0" applyNumberFormat="1" applyFill="1" applyBorder="1"/>
    <xf numFmtId="182" fontId="0" fillId="5" borderId="3" xfId="0" applyNumberFormat="1" applyFill="1" applyBorder="1"/>
    <xf numFmtId="0" fontId="2" fillId="5" borderId="6" xfId="0" applyFont="1" applyFill="1" applyBorder="1"/>
    <xf numFmtId="182" fontId="2" fillId="5" borderId="0" xfId="0" applyNumberFormat="1" applyFont="1" applyFill="1" applyBorder="1"/>
    <xf numFmtId="0" fontId="2" fillId="0" borderId="24" xfId="0" applyFont="1" applyFill="1" applyBorder="1"/>
    <xf numFmtId="0" fontId="2" fillId="5" borderId="0" xfId="0" applyFont="1" applyFill="1" applyBorder="1"/>
    <xf numFmtId="182" fontId="2" fillId="5" borderId="3" xfId="0" applyNumberFormat="1" applyFont="1" applyFill="1" applyBorder="1"/>
    <xf numFmtId="0" fontId="2" fillId="0" borderId="0" xfId="0" applyFont="1" applyFill="1"/>
    <xf numFmtId="0" fontId="0" fillId="5" borderId="13" xfId="0" applyFill="1" applyBorder="1"/>
    <xf numFmtId="0" fontId="0" fillId="5" borderId="4" xfId="0" applyFill="1" applyBorder="1"/>
    <xf numFmtId="0" fontId="0" fillId="5" borderId="5" xfId="0" applyFill="1" applyBorder="1"/>
    <xf numFmtId="181" fontId="2" fillId="3" borderId="0" xfId="0" applyNumberFormat="1" applyFont="1" applyFill="1" applyBorder="1" applyAlignment="1">
      <alignment horizontal="center"/>
    </xf>
    <xf numFmtId="173" fontId="0" fillId="3" borderId="8" xfId="0" quotePrefix="1" applyNumberFormat="1" applyFill="1" applyBorder="1" applyAlignment="1">
      <alignment horizontal="center"/>
    </xf>
    <xf numFmtId="181" fontId="4" fillId="3" borderId="8" xfId="0" applyNumberFormat="1" applyFont="1" applyFill="1" applyBorder="1" applyAlignment="1">
      <alignment horizontal="center"/>
    </xf>
    <xf numFmtId="181" fontId="0" fillId="3" borderId="8" xfId="0" applyNumberFormat="1" applyFill="1" applyBorder="1" applyAlignment="1">
      <alignment horizontal="center"/>
    </xf>
    <xf numFmtId="0" fontId="2" fillId="0" borderId="0" xfId="0" applyFont="1" applyBorder="1" applyAlignment="1">
      <alignment wrapText="1"/>
    </xf>
    <xf numFmtId="0" fontId="2" fillId="0" borderId="0" xfId="0" applyFont="1" applyBorder="1"/>
    <xf numFmtId="0" fontId="2" fillId="0" borderId="0" xfId="0" applyFont="1" applyBorder="1" applyAlignment="1">
      <alignment horizontal="right"/>
    </xf>
    <xf numFmtId="0" fontId="4" fillId="0" borderId="0" xfId="0" applyFont="1" applyBorder="1"/>
    <xf numFmtId="0" fontId="4" fillId="3" borderId="11" xfId="0" applyFont="1" applyFill="1" applyBorder="1"/>
    <xf numFmtId="0" fontId="8" fillId="3" borderId="11" xfId="0" applyFont="1" applyFill="1" applyBorder="1"/>
    <xf numFmtId="181" fontId="4" fillId="6" borderId="11" xfId="0" applyNumberFormat="1" applyFont="1" applyFill="1" applyBorder="1" applyAlignment="1">
      <alignment horizontal="center"/>
    </xf>
    <xf numFmtId="181" fontId="4" fillId="6" borderId="0" xfId="0" applyNumberFormat="1" applyFont="1" applyFill="1" applyBorder="1" applyAlignment="1">
      <alignment horizontal="center"/>
    </xf>
    <xf numFmtId="0" fontId="4" fillId="0" borderId="0" xfId="0" applyFont="1"/>
    <xf numFmtId="181" fontId="2" fillId="6" borderId="25" xfId="0" applyNumberFormat="1" applyFont="1" applyFill="1" applyBorder="1" applyAlignment="1">
      <alignment horizontal="center"/>
    </xf>
    <xf numFmtId="181" fontId="4" fillId="3" borderId="11" xfId="0" applyNumberFormat="1" applyFont="1" applyFill="1" applyBorder="1" applyAlignment="1">
      <alignment horizontal="center"/>
    </xf>
    <xf numFmtId="181" fontId="2" fillId="3" borderId="11" xfId="0" applyNumberFormat="1" applyFont="1" applyFill="1" applyBorder="1" applyAlignment="1">
      <alignment horizontal="center"/>
    </xf>
    <xf numFmtId="181" fontId="0" fillId="3" borderId="8" xfId="3" applyNumberFormat="1" applyFont="1" applyFill="1" applyBorder="1" applyAlignment="1">
      <alignment horizontal="center"/>
    </xf>
    <xf numFmtId="181" fontId="0" fillId="3" borderId="0" xfId="3" applyNumberFormat="1" applyFont="1" applyFill="1" applyBorder="1" applyAlignment="1">
      <alignment horizontal="center"/>
    </xf>
    <xf numFmtId="181" fontId="0" fillId="3" borderId="8" xfId="0" quotePrefix="1" applyNumberFormat="1" applyFill="1" applyBorder="1" applyAlignment="1">
      <alignment horizontal="center"/>
    </xf>
    <xf numFmtId="181" fontId="0" fillId="7" borderId="0" xfId="0" applyNumberFormat="1" applyFill="1" applyBorder="1" applyAlignment="1">
      <alignment horizontal="center"/>
    </xf>
    <xf numFmtId="181" fontId="0" fillId="0" borderId="0" xfId="0" applyNumberFormat="1" applyBorder="1" applyAlignment="1">
      <alignment horizontal="center"/>
    </xf>
    <xf numFmtId="181" fontId="0" fillId="6" borderId="11" xfId="0" applyNumberFormat="1" applyFill="1" applyBorder="1" applyAlignment="1">
      <alignment horizontal="center"/>
    </xf>
    <xf numFmtId="181" fontId="0" fillId="6" borderId="0" xfId="0" applyNumberFormat="1" applyFill="1" applyBorder="1" applyAlignment="1">
      <alignment horizontal="center"/>
    </xf>
    <xf numFmtId="181" fontId="0" fillId="6" borderId="8" xfId="0" applyNumberFormat="1" applyFill="1" applyBorder="1" applyAlignment="1">
      <alignment horizontal="center"/>
    </xf>
    <xf numFmtId="181" fontId="0" fillId="5" borderId="11" xfId="0" applyNumberFormat="1" applyFill="1" applyBorder="1" applyAlignment="1">
      <alignment horizontal="center"/>
    </xf>
    <xf numFmtId="181" fontId="0" fillId="5" borderId="0" xfId="0" applyNumberFormat="1" applyFill="1" applyBorder="1" applyAlignment="1">
      <alignment horizontal="center"/>
    </xf>
    <xf numFmtId="181" fontId="0" fillId="5" borderId="8" xfId="0" applyNumberFormat="1" applyFill="1" applyBorder="1" applyAlignment="1">
      <alignment horizontal="center"/>
    </xf>
    <xf numFmtId="181" fontId="0" fillId="0" borderId="3" xfId="0" applyNumberFormat="1" applyBorder="1"/>
    <xf numFmtId="181" fontId="4" fillId="7" borderId="0" xfId="0" applyNumberFormat="1" applyFont="1" applyFill="1" applyBorder="1" applyAlignment="1">
      <alignment horizontal="center"/>
    </xf>
    <xf numFmtId="181" fontId="4" fillId="0" borderId="0" xfId="0" applyNumberFormat="1" applyFont="1" applyBorder="1" applyAlignment="1">
      <alignment horizontal="center"/>
    </xf>
    <xf numFmtId="181" fontId="4" fillId="5" borderId="11" xfId="0" applyNumberFormat="1" applyFont="1" applyFill="1" applyBorder="1" applyAlignment="1">
      <alignment horizontal="center"/>
    </xf>
    <xf numFmtId="181" fontId="4" fillId="5" borderId="0" xfId="0" applyNumberFormat="1" applyFont="1" applyFill="1" applyBorder="1" applyAlignment="1">
      <alignment horizontal="center"/>
    </xf>
    <xf numFmtId="181" fontId="4" fillId="5" borderId="8" xfId="0" applyNumberFormat="1" applyFont="1" applyFill="1" applyBorder="1" applyAlignment="1">
      <alignment horizontal="center"/>
    </xf>
    <xf numFmtId="181" fontId="8" fillId="0" borderId="3" xfId="0" applyNumberFormat="1" applyFont="1" applyBorder="1"/>
    <xf numFmtId="181" fontId="2" fillId="7" borderId="25" xfId="0" applyNumberFormat="1" applyFont="1" applyFill="1" applyBorder="1" applyAlignment="1">
      <alignment horizontal="center"/>
    </xf>
    <xf numFmtId="181" fontId="2" fillId="3" borderId="25" xfId="0" applyNumberFormat="1" applyFont="1" applyFill="1" applyBorder="1" applyAlignment="1">
      <alignment horizontal="center"/>
    </xf>
    <xf numFmtId="181" fontId="2" fillId="0" borderId="0" xfId="0" applyNumberFormat="1" applyFont="1" applyBorder="1" applyAlignment="1">
      <alignment horizontal="center"/>
    </xf>
    <xf numFmtId="181" fontId="2" fillId="5" borderId="0" xfId="0" applyNumberFormat="1" applyFont="1" applyFill="1" applyBorder="1" applyAlignment="1">
      <alignment horizontal="center"/>
    </xf>
    <xf numFmtId="181" fontId="2" fillId="5" borderId="25" xfId="0" applyNumberFormat="1" applyFont="1" applyFill="1" applyBorder="1" applyAlignment="1">
      <alignment horizontal="center"/>
    </xf>
    <xf numFmtId="181" fontId="2" fillId="0" borderId="3" xfId="0" applyNumberFormat="1" applyFont="1" applyBorder="1"/>
    <xf numFmtId="181" fontId="2" fillId="7" borderId="0" xfId="0" applyNumberFormat="1" applyFont="1" applyFill="1" applyBorder="1" applyAlignment="1">
      <alignment horizontal="center"/>
    </xf>
    <xf numFmtId="181" fontId="2" fillId="5" borderId="11" xfId="0" applyNumberFormat="1" applyFont="1" applyFill="1" applyBorder="1" applyAlignment="1">
      <alignment horizontal="center"/>
    </xf>
    <xf numFmtId="181" fontId="2" fillId="5" borderId="8" xfId="0" applyNumberFormat="1" applyFont="1" applyFill="1" applyBorder="1" applyAlignment="1">
      <alignment horizontal="center"/>
    </xf>
    <xf numFmtId="181" fontId="7" fillId="0" borderId="3" xfId="0" applyNumberFormat="1" applyFont="1" applyBorder="1"/>
    <xf numFmtId="181" fontId="4" fillId="3" borderId="11" xfId="3" applyNumberFormat="1" applyFont="1" applyFill="1" applyBorder="1" applyAlignment="1">
      <alignment horizontal="center"/>
    </xf>
    <xf numFmtId="181" fontId="4" fillId="3" borderId="8" xfId="3" applyNumberFormat="1" applyFont="1" applyFill="1" applyBorder="1" applyAlignment="1">
      <alignment horizontal="center"/>
    </xf>
    <xf numFmtId="181" fontId="4" fillId="3" borderId="0" xfId="3" applyNumberFormat="1" applyFont="1" applyFill="1" applyBorder="1" applyAlignment="1">
      <alignment horizontal="center"/>
    </xf>
    <xf numFmtId="181" fontId="4" fillId="0" borderId="3" xfId="0" applyNumberFormat="1" applyFont="1" applyBorder="1"/>
    <xf numFmtId="181" fontId="2" fillId="4" borderId="0" xfId="0" applyNumberFormat="1" applyFont="1" applyFill="1" applyBorder="1" applyAlignment="1">
      <alignment horizontal="center"/>
    </xf>
    <xf numFmtId="0" fontId="0" fillId="0" borderId="0" xfId="0" applyBorder="1"/>
    <xf numFmtId="0" fontId="0" fillId="0" borderId="14" xfId="0" applyBorder="1"/>
    <xf numFmtId="0" fontId="0" fillId="0" borderId="6" xfId="0" applyBorder="1"/>
    <xf numFmtId="0" fontId="0" fillId="2" borderId="6" xfId="0" applyFill="1" applyBorder="1"/>
    <xf numFmtId="0" fontId="0" fillId="2" borderId="13" xfId="0" applyFill="1" applyBorder="1"/>
    <xf numFmtId="173" fontId="0" fillId="2" borderId="0" xfId="0" applyNumberFormat="1" applyFill="1" applyAlignment="1">
      <alignment horizontal="center"/>
    </xf>
    <xf numFmtId="181" fontId="2" fillId="4" borderId="7" xfId="0" applyNumberFormat="1" applyFont="1" applyFill="1" applyBorder="1" applyAlignment="1">
      <alignment horizontal="center"/>
    </xf>
    <xf numFmtId="176" fontId="0" fillId="3" borderId="11" xfId="0" applyNumberFormat="1" applyFill="1" applyBorder="1" applyAlignment="1">
      <alignment horizontal="center"/>
    </xf>
    <xf numFmtId="0" fontId="0" fillId="3" borderId="8" xfId="0" applyFill="1" applyBorder="1" applyAlignment="1">
      <alignment horizontal="center"/>
    </xf>
    <xf numFmtId="0" fontId="0" fillId="2" borderId="0" xfId="0" applyFill="1" applyAlignment="1">
      <alignment horizontal="center"/>
    </xf>
    <xf numFmtId="0" fontId="7" fillId="2" borderId="0" xfId="0" applyFont="1" applyFill="1" applyBorder="1"/>
    <xf numFmtId="176" fontId="0" fillId="2" borderId="0" xfId="0" applyNumberFormat="1" applyFill="1" applyAlignment="1">
      <alignment horizontal="center"/>
    </xf>
    <xf numFmtId="178" fontId="3" fillId="0" borderId="0" xfId="0" applyNumberFormat="1" applyFont="1" applyFill="1" applyBorder="1"/>
    <xf numFmtId="178" fontId="3" fillId="0" borderId="0" xfId="0" applyNumberFormat="1" applyFont="1" applyFill="1" applyBorder="1" applyAlignment="1">
      <alignment horizontal="center"/>
    </xf>
    <xf numFmtId="0" fontId="24" fillId="0" borderId="11" xfId="0" applyFont="1" applyBorder="1"/>
    <xf numFmtId="0" fontId="0" fillId="0" borderId="11" xfId="0" applyBorder="1"/>
    <xf numFmtId="0" fontId="0" fillId="0" borderId="11" xfId="0" applyBorder="1" applyAlignment="1">
      <alignment horizontal="right"/>
    </xf>
    <xf numFmtId="0" fontId="2" fillId="0" borderId="11" xfId="0" applyFont="1" applyBorder="1"/>
    <xf numFmtId="0" fontId="4" fillId="0" borderId="11" xfId="0" applyFont="1" applyBorder="1"/>
    <xf numFmtId="9" fontId="0" fillId="3" borderId="11" xfId="3" applyFont="1" applyFill="1" applyBorder="1" applyAlignment="1">
      <alignment horizontal="center" wrapText="1"/>
    </xf>
    <xf numFmtId="9" fontId="0" fillId="3" borderId="8" xfId="3" applyFont="1" applyFill="1" applyBorder="1" applyAlignment="1">
      <alignment horizontal="center" wrapText="1"/>
    </xf>
    <xf numFmtId="9" fontId="0" fillId="3" borderId="0" xfId="3" applyFont="1" applyFill="1" applyBorder="1" applyAlignment="1">
      <alignment horizontal="center" wrapText="1"/>
    </xf>
    <xf numFmtId="173" fontId="0" fillId="3" borderId="8" xfId="0" applyNumberFormat="1" applyFill="1" applyBorder="1" applyAlignment="1">
      <alignment horizontal="center" wrapText="1"/>
    </xf>
    <xf numFmtId="176" fontId="0" fillId="3" borderId="0" xfId="0" applyNumberFormat="1" applyFill="1" applyBorder="1" applyAlignment="1">
      <alignment horizontal="center" wrapText="1"/>
    </xf>
    <xf numFmtId="176" fontId="0" fillId="3" borderId="11" xfId="0" applyNumberFormat="1" applyFill="1" applyBorder="1" applyAlignment="1">
      <alignment horizontal="center" wrapText="1"/>
    </xf>
    <xf numFmtId="0" fontId="0" fillId="3" borderId="8" xfId="0" applyFill="1" applyBorder="1" applyAlignment="1">
      <alignment horizontal="center" wrapText="1"/>
    </xf>
    <xf numFmtId="0" fontId="0" fillId="3" borderId="0" xfId="0" applyFill="1" applyBorder="1" applyAlignment="1">
      <alignment horizontal="center" wrapText="1"/>
    </xf>
    <xf numFmtId="0" fontId="0" fillId="6" borderId="11" xfId="0" applyFill="1" applyBorder="1" applyAlignment="1">
      <alignment horizontal="center" wrapText="1"/>
    </xf>
    <xf numFmtId="0" fontId="0" fillId="6" borderId="0" xfId="0" applyFill="1" applyBorder="1" applyAlignment="1">
      <alignment horizontal="center" wrapText="1"/>
    </xf>
    <xf numFmtId="0" fontId="0" fillId="6" borderId="8" xfId="0" applyFill="1" applyBorder="1" applyAlignment="1">
      <alignment horizontal="center" wrapText="1"/>
    </xf>
    <xf numFmtId="0" fontId="0" fillId="5" borderId="11" xfId="0" applyFill="1" applyBorder="1" applyAlignment="1">
      <alignment horizontal="center" wrapText="1"/>
    </xf>
    <xf numFmtId="0" fontId="0" fillId="5" borderId="0" xfId="0" applyFill="1" applyBorder="1" applyAlignment="1">
      <alignment horizontal="center" wrapText="1"/>
    </xf>
    <xf numFmtId="0" fontId="0" fillId="5" borderId="8" xfId="0" applyFill="1" applyBorder="1" applyAlignment="1">
      <alignment horizontal="center" wrapText="1"/>
    </xf>
    <xf numFmtId="0" fontId="2" fillId="3" borderId="7" xfId="0" applyFont="1" applyFill="1" applyBorder="1"/>
    <xf numFmtId="173" fontId="0" fillId="3" borderId="0" xfId="0" quotePrefix="1" applyNumberFormat="1" applyFill="1" applyBorder="1" applyAlignment="1">
      <alignment horizontal="center"/>
    </xf>
    <xf numFmtId="181" fontId="0" fillId="3" borderId="0" xfId="0" quotePrefix="1" applyNumberFormat="1" applyFill="1" applyBorder="1" applyAlignment="1">
      <alignment horizontal="center"/>
    </xf>
    <xf numFmtId="0" fontId="2" fillId="3" borderId="26" xfId="0" applyFont="1" applyFill="1" applyBorder="1" applyAlignment="1">
      <alignment wrapText="1"/>
    </xf>
    <xf numFmtId="9" fontId="0" fillId="3" borderId="27" xfId="3" applyFont="1" applyFill="1" applyBorder="1" applyAlignment="1">
      <alignment horizontal="center" wrapText="1"/>
    </xf>
    <xf numFmtId="181" fontId="2" fillId="3" borderId="9" xfId="0" applyNumberFormat="1" applyFont="1" applyFill="1" applyBorder="1" applyAlignment="1">
      <alignment horizontal="center"/>
    </xf>
    <xf numFmtId="173" fontId="0" fillId="3" borderId="0" xfId="0" applyNumberFormat="1" applyFill="1" applyBorder="1" applyAlignment="1">
      <alignment horizontal="center" wrapText="1"/>
    </xf>
    <xf numFmtId="173" fontId="0" fillId="3" borderId="27" xfId="0" applyNumberFormat="1" applyFill="1" applyBorder="1" applyAlignment="1">
      <alignment horizontal="center" wrapText="1"/>
    </xf>
    <xf numFmtId="9" fontId="0" fillId="3" borderId="11" xfId="3" applyFont="1" applyFill="1" applyBorder="1" applyAlignment="1">
      <alignment horizontal="center"/>
    </xf>
    <xf numFmtId="181" fontId="0" fillId="3" borderId="11" xfId="3" applyNumberFormat="1" applyFont="1" applyFill="1" applyBorder="1" applyAlignment="1">
      <alignment horizontal="center"/>
    </xf>
    <xf numFmtId="181" fontId="2" fillId="3" borderId="12" xfId="0" applyNumberFormat="1" applyFont="1" applyFill="1" applyBorder="1" applyAlignment="1">
      <alignment horizontal="center"/>
    </xf>
    <xf numFmtId="9" fontId="0" fillId="3" borderId="28" xfId="3" applyFont="1" applyFill="1" applyBorder="1" applyAlignment="1">
      <alignment horizontal="center" wrapText="1"/>
    </xf>
    <xf numFmtId="9" fontId="0" fillId="3" borderId="26" xfId="3" applyFont="1" applyFill="1" applyBorder="1" applyAlignment="1">
      <alignment horizontal="center" wrapText="1"/>
    </xf>
    <xf numFmtId="181" fontId="2" fillId="3" borderId="7" xfId="0" applyNumberFormat="1" applyFont="1" applyFill="1" applyBorder="1" applyAlignment="1">
      <alignment horizontal="center"/>
    </xf>
    <xf numFmtId="176" fontId="0" fillId="3" borderId="26" xfId="0" applyNumberFormat="1" applyFill="1" applyBorder="1" applyAlignment="1">
      <alignment horizontal="center" wrapText="1"/>
    </xf>
    <xf numFmtId="176" fontId="0" fillId="3" borderId="27" xfId="0" applyNumberFormat="1" applyFill="1" applyBorder="1" applyAlignment="1">
      <alignment horizontal="center" wrapText="1"/>
    </xf>
    <xf numFmtId="0" fontId="0" fillId="3" borderId="11" xfId="0" applyFill="1" applyBorder="1" applyAlignment="1">
      <alignment horizontal="center" wrapText="1"/>
    </xf>
    <xf numFmtId="0" fontId="0" fillId="0" borderId="0" xfId="0" applyAlignment="1">
      <alignment vertical="center" wrapText="1"/>
    </xf>
    <xf numFmtId="0" fontId="0" fillId="0" borderId="6" xfId="0" applyBorder="1" applyAlignment="1">
      <alignment vertical="center" wrapText="1"/>
    </xf>
    <xf numFmtId="0" fontId="5" fillId="0" borderId="0" xfId="0" applyFont="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20" fillId="0" borderId="0" xfId="0" applyFont="1" applyBorder="1" applyAlignment="1">
      <alignment vertical="center"/>
    </xf>
    <xf numFmtId="0" fontId="0" fillId="0" borderId="3" xfId="0" applyBorder="1" applyAlignment="1">
      <alignment vertical="center"/>
    </xf>
    <xf numFmtId="0" fontId="0" fillId="0" borderId="11" xfId="0" applyBorder="1" applyAlignment="1">
      <alignment horizontal="right" vertical="center"/>
    </xf>
    <xf numFmtId="0" fontId="2" fillId="0" borderId="16" xfId="0" applyFont="1" applyBorder="1" applyAlignment="1"/>
    <xf numFmtId="0" fontId="2" fillId="5" borderId="0" xfId="0" applyFont="1" applyFill="1" applyBorder="1" applyAlignment="1">
      <alignment horizontal="center" wrapText="1"/>
    </xf>
    <xf numFmtId="174" fontId="0" fillId="3" borderId="7" xfId="0" applyNumberFormat="1" applyFill="1" applyBorder="1" applyAlignment="1">
      <alignment horizontal="center"/>
    </xf>
    <xf numFmtId="0" fontId="19" fillId="3" borderId="27" xfId="0" applyFont="1" applyFill="1" applyBorder="1" applyAlignment="1">
      <alignment horizontal="center" vertical="center"/>
    </xf>
    <xf numFmtId="0" fontId="20" fillId="6" borderId="26" xfId="0" applyFont="1" applyFill="1" applyBorder="1" applyAlignment="1">
      <alignment vertical="center"/>
    </xf>
    <xf numFmtId="0" fontId="19" fillId="6" borderId="27" xfId="0" applyFont="1" applyFill="1" applyBorder="1" applyAlignment="1">
      <alignment horizontal="center" vertical="center"/>
    </xf>
    <xf numFmtId="0" fontId="20" fillId="5" borderId="26" xfId="0" applyFont="1" applyFill="1" applyBorder="1" applyAlignment="1">
      <alignment vertical="center"/>
    </xf>
    <xf numFmtId="0" fontId="19" fillId="5" borderId="27" xfId="0" applyFont="1" applyFill="1" applyBorder="1" applyAlignment="1">
      <alignment horizontal="center" vertical="center"/>
    </xf>
    <xf numFmtId="14" fontId="0" fillId="0" borderId="0" xfId="0" applyNumberFormat="1"/>
    <xf numFmtId="14" fontId="0" fillId="0" borderId="0" xfId="0" applyNumberFormat="1" applyAlignment="1">
      <alignment vertical="center" wrapText="1"/>
    </xf>
    <xf numFmtId="14" fontId="2" fillId="0" borderId="0" xfId="0" applyNumberFormat="1" applyFont="1"/>
    <xf numFmtId="184" fontId="0" fillId="0" borderId="0" xfId="1" applyNumberFormat="1" applyFont="1"/>
    <xf numFmtId="184" fontId="3" fillId="0" borderId="29" xfId="0" applyNumberFormat="1" applyFont="1" applyBorder="1"/>
    <xf numFmtId="0" fontId="24" fillId="0" borderId="0" xfId="0" applyFont="1" applyBorder="1"/>
    <xf numFmtId="0" fontId="0" fillId="0" borderId="0" xfId="0" applyBorder="1" applyAlignment="1">
      <alignment horizontal="right"/>
    </xf>
    <xf numFmtId="0" fontId="0" fillId="0" borderId="0" xfId="0" applyBorder="1" applyAlignment="1">
      <alignment vertical="center" wrapText="1"/>
    </xf>
    <xf numFmtId="0" fontId="0" fillId="0" borderId="11" xfId="0" applyBorder="1" applyAlignment="1">
      <alignment vertical="center" wrapText="1"/>
    </xf>
    <xf numFmtId="0" fontId="2" fillId="2" borderId="0" xfId="0" applyFont="1" applyFill="1" applyBorder="1" applyAlignment="1">
      <alignment horizontal="center" vertical="center" wrapText="1"/>
    </xf>
    <xf numFmtId="0" fontId="26" fillId="0" borderId="1" xfId="0" applyFont="1" applyBorder="1"/>
    <xf numFmtId="0" fontId="8" fillId="0" borderId="0" xfId="0" applyFont="1" applyBorder="1"/>
    <xf numFmtId="176" fontId="2" fillId="7" borderId="0" xfId="0" applyNumberFormat="1" applyFont="1" applyFill="1" applyBorder="1" applyAlignment="1">
      <alignment horizontal="center" wrapText="1"/>
    </xf>
    <xf numFmtId="0" fontId="2" fillId="3" borderId="0" xfId="0" applyFont="1" applyFill="1" applyBorder="1" applyAlignment="1">
      <alignment horizontal="center" wrapText="1"/>
    </xf>
    <xf numFmtId="0" fontId="2" fillId="6" borderId="0" xfId="0" applyFont="1" applyFill="1" applyBorder="1" applyAlignment="1">
      <alignment horizontal="center" wrapText="1"/>
    </xf>
    <xf numFmtId="0" fontId="2" fillId="0" borderId="0" xfId="0" applyFont="1" applyFill="1" applyBorder="1" applyAlignment="1">
      <alignment horizontal="center" wrapText="1"/>
    </xf>
    <xf numFmtId="0" fontId="0" fillId="0" borderId="0" xfId="0" applyFill="1" applyBorder="1" applyAlignment="1">
      <alignment horizontal="center"/>
    </xf>
    <xf numFmtId="178" fontId="2" fillId="0" borderId="0" xfId="0" applyNumberFormat="1" applyFont="1" applyFill="1" applyBorder="1" applyAlignment="1">
      <alignment horizontal="center"/>
    </xf>
    <xf numFmtId="176" fontId="0" fillId="0" borderId="0" xfId="0" applyNumberFormat="1" applyFill="1" applyBorder="1" applyAlignment="1">
      <alignment horizontal="center"/>
    </xf>
    <xf numFmtId="0" fontId="25" fillId="0" borderId="0" xfId="0" applyFont="1" applyFill="1" applyBorder="1"/>
    <xf numFmtId="0" fontId="27" fillId="0" borderId="11" xfId="0" applyFont="1" applyFill="1" applyBorder="1"/>
    <xf numFmtId="176" fontId="2" fillId="3" borderId="25" xfId="0" applyNumberFormat="1" applyFont="1" applyFill="1" applyBorder="1" applyAlignment="1">
      <alignment horizontal="center" wrapText="1"/>
    </xf>
    <xf numFmtId="9" fontId="1" fillId="0" borderId="0" xfId="3" applyAlignment="1">
      <alignment horizontal="center"/>
    </xf>
    <xf numFmtId="9" fontId="1" fillId="0" borderId="1" xfId="3" applyBorder="1" applyAlignment="1">
      <alignment horizontal="center"/>
    </xf>
    <xf numFmtId="9" fontId="1" fillId="3" borderId="27" xfId="3" applyFill="1" applyBorder="1" applyAlignment="1">
      <alignment horizontal="center" wrapText="1"/>
    </xf>
    <xf numFmtId="9" fontId="1" fillId="3" borderId="0" xfId="3" applyFill="1" applyBorder="1" applyAlignment="1">
      <alignment horizontal="center" wrapText="1"/>
    </xf>
    <xf numFmtId="9" fontId="1" fillId="3" borderId="26" xfId="3" applyFill="1" applyBorder="1" applyAlignment="1">
      <alignment horizontal="center" wrapText="1"/>
    </xf>
    <xf numFmtId="9" fontId="1" fillId="3" borderId="11" xfId="3" applyFill="1" applyBorder="1" applyAlignment="1">
      <alignment horizontal="center" wrapText="1"/>
    </xf>
    <xf numFmtId="9" fontId="1" fillId="3" borderId="8" xfId="3" applyFill="1" applyBorder="1" applyAlignment="1">
      <alignment horizontal="center" wrapText="1"/>
    </xf>
    <xf numFmtId="9" fontId="1" fillId="3" borderId="28" xfId="3" applyFill="1" applyBorder="1" applyAlignment="1">
      <alignment horizontal="center" wrapText="1"/>
    </xf>
    <xf numFmtId="9" fontId="1" fillId="3" borderId="0" xfId="3" applyFill="1" applyBorder="1" applyAlignment="1">
      <alignment horizontal="center"/>
    </xf>
    <xf numFmtId="9" fontId="1" fillId="3" borderId="8" xfId="3" applyFill="1" applyBorder="1" applyAlignment="1">
      <alignment horizontal="center"/>
    </xf>
    <xf numFmtId="9" fontId="1" fillId="3" borderId="11" xfId="3" applyFill="1" applyBorder="1" applyAlignment="1">
      <alignment horizontal="center"/>
    </xf>
    <xf numFmtId="181" fontId="1" fillId="3" borderId="0" xfId="3" applyNumberFormat="1" applyFill="1" applyBorder="1" applyAlignment="1">
      <alignment horizontal="center"/>
    </xf>
    <xf numFmtId="181" fontId="1" fillId="3" borderId="8" xfId="3" applyNumberFormat="1" applyFill="1" applyBorder="1" applyAlignment="1">
      <alignment horizontal="center"/>
    </xf>
    <xf numFmtId="181" fontId="1" fillId="3" borderId="11" xfId="3" applyNumberFormat="1" applyFill="1" applyBorder="1" applyAlignment="1">
      <alignment horizontal="center"/>
    </xf>
    <xf numFmtId="9" fontId="1" fillId="3" borderId="7" xfId="3" applyFill="1" applyBorder="1" applyAlignment="1">
      <alignment horizontal="center"/>
    </xf>
    <xf numFmtId="9" fontId="1" fillId="0" borderId="4" xfId="3" applyBorder="1" applyAlignment="1">
      <alignment horizontal="center"/>
    </xf>
    <xf numFmtId="9" fontId="1" fillId="2" borderId="0" xfId="3" applyFill="1" applyBorder="1"/>
    <xf numFmtId="9" fontId="1" fillId="2" borderId="0" xfId="3" applyFill="1" applyBorder="1" applyAlignment="1">
      <alignment horizontal="center"/>
    </xf>
    <xf numFmtId="9" fontId="1" fillId="2" borderId="4" xfId="3" applyFill="1" applyBorder="1" applyAlignment="1">
      <alignment horizontal="center"/>
    </xf>
    <xf numFmtId="0" fontId="2" fillId="3" borderId="6" xfId="0" applyFont="1" applyFill="1" applyBorder="1"/>
    <xf numFmtId="175" fontId="2" fillId="3" borderId="3" xfId="0" applyNumberFormat="1" applyFont="1" applyFill="1" applyBorder="1" applyAlignment="1">
      <alignment horizontal="center"/>
    </xf>
    <xf numFmtId="0" fontId="0" fillId="0" borderId="6" xfId="0" applyFill="1" applyBorder="1"/>
    <xf numFmtId="173" fontId="0" fillId="0" borderId="0" xfId="0" applyNumberFormat="1" applyFill="1" applyBorder="1" applyAlignment="1">
      <alignment horizontal="center"/>
    </xf>
    <xf numFmtId="9" fontId="1" fillId="0" borderId="0" xfId="3" applyFill="1" applyBorder="1" applyAlignment="1">
      <alignment horizontal="center"/>
    </xf>
    <xf numFmtId="174" fontId="0" fillId="0" borderId="0" xfId="0" applyNumberFormat="1" applyFill="1" applyBorder="1" applyAlignment="1">
      <alignment horizontal="center"/>
    </xf>
    <xf numFmtId="0" fontId="0" fillId="0" borderId="3" xfId="0" applyFill="1" applyBorder="1"/>
    <xf numFmtId="0" fontId="0" fillId="0" borderId="11" xfId="0" applyFill="1" applyBorder="1"/>
    <xf numFmtId="0" fontId="7" fillId="0" borderId="0" xfId="0" applyFont="1" applyBorder="1"/>
    <xf numFmtId="0" fontId="0" fillId="0" borderId="1" xfId="0" applyFill="1" applyBorder="1"/>
    <xf numFmtId="0" fontId="19" fillId="0" borderId="0" xfId="0" applyFont="1" applyFill="1" applyBorder="1" applyAlignment="1">
      <alignment horizontal="center" vertical="center"/>
    </xf>
    <xf numFmtId="0" fontId="0" fillId="0" borderId="0" xfId="0" applyFill="1" applyBorder="1" applyAlignment="1">
      <alignment horizontal="center" wrapText="1"/>
    </xf>
    <xf numFmtId="181" fontId="0" fillId="0" borderId="0" xfId="0" applyNumberFormat="1" applyFill="1" applyBorder="1" applyAlignment="1">
      <alignment horizontal="center"/>
    </xf>
    <xf numFmtId="181" fontId="4" fillId="0" borderId="0" xfId="0" applyNumberFormat="1" applyFont="1" applyFill="1" applyBorder="1" applyAlignment="1">
      <alignment horizontal="center"/>
    </xf>
    <xf numFmtId="181" fontId="2" fillId="0" borderId="0" xfId="0" applyNumberFormat="1" applyFont="1" applyFill="1" applyBorder="1" applyAlignment="1">
      <alignment horizontal="center"/>
    </xf>
    <xf numFmtId="0" fontId="0" fillId="0" borderId="4" xfId="0" applyFill="1" applyBorder="1"/>
    <xf numFmtId="9" fontId="0" fillId="0" borderId="0" xfId="3" applyFont="1" applyFill="1"/>
    <xf numFmtId="9" fontId="0" fillId="0" borderId="1" xfId="3" applyFont="1" applyFill="1" applyBorder="1"/>
    <xf numFmtId="9" fontId="2" fillId="0" borderId="0" xfId="3" applyFont="1" applyFill="1" applyBorder="1" applyAlignment="1">
      <alignment horizontal="center" vertical="center" wrapText="1"/>
    </xf>
    <xf numFmtId="9" fontId="2" fillId="0" borderId="0" xfId="3" applyFont="1" applyFill="1" applyBorder="1" applyAlignment="1">
      <alignment horizontal="center" wrapText="1"/>
    </xf>
    <xf numFmtId="9" fontId="0" fillId="0" borderId="0" xfId="3" applyFont="1" applyFill="1" applyBorder="1" applyAlignment="1">
      <alignment horizontal="center" wrapText="1"/>
    </xf>
    <xf numFmtId="9" fontId="0" fillId="0" borderId="0" xfId="3" applyFont="1" applyFill="1" applyBorder="1" applyAlignment="1">
      <alignment horizontal="center"/>
    </xf>
    <xf numFmtId="9" fontId="4" fillId="0" borderId="0" xfId="3" applyFont="1" applyFill="1" applyBorder="1" applyAlignment="1">
      <alignment horizontal="center"/>
    </xf>
    <xf numFmtId="9" fontId="2" fillId="0" borderId="0" xfId="3" applyFont="1" applyFill="1" applyBorder="1" applyAlignment="1">
      <alignment horizontal="center"/>
    </xf>
    <xf numFmtId="9" fontId="0" fillId="0" borderId="4" xfId="3" applyFont="1" applyFill="1" applyBorder="1"/>
    <xf numFmtId="9" fontId="0" fillId="0" borderId="0" xfId="3" applyFont="1" applyFill="1" applyBorder="1"/>
    <xf numFmtId="0" fontId="8" fillId="0" borderId="4" xfId="0" applyFont="1" applyBorder="1"/>
    <xf numFmtId="0" fontId="28" fillId="0" borderId="4" xfId="0" applyFont="1" applyBorder="1"/>
    <xf numFmtId="181" fontId="20" fillId="3" borderId="0" xfId="0" applyNumberFormat="1" applyFont="1" applyFill="1" applyBorder="1" applyAlignment="1">
      <alignment horizontal="center"/>
    </xf>
    <xf numFmtId="0" fontId="31" fillId="0" borderId="0" xfId="0" applyFont="1"/>
    <xf numFmtId="0" fontId="31" fillId="0" borderId="0" xfId="0" applyFont="1" applyAlignment="1">
      <alignment horizontal="right"/>
    </xf>
    <xf numFmtId="188" fontId="31" fillId="0" borderId="0" xfId="0" applyNumberFormat="1" applyFont="1" applyAlignment="1">
      <alignment horizontal="center"/>
    </xf>
    <xf numFmtId="0" fontId="0" fillId="4" borderId="0" xfId="0" applyFill="1"/>
    <xf numFmtId="0" fontId="31" fillId="0" borderId="0" xfId="0" applyFont="1" applyFill="1"/>
    <xf numFmtId="188" fontId="31" fillId="0" borderId="7" xfId="0" applyNumberFormat="1" applyFont="1" applyBorder="1" applyAlignment="1">
      <alignment horizontal="center"/>
    </xf>
    <xf numFmtId="0" fontId="32" fillId="0" borderId="0" xfId="0" applyFont="1" applyAlignment="1">
      <alignment horizontal="right"/>
    </xf>
    <xf numFmtId="188" fontId="32" fillId="0" borderId="30" xfId="0" applyNumberFormat="1" applyFont="1" applyBorder="1" applyAlignment="1">
      <alignment horizontal="center"/>
    </xf>
    <xf numFmtId="0" fontId="2" fillId="4" borderId="0" xfId="0" applyFont="1" applyFill="1"/>
    <xf numFmtId="0" fontId="28" fillId="0" borderId="0" xfId="0" applyFont="1" applyBorder="1"/>
    <xf numFmtId="173" fontId="0" fillId="0" borderId="0" xfId="0" applyNumberFormat="1" applyBorder="1" applyAlignment="1">
      <alignment horizontal="center"/>
    </xf>
    <xf numFmtId="9" fontId="0" fillId="0" borderId="0" xfId="3" applyFont="1" applyBorder="1" applyAlignment="1">
      <alignment horizontal="center"/>
    </xf>
    <xf numFmtId="176" fontId="0" fillId="0" borderId="0" xfId="0" applyNumberFormat="1" applyBorder="1" applyAlignment="1">
      <alignment horizontal="center"/>
    </xf>
    <xf numFmtId="0" fontId="4" fillId="0" borderId="6" xfId="0" applyFont="1" applyFill="1" applyBorder="1" applyAlignment="1">
      <alignment horizontal="left"/>
    </xf>
    <xf numFmtId="0" fontId="4" fillId="0" borderId="14" xfId="0" applyFont="1" applyFill="1" applyBorder="1"/>
    <xf numFmtId="182" fontId="1" fillId="3" borderId="3" xfId="2" applyNumberFormat="1" applyFont="1" applyFill="1" applyBorder="1"/>
    <xf numFmtId="0" fontId="2" fillId="0" borderId="0" xfId="0" applyFont="1" applyBorder="1" applyAlignment="1"/>
    <xf numFmtId="184" fontId="3" fillId="0" borderId="0" xfId="0" applyNumberFormat="1" applyFont="1" applyBorder="1"/>
    <xf numFmtId="0" fontId="20" fillId="6" borderId="25" xfId="0" applyFont="1" applyFill="1" applyBorder="1" applyAlignment="1">
      <alignment vertical="center"/>
    </xf>
    <xf numFmtId="175" fontId="0" fillId="0" borderId="0" xfId="0" applyNumberFormat="1"/>
    <xf numFmtId="175" fontId="0" fillId="3" borderId="0" xfId="0" quotePrefix="1" applyNumberFormat="1" applyFill="1" applyBorder="1" applyAlignment="1">
      <alignment horizontal="center"/>
    </xf>
    <xf numFmtId="175" fontId="0" fillId="3" borderId="0" xfId="0" applyNumberFormat="1" applyFill="1" applyBorder="1" applyAlignment="1">
      <alignment horizontal="center"/>
    </xf>
    <xf numFmtId="175" fontId="0" fillId="3" borderId="4" xfId="0" applyNumberFormat="1" applyFill="1" applyBorder="1"/>
    <xf numFmtId="175" fontId="0" fillId="0" borderId="0" xfId="0" applyNumberFormat="1" applyAlignment="1">
      <alignment horizontal="left" vertical="center"/>
    </xf>
    <xf numFmtId="175" fontId="4" fillId="0" borderId="0" xfId="0" applyNumberFormat="1" applyFont="1" applyFill="1" applyBorder="1" applyAlignment="1">
      <alignment horizontal="center"/>
    </xf>
    <xf numFmtId="196" fontId="0" fillId="3" borderId="0" xfId="0" applyNumberFormat="1" applyFill="1" applyBorder="1" applyAlignment="1">
      <alignment horizontal="center"/>
    </xf>
    <xf numFmtId="0" fontId="20" fillId="0" borderId="3" xfId="0" applyFont="1" applyBorder="1" applyAlignment="1">
      <alignment vertical="center"/>
    </xf>
    <xf numFmtId="0" fontId="0" fillId="0" borderId="3" xfId="0" applyBorder="1" applyAlignment="1">
      <alignment horizontal="center" wrapText="1"/>
    </xf>
    <xf numFmtId="0" fontId="0" fillId="0" borderId="3" xfId="0" applyBorder="1" applyAlignment="1">
      <alignment horizontal="center"/>
    </xf>
    <xf numFmtId="181" fontId="0" fillId="0" borderId="3" xfId="0" applyNumberFormat="1" applyBorder="1" applyAlignment="1">
      <alignment horizontal="center"/>
    </xf>
    <xf numFmtId="181" fontId="4" fillId="0" borderId="3" xfId="0" applyNumberFormat="1" applyFont="1" applyBorder="1" applyAlignment="1">
      <alignment horizontal="center"/>
    </xf>
    <xf numFmtId="181" fontId="2" fillId="0" borderId="3" xfId="0" applyNumberFormat="1" applyFont="1" applyBorder="1" applyAlignment="1">
      <alignment horizontal="center"/>
    </xf>
    <xf numFmtId="15" fontId="15" fillId="3" borderId="1" xfId="0" applyNumberFormat="1" applyFont="1" applyFill="1" applyBorder="1" applyAlignment="1">
      <alignment horizontal="center"/>
    </xf>
    <xf numFmtId="181" fontId="0" fillId="3" borderId="7" xfId="0" applyNumberFormat="1" applyFill="1" applyBorder="1" applyAlignment="1">
      <alignment horizontal="center"/>
    </xf>
    <xf numFmtId="0" fontId="19" fillId="6" borderId="25" xfId="0" applyFont="1" applyFill="1" applyBorder="1" applyAlignment="1">
      <alignment horizontal="center" vertical="center"/>
    </xf>
    <xf numFmtId="0" fontId="19" fillId="5" borderId="25" xfId="0" applyFont="1" applyFill="1" applyBorder="1" applyAlignment="1">
      <alignment horizontal="center" vertical="center"/>
    </xf>
    <xf numFmtId="0" fontId="19" fillId="3" borderId="25" xfId="0" applyFont="1" applyFill="1" applyBorder="1" applyAlignment="1">
      <alignment horizontal="center" vertical="center"/>
    </xf>
    <xf numFmtId="9" fontId="2" fillId="3" borderId="25" xfId="3" applyFont="1" applyFill="1" applyBorder="1" applyAlignment="1">
      <alignment horizontal="center" wrapText="1"/>
    </xf>
    <xf numFmtId="173" fontId="2" fillId="3" borderId="25" xfId="0" applyNumberFormat="1" applyFont="1" applyFill="1" applyBorder="1" applyAlignment="1">
      <alignment horizontal="center" wrapText="1"/>
    </xf>
    <xf numFmtId="176" fontId="2" fillId="3" borderId="25" xfId="0" applyNumberFormat="1" applyFont="1" applyFill="1" applyBorder="1" applyAlignment="1">
      <alignment horizontal="center" wrapText="1"/>
    </xf>
    <xf numFmtId="177" fontId="13" fillId="0" borderId="0" xfId="0" applyNumberFormat="1" applyFont="1" applyAlignment="1">
      <alignment horizontal="left"/>
    </xf>
    <xf numFmtId="0" fontId="30" fillId="8" borderId="0" xfId="0" applyFont="1" applyFill="1" applyAlignment="1">
      <alignment horizontal="center"/>
    </xf>
    <xf numFmtId="0" fontId="19" fillId="0" borderId="14" xfId="0" applyFont="1" applyBorder="1" applyAlignment="1">
      <alignment horizontal="center"/>
    </xf>
    <xf numFmtId="0" fontId="19" fillId="0" borderId="2" xfId="0" applyFont="1" applyBorder="1" applyAlignment="1">
      <alignment horizontal="center"/>
    </xf>
  </cellXfs>
  <cellStyles count="4">
    <cellStyle name="Comma" xfId="1" builtinId="3"/>
    <cellStyle name="Comma_EEL Hot List 27 Oct 00" xfId="2"/>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porting%20Summary/Reports/2001/Pipeline/Current%20EEL%20Pipelin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porting%20Summary/Reports/2001/Pipeline/Deal%20Pipeline%20Sent%20051401%20-%20C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rting%20Summary/Reports/2001/Pipeline/Current%20Deal%20Pip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porting%20London%20Summary/2001/London_DPR_2001_05_18_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ull Pipeline"/>
      <sheetName val="Distribution"/>
    </sheetNames>
    <sheetDataSet>
      <sheetData sheetId="0" refreshError="1"/>
      <sheetData sheetId="1" refreshError="1">
        <row r="6">
          <cell r="A6" t="str">
            <v xml:space="preserve">  GAS</v>
          </cell>
        </row>
        <row r="7">
          <cell r="A7" t="str">
            <v>GAS</v>
          </cell>
          <cell r="C7">
            <v>0</v>
          </cell>
          <cell r="D7">
            <v>0</v>
          </cell>
          <cell r="F7">
            <v>0</v>
          </cell>
          <cell r="G7">
            <v>0</v>
          </cell>
          <cell r="H7">
            <v>0</v>
          </cell>
          <cell r="I7">
            <v>0</v>
          </cell>
          <cell r="K7">
            <v>0</v>
          </cell>
        </row>
        <row r="8">
          <cell r="A8" t="str">
            <v>CATS Sterilised Capacity</v>
          </cell>
          <cell r="B8" t="str">
            <v>Q1 01</v>
          </cell>
          <cell r="D8" t="str">
            <v>Stephen Jones</v>
          </cell>
          <cell r="E8" t="str">
            <v>No</v>
          </cell>
          <cell r="F8">
            <v>0</v>
          </cell>
          <cell r="G8">
            <v>0</v>
          </cell>
          <cell r="H8">
            <v>0</v>
          </cell>
          <cell r="I8">
            <v>90</v>
          </cell>
          <cell r="J8" t="str">
            <v>%</v>
          </cell>
          <cell r="K8">
            <v>0</v>
          </cell>
        </row>
        <row r="9">
          <cell r="A9" t="str">
            <v>TPL Make-up Gas</v>
          </cell>
          <cell r="B9" t="str">
            <v>Q1 01</v>
          </cell>
          <cell r="D9" t="str">
            <v>Peter Crilly</v>
          </cell>
          <cell r="E9" t="str">
            <v>Yes</v>
          </cell>
          <cell r="F9">
            <v>0</v>
          </cell>
          <cell r="G9">
            <v>1000</v>
          </cell>
          <cell r="H9">
            <v>0</v>
          </cell>
          <cell r="I9">
            <v>50</v>
          </cell>
          <cell r="J9" t="str">
            <v>%</v>
          </cell>
          <cell r="K9">
            <v>0</v>
          </cell>
        </row>
        <row r="10">
          <cell r="A10" t="str">
            <v>Innogy</v>
          </cell>
          <cell r="B10" t="str">
            <v>Q1 01</v>
          </cell>
          <cell r="D10" t="str">
            <v>Maggie O'Meara</v>
          </cell>
          <cell r="E10" t="str">
            <v>Yes</v>
          </cell>
          <cell r="F10">
            <v>0</v>
          </cell>
          <cell r="G10">
            <v>1000</v>
          </cell>
          <cell r="H10">
            <v>0</v>
          </cell>
          <cell r="I10">
            <v>80</v>
          </cell>
          <cell r="J10" t="str">
            <v>%</v>
          </cell>
          <cell r="K10">
            <v>0</v>
          </cell>
        </row>
        <row r="11">
          <cell r="A11" t="str">
            <v>Premier Power</v>
          </cell>
          <cell r="B11" t="str">
            <v>Q1 01</v>
          </cell>
          <cell r="D11" t="str">
            <v>Maggie O'Meara</v>
          </cell>
          <cell r="E11" t="str">
            <v>Yes</v>
          </cell>
          <cell r="F11">
            <v>0</v>
          </cell>
          <cell r="G11">
            <v>500</v>
          </cell>
          <cell r="H11">
            <v>0</v>
          </cell>
          <cell r="I11">
            <v>80</v>
          </cell>
          <cell r="J11" t="str">
            <v>%</v>
          </cell>
          <cell r="K11">
            <v>0</v>
          </cell>
        </row>
        <row r="12">
          <cell r="A12" t="str">
            <v>Yorkshire incremental</v>
          </cell>
          <cell r="B12" t="str">
            <v>Q1 01</v>
          </cell>
          <cell r="D12" t="str">
            <v>Matt Ferguson</v>
          </cell>
          <cell r="E12" t="str">
            <v>Yes</v>
          </cell>
          <cell r="F12">
            <v>0</v>
          </cell>
          <cell r="G12">
            <v>6000</v>
          </cell>
          <cell r="H12">
            <v>0</v>
          </cell>
          <cell r="I12">
            <v>25</v>
          </cell>
          <cell r="J12" t="str">
            <v>%</v>
          </cell>
          <cell r="K12">
            <v>0</v>
          </cell>
        </row>
        <row r="13">
          <cell r="A13" t="str">
            <v>Yorkshire-Teesside</v>
          </cell>
          <cell r="B13" t="str">
            <v>Q1 01</v>
          </cell>
          <cell r="D13" t="str">
            <v>Matt Ferguson</v>
          </cell>
          <cell r="E13" t="str">
            <v>Yes</v>
          </cell>
          <cell r="F13">
            <v>0</v>
          </cell>
          <cell r="G13">
            <v>500</v>
          </cell>
          <cell r="H13">
            <v>0</v>
          </cell>
          <cell r="I13">
            <v>25</v>
          </cell>
          <cell r="J13" t="str">
            <v>%</v>
          </cell>
          <cell r="K13">
            <v>0</v>
          </cell>
        </row>
        <row r="14">
          <cell r="A14" t="str">
            <v>Storage Q1</v>
          </cell>
          <cell r="B14" t="str">
            <v>Q1 01</v>
          </cell>
          <cell r="D14" t="str">
            <v>Natasha Danilochkina</v>
          </cell>
          <cell r="E14" t="str">
            <v>Yes</v>
          </cell>
          <cell r="F14">
            <v>0</v>
          </cell>
          <cell r="G14">
            <v>500</v>
          </cell>
          <cell r="H14">
            <v>0</v>
          </cell>
          <cell r="I14">
            <v>30</v>
          </cell>
          <cell r="J14" t="str">
            <v>%</v>
          </cell>
          <cell r="K14">
            <v>0</v>
          </cell>
        </row>
        <row r="15">
          <cell r="A15" t="str">
            <v>London Electricity</v>
          </cell>
          <cell r="B15" t="str">
            <v>Q1 01</v>
          </cell>
          <cell r="D15" t="str">
            <v>Maria Foster</v>
          </cell>
          <cell r="E15" t="str">
            <v>Yes</v>
          </cell>
          <cell r="F15">
            <v>0</v>
          </cell>
          <cell r="G15">
            <v>0</v>
          </cell>
          <cell r="H15">
            <v>0</v>
          </cell>
          <cell r="I15">
            <v>10</v>
          </cell>
          <cell r="J15" t="str">
            <v>%</v>
          </cell>
          <cell r="K15">
            <v>0</v>
          </cell>
        </row>
        <row r="16">
          <cell r="A16" t="str">
            <v>Industrials Q1</v>
          </cell>
          <cell r="B16" t="str">
            <v>Q1 01</v>
          </cell>
          <cell r="D16" t="str">
            <v>Brett Date</v>
          </cell>
          <cell r="E16" t="str">
            <v>Yes</v>
          </cell>
          <cell r="F16">
            <v>0</v>
          </cell>
          <cell r="G16">
            <v>1000</v>
          </cell>
          <cell r="H16">
            <v>0</v>
          </cell>
          <cell r="I16">
            <v>10</v>
          </cell>
          <cell r="J16" t="str">
            <v>%</v>
          </cell>
          <cell r="K16">
            <v>0</v>
          </cell>
        </row>
        <row r="17">
          <cell r="A17" t="str">
            <v>Highland</v>
          </cell>
          <cell r="B17" t="str">
            <v>Q2 01</v>
          </cell>
          <cell r="D17" t="str">
            <v>Matt Ferguson</v>
          </cell>
          <cell r="E17" t="str">
            <v>Yes</v>
          </cell>
          <cell r="F17">
            <v>0</v>
          </cell>
          <cell r="G17">
            <v>500</v>
          </cell>
          <cell r="H17">
            <v>0</v>
          </cell>
          <cell r="I17">
            <v>20</v>
          </cell>
          <cell r="J17" t="str">
            <v>%</v>
          </cell>
          <cell r="K17">
            <v>0</v>
          </cell>
        </row>
        <row r="18">
          <cell r="A18" t="str">
            <v>Tullow</v>
          </cell>
          <cell r="B18" t="str">
            <v>Q2 01</v>
          </cell>
          <cell r="D18" t="str">
            <v>Matt Ferguson</v>
          </cell>
          <cell r="E18" t="str">
            <v>Yes</v>
          </cell>
          <cell r="F18">
            <v>0</v>
          </cell>
          <cell r="G18">
            <v>3000</v>
          </cell>
          <cell r="H18">
            <v>0</v>
          </cell>
          <cell r="I18">
            <v>30</v>
          </cell>
          <cell r="J18" t="str">
            <v>%</v>
          </cell>
          <cell r="K18">
            <v>0</v>
          </cell>
        </row>
        <row r="19">
          <cell r="A19" t="str">
            <v>Storage Q2</v>
          </cell>
          <cell r="B19" t="str">
            <v>Q2 01</v>
          </cell>
          <cell r="D19" t="str">
            <v>Natasha Danilochkina</v>
          </cell>
          <cell r="E19" t="str">
            <v>Yes</v>
          </cell>
          <cell r="F19">
            <v>0</v>
          </cell>
          <cell r="G19">
            <v>1000</v>
          </cell>
          <cell r="H19">
            <v>0</v>
          </cell>
          <cell r="I19">
            <v>30</v>
          </cell>
          <cell r="J19" t="str">
            <v>%</v>
          </cell>
          <cell r="K19">
            <v>0</v>
          </cell>
        </row>
        <row r="20">
          <cell r="A20" t="str">
            <v>St. Fergus Capacity</v>
          </cell>
          <cell r="B20" t="str">
            <v>Q2 01</v>
          </cell>
          <cell r="D20" t="str">
            <v>Peter Crilly</v>
          </cell>
          <cell r="E20" t="str">
            <v>Yes</v>
          </cell>
          <cell r="F20">
            <v>0</v>
          </cell>
          <cell r="G20">
            <v>50000</v>
          </cell>
          <cell r="H20">
            <v>0</v>
          </cell>
          <cell r="I20">
            <v>20</v>
          </cell>
          <cell r="J20" t="str">
            <v>%</v>
          </cell>
          <cell r="K20">
            <v>0</v>
          </cell>
        </row>
        <row r="21">
          <cell r="A21" t="str">
            <v>Spalding</v>
          </cell>
          <cell r="B21" t="str">
            <v>Q2 01</v>
          </cell>
          <cell r="D21" t="str">
            <v>Maria Foster</v>
          </cell>
          <cell r="E21" t="str">
            <v>Yes</v>
          </cell>
          <cell r="F21">
            <v>0</v>
          </cell>
          <cell r="G21">
            <v>12000</v>
          </cell>
          <cell r="H21">
            <v>0</v>
          </cell>
          <cell r="I21">
            <v>20</v>
          </cell>
          <cell r="J21" t="str">
            <v>%</v>
          </cell>
          <cell r="K21">
            <v>0</v>
          </cell>
        </row>
        <row r="22">
          <cell r="A22" t="str">
            <v>PDA</v>
          </cell>
          <cell r="B22" t="str">
            <v>Q2 01</v>
          </cell>
          <cell r="D22" t="str">
            <v>Matt Ferguson</v>
          </cell>
          <cell r="E22" t="str">
            <v>Yes</v>
          </cell>
          <cell r="F22">
            <v>0</v>
          </cell>
          <cell r="G22">
            <v>5000</v>
          </cell>
          <cell r="H22">
            <v>0</v>
          </cell>
          <cell r="I22">
            <v>25</v>
          </cell>
          <cell r="J22" t="str">
            <v>%</v>
          </cell>
          <cell r="K22">
            <v>0</v>
          </cell>
        </row>
        <row r="23">
          <cell r="A23" t="str">
            <v>Enterprise</v>
          </cell>
          <cell r="B23" t="str">
            <v>Q2 01</v>
          </cell>
          <cell r="D23" t="str">
            <v>Maria Foster</v>
          </cell>
          <cell r="E23" t="str">
            <v>Yes</v>
          </cell>
          <cell r="F23">
            <v>0</v>
          </cell>
          <cell r="G23">
            <v>500</v>
          </cell>
          <cell r="H23">
            <v>0</v>
          </cell>
          <cell r="I23">
            <v>30</v>
          </cell>
          <cell r="J23" t="str">
            <v>%</v>
          </cell>
          <cell r="K23">
            <v>0</v>
          </cell>
        </row>
        <row r="24">
          <cell r="A24" t="str">
            <v>Ruhrgas</v>
          </cell>
          <cell r="B24" t="str">
            <v>Q2 01</v>
          </cell>
          <cell r="D24" t="str">
            <v>Maria Foster</v>
          </cell>
          <cell r="E24" t="str">
            <v>Yes</v>
          </cell>
          <cell r="F24">
            <v>0</v>
          </cell>
          <cell r="G24">
            <v>4000</v>
          </cell>
          <cell r="H24">
            <v>0</v>
          </cell>
          <cell r="I24">
            <v>30</v>
          </cell>
          <cell r="J24" t="str">
            <v>%</v>
          </cell>
          <cell r="K24">
            <v>0</v>
          </cell>
        </row>
        <row r="25">
          <cell r="A25" t="str">
            <v>BGI</v>
          </cell>
          <cell r="B25" t="str">
            <v>Q2 01</v>
          </cell>
          <cell r="D25" t="str">
            <v>Maria Foster</v>
          </cell>
          <cell r="E25" t="str">
            <v>Yes</v>
          </cell>
          <cell r="F25">
            <v>0</v>
          </cell>
          <cell r="G25">
            <v>1000</v>
          </cell>
          <cell r="H25">
            <v>0</v>
          </cell>
          <cell r="I25">
            <v>40</v>
          </cell>
          <cell r="J25" t="str">
            <v>%</v>
          </cell>
          <cell r="K25">
            <v>0</v>
          </cell>
        </row>
        <row r="26">
          <cell r="A26" t="str">
            <v>Langage</v>
          </cell>
          <cell r="B26" t="str">
            <v>Q2 01</v>
          </cell>
          <cell r="D26" t="str">
            <v>Maggie O'Meara</v>
          </cell>
          <cell r="E26" t="str">
            <v>Yes</v>
          </cell>
          <cell r="F26">
            <v>0</v>
          </cell>
          <cell r="G26">
            <v>12000</v>
          </cell>
          <cell r="H26">
            <v>0</v>
          </cell>
          <cell r="I26">
            <v>20</v>
          </cell>
          <cell r="J26" t="str">
            <v>%</v>
          </cell>
          <cell r="K26">
            <v>0</v>
          </cell>
        </row>
        <row r="27">
          <cell r="A27" t="str">
            <v>Deesside</v>
          </cell>
          <cell r="B27" t="str">
            <v>Q2 01</v>
          </cell>
          <cell r="D27" t="str">
            <v>Maggie O'Meara</v>
          </cell>
          <cell r="E27" t="str">
            <v>Yes</v>
          </cell>
          <cell r="F27">
            <v>0</v>
          </cell>
          <cell r="G27">
            <v>10000</v>
          </cell>
          <cell r="H27">
            <v>0</v>
          </cell>
          <cell r="I27">
            <v>20</v>
          </cell>
          <cell r="J27" t="str">
            <v>%</v>
          </cell>
          <cell r="K27">
            <v>0</v>
          </cell>
        </row>
        <row r="28">
          <cell r="A28" t="str">
            <v>Industrials Q2</v>
          </cell>
          <cell r="B28" t="str">
            <v>Q2 01</v>
          </cell>
          <cell r="D28" t="str">
            <v>Brett Date</v>
          </cell>
          <cell r="E28" t="str">
            <v>Yes</v>
          </cell>
          <cell r="F28">
            <v>0</v>
          </cell>
          <cell r="G28">
            <v>2000</v>
          </cell>
          <cell r="H28">
            <v>0</v>
          </cell>
          <cell r="I28">
            <v>25</v>
          </cell>
          <cell r="J28" t="str">
            <v>%</v>
          </cell>
          <cell r="K28">
            <v>0</v>
          </cell>
        </row>
        <row r="29">
          <cell r="A29" t="str">
            <v>GFU</v>
          </cell>
          <cell r="B29" t="str">
            <v>Q2 01</v>
          </cell>
          <cell r="D29" t="str">
            <v>Maria Foster</v>
          </cell>
          <cell r="E29" t="str">
            <v>Yes</v>
          </cell>
          <cell r="F29">
            <v>0</v>
          </cell>
          <cell r="G29">
            <v>18000</v>
          </cell>
          <cell r="H29">
            <v>0</v>
          </cell>
          <cell r="I29">
            <v>30</v>
          </cell>
          <cell r="J29" t="str">
            <v>%</v>
          </cell>
          <cell r="K29">
            <v>0</v>
          </cell>
        </row>
        <row r="30">
          <cell r="A30" t="str">
            <v>CalEnergy</v>
          </cell>
          <cell r="B30" t="str">
            <v>Q3 01</v>
          </cell>
          <cell r="C30">
            <v>0</v>
          </cell>
          <cell r="D30" t="str">
            <v>Matt Ferguson</v>
          </cell>
          <cell r="E30" t="str">
            <v>Yes</v>
          </cell>
          <cell r="F30">
            <v>0</v>
          </cell>
          <cell r="G30">
            <v>3000</v>
          </cell>
          <cell r="H30">
            <v>0</v>
          </cell>
          <cell r="I30">
            <v>20</v>
          </cell>
          <cell r="J30" t="str">
            <v>%</v>
          </cell>
          <cell r="K30">
            <v>0</v>
          </cell>
        </row>
        <row r="31">
          <cell r="A31" t="str">
            <v>ESBI</v>
          </cell>
          <cell r="B31" t="str">
            <v>Q3 01</v>
          </cell>
          <cell r="C31"/>
          <cell r="D31" t="str">
            <v>Maria Foster</v>
          </cell>
          <cell r="E31" t="str">
            <v>Yes</v>
          </cell>
          <cell r="F31">
            <v>0</v>
          </cell>
          <cell r="G31">
            <v>2000</v>
          </cell>
          <cell r="H31">
            <v>0</v>
          </cell>
          <cell r="I31">
            <v>20</v>
          </cell>
          <cell r="J31" t="str">
            <v>%</v>
          </cell>
          <cell r="K31">
            <v>0</v>
          </cell>
        </row>
        <row r="32">
          <cell r="A32" t="str">
            <v>BGE</v>
          </cell>
          <cell r="B32" t="str">
            <v>Q3 01</v>
          </cell>
          <cell r="D32" t="str">
            <v>Maria Foster</v>
          </cell>
          <cell r="E32" t="str">
            <v>Yes</v>
          </cell>
          <cell r="F32">
            <v>0</v>
          </cell>
          <cell r="G32">
            <v>500</v>
          </cell>
          <cell r="H32">
            <v>0</v>
          </cell>
          <cell r="I32">
            <v>30</v>
          </cell>
          <cell r="J32" t="str">
            <v>%</v>
          </cell>
          <cell r="K32">
            <v>0</v>
          </cell>
        </row>
        <row r="33">
          <cell r="A33" t="str">
            <v>Industrials Q3</v>
          </cell>
          <cell r="B33" t="str">
            <v>Q3 01</v>
          </cell>
          <cell r="C33"/>
          <cell r="D33" t="str">
            <v>Brett Date</v>
          </cell>
          <cell r="E33" t="str">
            <v>Yes</v>
          </cell>
          <cell r="F33">
            <v>0</v>
          </cell>
          <cell r="G33">
            <v>3000</v>
          </cell>
          <cell r="H33">
            <v>0</v>
          </cell>
          <cell r="I33">
            <v>25</v>
          </cell>
          <cell r="J33" t="str">
            <v>%</v>
          </cell>
          <cell r="K33">
            <v>0</v>
          </cell>
        </row>
        <row r="34">
          <cell r="A34" t="str">
            <v>Jaguar</v>
          </cell>
          <cell r="B34" t="str">
            <v>Q4 01</v>
          </cell>
          <cell r="D34" t="str">
            <v>Peter Crilly</v>
          </cell>
          <cell r="E34" t="str">
            <v>Yes</v>
          </cell>
          <cell r="F34">
            <v>0</v>
          </cell>
          <cell r="G34">
            <v>5000</v>
          </cell>
          <cell r="H34">
            <v>0</v>
          </cell>
          <cell r="I34">
            <v>30</v>
          </cell>
          <cell r="J34" t="str">
            <v>%</v>
          </cell>
          <cell r="K34">
            <v>0</v>
          </cell>
        </row>
        <row r="35">
          <cell r="A35" t="str">
            <v>Industrials Q4</v>
          </cell>
          <cell r="B35" t="str">
            <v>Q4 01</v>
          </cell>
          <cell r="D35" t="str">
            <v>Brett Date</v>
          </cell>
          <cell r="E35" t="str">
            <v>Yes</v>
          </cell>
          <cell r="F35">
            <v>0</v>
          </cell>
          <cell r="G35">
            <v>4000</v>
          </cell>
          <cell r="H35">
            <v>0</v>
          </cell>
          <cell r="I35">
            <v>25</v>
          </cell>
          <cell r="J35" t="str">
            <v>%</v>
          </cell>
          <cell r="K35">
            <v>0</v>
          </cell>
        </row>
        <row r="36">
          <cell r="A36" t="str">
            <v>end Gas</v>
          </cell>
          <cell r="C36">
            <v>0</v>
          </cell>
          <cell r="D36">
            <v>0</v>
          </cell>
          <cell r="E36"/>
          <cell r="F36">
            <v>0</v>
          </cell>
          <cell r="G36">
            <v>0</v>
          </cell>
          <cell r="H36">
            <v>0</v>
          </cell>
          <cell r="I36">
            <v>0</v>
          </cell>
          <cell r="J36" t="str">
            <v>%</v>
          </cell>
          <cell r="K36">
            <v>0</v>
          </cell>
        </row>
        <row r="37">
          <cell r="D37"/>
          <cell r="E37"/>
          <cell r="F37"/>
          <cell r="G37"/>
          <cell r="H37"/>
          <cell r="K37"/>
        </row>
        <row r="38">
          <cell r="A38" t="str">
            <v xml:space="preserve">  UK POWER</v>
          </cell>
          <cell r="C38">
            <v>0</v>
          </cell>
          <cell r="D38" t="str">
            <v>TOTAL Q1 01</v>
          </cell>
          <cell r="E38">
            <v>9</v>
          </cell>
          <cell r="F38"/>
          <cell r="G38">
            <v>10500</v>
          </cell>
          <cell r="H38">
            <v>0</v>
          </cell>
          <cell r="K38">
            <v>10000</v>
          </cell>
        </row>
        <row r="39">
          <cell r="A39"/>
          <cell r="C39"/>
          <cell r="D39" t="str">
            <v>TOTAL Q2 01</v>
          </cell>
          <cell r="E39">
            <v>13</v>
          </cell>
          <cell r="F39"/>
          <cell r="G39">
            <v>119000</v>
          </cell>
          <cell r="H39">
            <v>0</v>
          </cell>
          <cell r="I39">
            <v>0</v>
          </cell>
          <cell r="K39">
            <v>10000</v>
          </cell>
        </row>
        <row r="40">
          <cell r="A40"/>
          <cell r="B40" t="str">
            <v>Q1 01</v>
          </cell>
          <cell r="C40"/>
          <cell r="D40" t="str">
            <v>TOTAL Q3 01</v>
          </cell>
          <cell r="E40">
            <v>4</v>
          </cell>
          <cell r="F40"/>
          <cell r="G40">
            <v>8500</v>
          </cell>
          <cell r="H40">
            <v>0</v>
          </cell>
          <cell r="I40"/>
          <cell r="J40" t="str">
            <v>%</v>
          </cell>
          <cell r="K40">
            <v>10000</v>
          </cell>
        </row>
        <row r="41">
          <cell r="A41"/>
          <cell r="B41"/>
          <cell r="C41"/>
          <cell r="D41" t="str">
            <v>TOTAL Q4 01</v>
          </cell>
          <cell r="E41">
            <v>2</v>
          </cell>
          <cell r="F41"/>
          <cell r="G41">
            <v>9000</v>
          </cell>
          <cell r="H41">
            <v>0</v>
          </cell>
          <cell r="I41"/>
          <cell r="J41"/>
          <cell r="K41">
            <v>10000</v>
          </cell>
        </row>
        <row r="42">
          <cell r="A42"/>
          <cell r="B42"/>
          <cell r="C42"/>
          <cell r="D42" t="str">
            <v>GROUP TOTAL</v>
          </cell>
          <cell r="E42">
            <v>28</v>
          </cell>
          <cell r="F42">
            <v>0</v>
          </cell>
          <cell r="G42">
            <v>147000</v>
          </cell>
          <cell r="H42">
            <v>0</v>
          </cell>
          <cell r="I42"/>
          <cell r="J42"/>
          <cell r="K42">
            <v>40000</v>
          </cell>
        </row>
        <row r="43">
          <cell r="A43"/>
          <cell r="B43"/>
          <cell r="D43"/>
          <cell r="E43"/>
          <cell r="F43"/>
          <cell r="G43"/>
          <cell r="H43"/>
          <cell r="I43"/>
          <cell r="J43"/>
          <cell r="K43"/>
        </row>
        <row r="44">
          <cell r="A44" t="str">
            <v xml:space="preserve">  UK POWER</v>
          </cell>
          <cell r="B44"/>
          <cell r="C44">
            <v>0</v>
          </cell>
          <cell r="D44"/>
          <cell r="E44"/>
          <cell r="F44">
            <v>0</v>
          </cell>
          <cell r="G44"/>
          <cell r="H44">
            <v>0</v>
          </cell>
          <cell r="I44"/>
          <cell r="J44"/>
          <cell r="K44">
            <v>0</v>
          </cell>
        </row>
        <row r="45">
          <cell r="A45" t="str">
            <v>UK POWER</v>
          </cell>
          <cell r="B45"/>
          <cell r="C45">
            <v>0</v>
          </cell>
          <cell r="D45">
            <v>0</v>
          </cell>
          <cell r="E45"/>
          <cell r="F45">
            <v>0</v>
          </cell>
          <cell r="G45">
            <v>0</v>
          </cell>
          <cell r="H45">
            <v>0</v>
          </cell>
          <cell r="I45">
            <v>0</v>
          </cell>
          <cell r="J45"/>
          <cell r="K45">
            <v>0</v>
          </cell>
        </row>
        <row r="46">
          <cell r="A46" t="str">
            <v>NETA transportation</v>
          </cell>
          <cell r="B46" t="str">
            <v>Q1 01</v>
          </cell>
          <cell r="D46" t="str">
            <v>Tim Marsters</v>
          </cell>
          <cell r="E46" t="str">
            <v>Yes</v>
          </cell>
          <cell r="F46">
            <v>0</v>
          </cell>
          <cell r="G46">
            <v>50000</v>
          </cell>
          <cell r="H46">
            <v>0</v>
          </cell>
          <cell r="I46">
            <v>80</v>
          </cell>
          <cell r="J46" t="str">
            <v>%</v>
          </cell>
          <cell r="K46">
            <v>0</v>
          </cell>
        </row>
        <row r="47">
          <cell r="A47" t="str">
            <v>Eastern NETA Curve</v>
          </cell>
          <cell r="B47" t="str">
            <v>Q1 01</v>
          </cell>
          <cell r="D47" t="str">
            <v>Richard Lewis</v>
          </cell>
          <cell r="E47" t="str">
            <v>Yes</v>
          </cell>
          <cell r="F47">
            <v>0</v>
          </cell>
          <cell r="G47">
            <v>40000</v>
          </cell>
          <cell r="H47">
            <v>0</v>
          </cell>
          <cell r="I47">
            <v>80</v>
          </cell>
          <cell r="J47" t="str">
            <v>%</v>
          </cell>
          <cell r="K47">
            <v>0</v>
          </cell>
        </row>
        <row r="48">
          <cell r="A48" t="str">
            <v>Watershed Losses</v>
          </cell>
          <cell r="B48" t="str">
            <v>Q1 01</v>
          </cell>
          <cell r="D48" t="str">
            <v>Neil McDermott</v>
          </cell>
          <cell r="E48" t="str">
            <v>Yes</v>
          </cell>
          <cell r="F48">
            <v>0</v>
          </cell>
          <cell r="G48">
            <v>-42000</v>
          </cell>
          <cell r="H48">
            <v>0</v>
          </cell>
          <cell r="I48">
            <v>80</v>
          </cell>
          <cell r="J48" t="str">
            <v>%</v>
          </cell>
          <cell r="K48">
            <v>0</v>
          </cell>
        </row>
        <row r="49">
          <cell r="A49" t="str">
            <v>Wartsila</v>
          </cell>
          <cell r="B49" t="str">
            <v>Q2 01</v>
          </cell>
          <cell r="D49" t="str">
            <v>Chris Thrall</v>
          </cell>
          <cell r="E49" t="str">
            <v>Yes</v>
          </cell>
          <cell r="F49">
            <v>0</v>
          </cell>
          <cell r="G49">
            <v>5000</v>
          </cell>
          <cell r="H49">
            <v>0</v>
          </cell>
          <cell r="I49">
            <v>40</v>
          </cell>
          <cell r="J49" t="str">
            <v>%</v>
          </cell>
          <cell r="K49">
            <v>0</v>
          </cell>
        </row>
        <row r="50">
          <cell r="A50" t="str">
            <v>Conoco</v>
          </cell>
          <cell r="B50" t="str">
            <v>Q2 01</v>
          </cell>
          <cell r="D50" t="str">
            <v>Tom Glover</v>
          </cell>
          <cell r="E50" t="str">
            <v>Yes</v>
          </cell>
          <cell r="F50">
            <v>0</v>
          </cell>
          <cell r="G50">
            <v>5000</v>
          </cell>
          <cell r="H50">
            <v>0</v>
          </cell>
          <cell r="I50">
            <v>30</v>
          </cell>
          <cell r="J50" t="str">
            <v>%</v>
          </cell>
          <cell r="K50">
            <v>0</v>
          </cell>
        </row>
        <row r="51">
          <cell r="A51" t="str">
            <v>Rolls Royce Power</v>
          </cell>
          <cell r="B51" t="str">
            <v>Q2 01</v>
          </cell>
          <cell r="C51">
            <v>800001082</v>
          </cell>
          <cell r="D51" t="str">
            <v>Carsten Hansen</v>
          </cell>
          <cell r="E51" t="str">
            <v>Yes</v>
          </cell>
          <cell r="F51">
            <v>0</v>
          </cell>
          <cell r="G51">
            <v>7000</v>
          </cell>
          <cell r="H51">
            <v>0</v>
          </cell>
          <cell r="I51">
            <v>10</v>
          </cell>
          <cell r="J51" t="str">
            <v>%</v>
          </cell>
          <cell r="K51">
            <v>0</v>
          </cell>
        </row>
        <row r="52">
          <cell r="A52" t="str">
            <v>Mission</v>
          </cell>
          <cell r="B52" t="str">
            <v>Q2 01</v>
          </cell>
          <cell r="D52" t="str">
            <v>Rob Bayley</v>
          </cell>
          <cell r="E52" t="str">
            <v>Yes</v>
          </cell>
          <cell r="F52">
            <v>0</v>
          </cell>
          <cell r="G52">
            <v>2000</v>
          </cell>
          <cell r="H52">
            <v>0</v>
          </cell>
          <cell r="I52">
            <v>10</v>
          </cell>
          <cell r="J52" t="str">
            <v>%</v>
          </cell>
          <cell r="K52">
            <v>0</v>
          </cell>
        </row>
        <row r="53">
          <cell r="A53" t="str">
            <v>Wind Assets</v>
          </cell>
          <cell r="B53" t="str">
            <v>Q2 01</v>
          </cell>
          <cell r="D53" t="str">
            <v>Louis Redshaw</v>
          </cell>
          <cell r="E53" t="str">
            <v>Yes</v>
          </cell>
          <cell r="F53">
            <v>0</v>
          </cell>
          <cell r="G53">
            <v>30000</v>
          </cell>
          <cell r="H53">
            <v>0</v>
          </cell>
          <cell r="I53">
            <v>30</v>
          </cell>
          <cell r="J53" t="str">
            <v>%</v>
          </cell>
          <cell r="K53">
            <v>0</v>
          </cell>
        </row>
        <row r="54">
          <cell r="A54" t="str">
            <v>Thames Water</v>
          </cell>
          <cell r="B54" t="str">
            <v>Q2 01</v>
          </cell>
          <cell r="D54" t="str">
            <v>Chris Thrall</v>
          </cell>
          <cell r="E54" t="str">
            <v>Yes</v>
          </cell>
          <cell r="F54">
            <v>0</v>
          </cell>
          <cell r="G54">
            <v>1500</v>
          </cell>
          <cell r="H54">
            <v>0</v>
          </cell>
          <cell r="I54">
            <v>20</v>
          </cell>
          <cell r="J54" t="str">
            <v>%</v>
          </cell>
          <cell r="K54">
            <v>0</v>
          </cell>
        </row>
        <row r="55">
          <cell r="A55" t="str">
            <v>Severnside</v>
          </cell>
          <cell r="B55" t="str">
            <v>Q2 01</v>
          </cell>
          <cell r="C55">
            <v>800000394</v>
          </cell>
          <cell r="D55" t="str">
            <v>Chris Moore</v>
          </cell>
          <cell r="E55" t="str">
            <v>No</v>
          </cell>
          <cell r="F55">
            <v>0</v>
          </cell>
          <cell r="G55">
            <v>0</v>
          </cell>
          <cell r="H55">
            <v>0</v>
          </cell>
          <cell r="I55">
            <v>20</v>
          </cell>
          <cell r="J55" t="str">
            <v>%</v>
          </cell>
          <cell r="K55">
            <v>0</v>
          </cell>
        </row>
        <row r="56">
          <cell r="A56" t="str">
            <v>AES Partington</v>
          </cell>
          <cell r="B56" t="str">
            <v>Q3 01</v>
          </cell>
          <cell r="C56"/>
          <cell r="D56" t="str">
            <v>Louis Redshaw</v>
          </cell>
          <cell r="E56" t="str">
            <v>Yes</v>
          </cell>
          <cell r="F56">
            <v>0</v>
          </cell>
          <cell r="G56">
            <v>15000</v>
          </cell>
          <cell r="H56">
            <v>0</v>
          </cell>
          <cell r="I56">
            <v>30</v>
          </cell>
          <cell r="J56" t="str">
            <v>%</v>
          </cell>
          <cell r="K56">
            <v>0</v>
          </cell>
        </row>
        <row r="57">
          <cell r="A57" t="str">
            <v>Teesside Electrical Grid</v>
          </cell>
          <cell r="B57" t="str">
            <v>Q3 01</v>
          </cell>
          <cell r="D57" t="str">
            <v>Marco Verreschi</v>
          </cell>
          <cell r="E57" t="str">
            <v>Yes</v>
          </cell>
          <cell r="F57">
            <v>0</v>
          </cell>
          <cell r="G57">
            <v>5000</v>
          </cell>
          <cell r="H57">
            <v>0</v>
          </cell>
          <cell r="I57">
            <v>20</v>
          </cell>
          <cell r="J57" t="str">
            <v>%</v>
          </cell>
          <cell r="K57">
            <v>0</v>
          </cell>
        </row>
        <row r="58">
          <cell r="A58" t="str">
            <v>TPL restructuring</v>
          </cell>
          <cell r="B58" t="str">
            <v>Q3 01</v>
          </cell>
          <cell r="C58"/>
          <cell r="D58" t="str">
            <v>Nigel Beresford</v>
          </cell>
          <cell r="E58" t="str">
            <v>Yes</v>
          </cell>
          <cell r="F58">
            <v>0</v>
          </cell>
          <cell r="G58">
            <v>50000</v>
          </cell>
          <cell r="H58">
            <v>0</v>
          </cell>
          <cell r="I58">
            <v>20</v>
          </cell>
          <cell r="J58" t="str">
            <v>%</v>
          </cell>
          <cell r="K58">
            <v>0</v>
          </cell>
        </row>
        <row r="59">
          <cell r="A59" t="str">
            <v>Kent Power</v>
          </cell>
          <cell r="B59" t="str">
            <v>Q3 01</v>
          </cell>
          <cell r="C59">
            <v>800000322</v>
          </cell>
          <cell r="D59" t="str">
            <v>Chris Moore</v>
          </cell>
          <cell r="E59" t="str">
            <v>Yes</v>
          </cell>
          <cell r="F59">
            <v>0</v>
          </cell>
          <cell r="G59">
            <v>5000</v>
          </cell>
          <cell r="H59">
            <v>0</v>
          </cell>
          <cell r="I59">
            <v>10</v>
          </cell>
          <cell r="J59" t="str">
            <v>%</v>
          </cell>
          <cell r="K59">
            <v>0</v>
          </cell>
        </row>
        <row r="60">
          <cell r="A60" t="str">
            <v>Rassau Power</v>
          </cell>
          <cell r="B60" t="str">
            <v>Q3 01</v>
          </cell>
          <cell r="C60">
            <v>800000378</v>
          </cell>
          <cell r="D60" t="str">
            <v>Chris Moore</v>
          </cell>
          <cell r="E60" t="str">
            <v>No</v>
          </cell>
          <cell r="F60">
            <v>0</v>
          </cell>
          <cell r="G60">
            <v>10000</v>
          </cell>
          <cell r="H60">
            <v>0</v>
          </cell>
          <cell r="I60">
            <v>10</v>
          </cell>
          <cell r="J60" t="str">
            <v>%</v>
          </cell>
          <cell r="K60">
            <v>0</v>
          </cell>
        </row>
        <row r="61">
          <cell r="A61" t="str">
            <v>UK/Norway Interconnector</v>
          </cell>
          <cell r="B61" t="str">
            <v>Q4 01</v>
          </cell>
          <cell r="D61" t="str">
            <v>Michael Wilkes</v>
          </cell>
          <cell r="E61" t="str">
            <v>Yes</v>
          </cell>
          <cell r="F61">
            <v>0</v>
          </cell>
          <cell r="G61">
            <v>0</v>
          </cell>
          <cell r="H61">
            <v>0</v>
          </cell>
          <cell r="I61">
            <v>20</v>
          </cell>
          <cell r="J61" t="str">
            <v>%</v>
          </cell>
          <cell r="K61">
            <v>0</v>
          </cell>
        </row>
        <row r="62">
          <cell r="A62" t="str">
            <v>end UK Power</v>
          </cell>
          <cell r="C62">
            <v>0</v>
          </cell>
          <cell r="D62">
            <v>0</v>
          </cell>
          <cell r="E62"/>
          <cell r="F62">
            <v>0</v>
          </cell>
          <cell r="G62">
            <v>0</v>
          </cell>
          <cell r="H62">
            <v>0</v>
          </cell>
          <cell r="I62">
            <v>0</v>
          </cell>
          <cell r="J62" t="str">
            <v>%</v>
          </cell>
          <cell r="K62">
            <v>0</v>
          </cell>
        </row>
        <row r="63">
          <cell r="D63"/>
          <cell r="E63"/>
          <cell r="F63"/>
          <cell r="G63"/>
          <cell r="H63"/>
          <cell r="K63"/>
        </row>
        <row r="64">
          <cell r="A64"/>
          <cell r="C64"/>
          <cell r="D64" t="str">
            <v>TOTAL Q1 01</v>
          </cell>
          <cell r="E64">
            <v>3</v>
          </cell>
          <cell r="F64"/>
          <cell r="G64">
            <v>48000</v>
          </cell>
          <cell r="H64">
            <v>0</v>
          </cell>
          <cell r="K64">
            <v>55000</v>
          </cell>
        </row>
        <row r="65">
          <cell r="A65"/>
          <cell r="C65"/>
          <cell r="D65" t="str">
            <v>TOTAL Q2 01</v>
          </cell>
          <cell r="E65">
            <v>7</v>
          </cell>
          <cell r="F65"/>
          <cell r="G65">
            <v>50500</v>
          </cell>
          <cell r="H65">
            <v>0</v>
          </cell>
          <cell r="I65"/>
          <cell r="K65">
            <v>15000</v>
          </cell>
        </row>
        <row r="66">
          <cell r="A66"/>
          <cell r="B66"/>
          <cell r="C66"/>
          <cell r="D66" t="str">
            <v>TOTAL Q3 01</v>
          </cell>
          <cell r="E66">
            <v>5</v>
          </cell>
          <cell r="F66"/>
          <cell r="G66">
            <v>85000</v>
          </cell>
          <cell r="H66">
            <v>0</v>
          </cell>
          <cell r="I66"/>
          <cell r="J66"/>
          <cell r="K66">
            <v>15000</v>
          </cell>
        </row>
        <row r="67">
          <cell r="A67"/>
          <cell r="B67"/>
          <cell r="C67"/>
          <cell r="D67" t="str">
            <v>TOTAL Q4 01</v>
          </cell>
          <cell r="E67">
            <v>1</v>
          </cell>
          <cell r="F67"/>
          <cell r="G67">
            <v>0</v>
          </cell>
          <cell r="H67">
            <v>0</v>
          </cell>
          <cell r="I67"/>
          <cell r="J67"/>
          <cell r="K67">
            <v>15000</v>
          </cell>
        </row>
        <row r="68">
          <cell r="A68"/>
          <cell r="B68"/>
          <cell r="C68">
            <v>0</v>
          </cell>
          <cell r="D68" t="str">
            <v>GROUP TOTAL</v>
          </cell>
          <cell r="E68">
            <v>16</v>
          </cell>
          <cell r="F68">
            <v>0</v>
          </cell>
          <cell r="G68">
            <v>183500</v>
          </cell>
          <cell r="H68">
            <v>0</v>
          </cell>
          <cell r="I68"/>
          <cell r="J68"/>
          <cell r="K68">
            <v>100000</v>
          </cell>
        </row>
        <row r="69">
          <cell r="A69"/>
          <cell r="B69"/>
          <cell r="C69">
            <v>0</v>
          </cell>
          <cell r="D69"/>
          <cell r="E69"/>
          <cell r="F69"/>
          <cell r="G69"/>
          <cell r="H69"/>
          <cell r="I69"/>
          <cell r="J69"/>
          <cell r="K69"/>
        </row>
        <row r="70">
          <cell r="A70" t="str">
            <v xml:space="preserve">  CONTINENTAL</v>
          </cell>
          <cell r="B70"/>
          <cell r="C70">
            <v>0</v>
          </cell>
          <cell r="D70"/>
          <cell r="E70"/>
          <cell r="F70">
            <v>0</v>
          </cell>
          <cell r="G70"/>
          <cell r="H70">
            <v>0</v>
          </cell>
          <cell r="I70"/>
          <cell r="J70"/>
          <cell r="K70">
            <v>0</v>
          </cell>
        </row>
        <row r="71">
          <cell r="A71" t="str">
            <v>CONTINENTAL</v>
          </cell>
          <cell r="B71"/>
          <cell r="C71">
            <v>0</v>
          </cell>
          <cell r="D71">
            <v>0</v>
          </cell>
          <cell r="E71"/>
          <cell r="F71">
            <v>0</v>
          </cell>
          <cell r="G71">
            <v>0</v>
          </cell>
          <cell r="H71">
            <v>0</v>
          </cell>
          <cell r="I71">
            <v>0</v>
          </cell>
          <cell r="J71"/>
          <cell r="K71">
            <v>0</v>
          </cell>
        </row>
        <row r="72">
          <cell r="A72" t="str">
            <v>Eon</v>
          </cell>
          <cell r="B72" t="str">
            <v>Q2 01</v>
          </cell>
          <cell r="D72" t="str">
            <v>Radmacher/Enke/Kreuzberg</v>
          </cell>
          <cell r="E72" t="str">
            <v>Yes</v>
          </cell>
          <cell r="F72">
            <v>0</v>
          </cell>
          <cell r="G72">
            <v>7000</v>
          </cell>
          <cell r="H72">
            <v>0</v>
          </cell>
          <cell r="I72">
            <v>50</v>
          </cell>
          <cell r="J72" t="str">
            <v>%</v>
          </cell>
          <cell r="K72">
            <v>0</v>
          </cell>
        </row>
        <row r="73">
          <cell r="A73" t="str">
            <v>EWZ Switz</v>
          </cell>
          <cell r="B73" t="str">
            <v>Q2 01</v>
          </cell>
          <cell r="C73">
            <v>800000210</v>
          </cell>
          <cell r="D73" t="str">
            <v>Mauro Renggli</v>
          </cell>
          <cell r="E73" t="str">
            <v>Yes</v>
          </cell>
          <cell r="F73">
            <v>0</v>
          </cell>
          <cell r="G73">
            <v>8000</v>
          </cell>
          <cell r="H73">
            <v>0</v>
          </cell>
          <cell r="I73">
            <v>75</v>
          </cell>
          <cell r="J73" t="str">
            <v>%</v>
          </cell>
          <cell r="K73">
            <v>0</v>
          </cell>
        </row>
        <row r="74">
          <cell r="A74" t="str">
            <v>CEZ renegotiation</v>
          </cell>
          <cell r="B74" t="str">
            <v>Q2 01</v>
          </cell>
          <cell r="D74" t="str">
            <v>Antony Steiner</v>
          </cell>
          <cell r="E74" t="str">
            <v>Yes</v>
          </cell>
          <cell r="F74">
            <v>0</v>
          </cell>
          <cell r="G74">
            <v>10000</v>
          </cell>
          <cell r="H74">
            <v>0</v>
          </cell>
          <cell r="I74">
            <v>25</v>
          </cell>
          <cell r="J74" t="str">
            <v>%</v>
          </cell>
          <cell r="K74">
            <v>0</v>
          </cell>
        </row>
        <row r="75">
          <cell r="A75" t="str">
            <v>NUON</v>
          </cell>
          <cell r="B75" t="str">
            <v>Q2 01</v>
          </cell>
          <cell r="D75" t="str">
            <v>Ross Sankey</v>
          </cell>
          <cell r="E75" t="str">
            <v>Yes</v>
          </cell>
          <cell r="F75">
            <v>0</v>
          </cell>
          <cell r="G75">
            <v>3000</v>
          </cell>
          <cell r="H75">
            <v>0</v>
          </cell>
          <cell r="I75">
            <v>25</v>
          </cell>
          <cell r="J75" t="str">
            <v>%</v>
          </cell>
          <cell r="K75">
            <v>0</v>
          </cell>
        </row>
        <row r="76">
          <cell r="A76" t="str">
            <v>GSP site option</v>
          </cell>
          <cell r="B76" t="str">
            <v>Q2 01</v>
          </cell>
          <cell r="C76" t="str">
            <v>E.004003.02.NL.02.01</v>
          </cell>
          <cell r="D76" t="str">
            <v>Dirk Van Vuuren</v>
          </cell>
          <cell r="E76" t="str">
            <v>No</v>
          </cell>
          <cell r="F76">
            <v>0</v>
          </cell>
          <cell r="G76">
            <v>0</v>
          </cell>
          <cell r="H76">
            <v>0</v>
          </cell>
          <cell r="I76">
            <v>75</v>
          </cell>
          <cell r="J76" t="str">
            <v>%</v>
          </cell>
          <cell r="K76">
            <v>0</v>
          </cell>
        </row>
        <row r="77">
          <cell r="A77" t="str">
            <v>Genco tax play</v>
          </cell>
          <cell r="B77" t="str">
            <v>Q2 01</v>
          </cell>
          <cell r="D77" t="str">
            <v>Ross Sankey</v>
          </cell>
          <cell r="E77" t="str">
            <v>Yes</v>
          </cell>
          <cell r="F77">
            <v>0</v>
          </cell>
          <cell r="G77">
            <v>5000</v>
          </cell>
          <cell r="H77">
            <v>0</v>
          </cell>
          <cell r="I77">
            <v>20</v>
          </cell>
          <cell r="J77" t="str">
            <v>%</v>
          </cell>
          <cell r="K77">
            <v>0</v>
          </cell>
        </row>
        <row r="78">
          <cell r="A78" t="str">
            <v>PSE</v>
          </cell>
          <cell r="B78" t="str">
            <v>Q2 01</v>
          </cell>
          <cell r="D78" t="str">
            <v>Jarek Astramowicz</v>
          </cell>
          <cell r="E78" t="str">
            <v>Yes</v>
          </cell>
          <cell r="F78">
            <v>0</v>
          </cell>
          <cell r="G78">
            <v>0</v>
          </cell>
          <cell r="H78">
            <v>0</v>
          </cell>
          <cell r="I78">
            <v>10</v>
          </cell>
          <cell r="J78" t="str">
            <v>%</v>
          </cell>
          <cell r="K78">
            <v>0</v>
          </cell>
        </row>
        <row r="79">
          <cell r="A79" t="str">
            <v>Astral Calcining</v>
          </cell>
          <cell r="B79" t="str">
            <v>Q2 01</v>
          </cell>
          <cell r="D79" t="str">
            <v>Steve Asplin</v>
          </cell>
          <cell r="E79" t="str">
            <v>Yes</v>
          </cell>
          <cell r="F79">
            <v>0</v>
          </cell>
          <cell r="G79">
            <v>500</v>
          </cell>
          <cell r="H79">
            <v>0</v>
          </cell>
          <cell r="I79">
            <v>50</v>
          </cell>
          <cell r="J79" t="str">
            <v>%</v>
          </cell>
          <cell r="K79">
            <v>0</v>
          </cell>
        </row>
        <row r="80">
          <cell r="A80" t="str">
            <v>Croatia Rest</v>
          </cell>
          <cell r="B80" t="str">
            <v>Q2 01</v>
          </cell>
          <cell r="D80" t="str">
            <v>Domenico Franceschino</v>
          </cell>
          <cell r="E80" t="str">
            <v>Yes</v>
          </cell>
          <cell r="F80">
            <v>0</v>
          </cell>
          <cell r="G80">
            <v>8000</v>
          </cell>
          <cell r="H80">
            <v>0</v>
          </cell>
          <cell r="I80">
            <v>20</v>
          </cell>
          <cell r="J80" t="str">
            <v>%</v>
          </cell>
          <cell r="K80">
            <v>0</v>
          </cell>
        </row>
        <row r="81">
          <cell r="A81" t="str">
            <v>Struct Hydro</v>
          </cell>
          <cell r="B81" t="str">
            <v>Q2 01</v>
          </cell>
          <cell r="D81" t="str">
            <v>Peter Heydecker</v>
          </cell>
          <cell r="E81" t="str">
            <v>Yes</v>
          </cell>
          <cell r="F81">
            <v>0</v>
          </cell>
          <cell r="G81">
            <v>3000</v>
          </cell>
          <cell r="H81">
            <v>0</v>
          </cell>
          <cell r="I81">
            <v>50</v>
          </cell>
          <cell r="J81" t="str">
            <v>%</v>
          </cell>
          <cell r="K81">
            <v>0</v>
          </cell>
        </row>
        <row r="82">
          <cell r="A82" t="str">
            <v>Enterprise Italia</v>
          </cell>
          <cell r="B82" t="str">
            <v>Q3 01</v>
          </cell>
          <cell r="D82" t="str">
            <v>Riccardo Bortolotti/Mike Rosen</v>
          </cell>
          <cell r="E82" t="str">
            <v>Yes</v>
          </cell>
          <cell r="F82">
            <v>0</v>
          </cell>
          <cell r="G82">
            <v>1000</v>
          </cell>
          <cell r="H82">
            <v>0</v>
          </cell>
          <cell r="I82">
            <v>20</v>
          </cell>
          <cell r="J82" t="str">
            <v>%</v>
          </cell>
          <cell r="K82">
            <v>0</v>
          </cell>
        </row>
        <row r="83">
          <cell r="A83" t="str">
            <v>Serbian power sale</v>
          </cell>
          <cell r="B83" t="str">
            <v>Q3 01</v>
          </cell>
          <cell r="D83" t="str">
            <v>Domenico Franceschino</v>
          </cell>
          <cell r="E83" t="str">
            <v>Yes</v>
          </cell>
          <cell r="F83">
            <v>0</v>
          </cell>
          <cell r="G83">
            <v>1000</v>
          </cell>
          <cell r="H83">
            <v>0</v>
          </cell>
          <cell r="I83">
            <v>10</v>
          </cell>
          <cell r="J83" t="str">
            <v>%</v>
          </cell>
          <cell r="K83">
            <v>0</v>
          </cell>
        </row>
        <row r="84">
          <cell r="A84" t="str">
            <v>Munich</v>
          </cell>
          <cell r="B84" t="str">
            <v>Q3 01</v>
          </cell>
          <cell r="D84" t="str">
            <v>Andreas Radmacher</v>
          </cell>
          <cell r="E84" t="str">
            <v>Yes</v>
          </cell>
          <cell r="F84">
            <v>0</v>
          </cell>
          <cell r="G84">
            <v>5000</v>
          </cell>
          <cell r="H84">
            <v>0</v>
          </cell>
          <cell r="I84">
            <v>20</v>
          </cell>
          <cell r="J84" t="str">
            <v>%</v>
          </cell>
          <cell r="K84">
            <v>0</v>
          </cell>
        </row>
        <row r="85">
          <cell r="A85" t="str">
            <v>Intergen</v>
          </cell>
          <cell r="B85" t="str">
            <v>Q3 01</v>
          </cell>
          <cell r="D85" t="str">
            <v>Andreas Radmacher</v>
          </cell>
          <cell r="E85" t="str">
            <v>Yes</v>
          </cell>
          <cell r="F85">
            <v>0</v>
          </cell>
          <cell r="G85">
            <v>30000</v>
          </cell>
          <cell r="H85">
            <v>0</v>
          </cell>
          <cell r="I85">
            <v>5</v>
          </cell>
          <cell r="J85" t="str">
            <v>%</v>
          </cell>
          <cell r="K85">
            <v>0</v>
          </cell>
        </row>
        <row r="86">
          <cell r="A86" t="str">
            <v>Ital Hydro</v>
          </cell>
          <cell r="B86" t="str">
            <v>Q3 01</v>
          </cell>
          <cell r="D86" t="str">
            <v>Riccardo Bortolotti</v>
          </cell>
          <cell r="E86" t="str">
            <v>Yes</v>
          </cell>
          <cell r="F86">
            <v>0</v>
          </cell>
          <cell r="G86">
            <v>30000</v>
          </cell>
          <cell r="H86">
            <v>0</v>
          </cell>
          <cell r="I86">
            <v>5</v>
          </cell>
          <cell r="J86" t="str">
            <v>%</v>
          </cell>
          <cell r="K86">
            <v>0</v>
          </cell>
        </row>
        <row r="87">
          <cell r="A87" t="str">
            <v>Distco Tax play</v>
          </cell>
          <cell r="B87" t="str">
            <v>Q3 01</v>
          </cell>
          <cell r="D87" t="str">
            <v>Ross Sankey</v>
          </cell>
          <cell r="E87" t="str">
            <v>Yes</v>
          </cell>
          <cell r="F87">
            <v>0</v>
          </cell>
          <cell r="G87">
            <v>5000</v>
          </cell>
          <cell r="H87">
            <v>0</v>
          </cell>
          <cell r="I87">
            <v>10</v>
          </cell>
          <cell r="J87" t="str">
            <v>%</v>
          </cell>
          <cell r="K87">
            <v>0</v>
          </cell>
        </row>
        <row r="88">
          <cell r="A88" t="str">
            <v>Other distco plays</v>
          </cell>
          <cell r="B88" t="str">
            <v>Q3 01</v>
          </cell>
          <cell r="D88" t="str">
            <v>Ross Sankey/Dirk Van Vuuren</v>
          </cell>
          <cell r="E88" t="str">
            <v>Yes</v>
          </cell>
          <cell r="F88">
            <v>0</v>
          </cell>
          <cell r="G88">
            <v>5000</v>
          </cell>
          <cell r="H88">
            <v>0</v>
          </cell>
          <cell r="I88">
            <v>20</v>
          </cell>
          <cell r="J88" t="str">
            <v>%</v>
          </cell>
          <cell r="K88">
            <v>0</v>
          </cell>
        </row>
        <row r="89">
          <cell r="A89" t="str">
            <v>Green plays</v>
          </cell>
          <cell r="B89" t="str">
            <v>Q3 01</v>
          </cell>
          <cell r="D89" t="str">
            <v>Dirk Van Vuuren</v>
          </cell>
          <cell r="E89" t="str">
            <v>Yes</v>
          </cell>
          <cell r="F89">
            <v>0</v>
          </cell>
          <cell r="G89">
            <v>3000</v>
          </cell>
          <cell r="H89">
            <v>0</v>
          </cell>
          <cell r="I89">
            <v>10</v>
          </cell>
          <cell r="J89" t="str">
            <v>%</v>
          </cell>
          <cell r="K89">
            <v>0</v>
          </cell>
        </row>
        <row r="90">
          <cell r="A90" t="str">
            <v>NUON LT sale</v>
          </cell>
          <cell r="B90" t="str">
            <v>Q4 01</v>
          </cell>
          <cell r="D90" t="str">
            <v>Ross Sankey</v>
          </cell>
          <cell r="E90" t="str">
            <v>Yes</v>
          </cell>
          <cell r="F90">
            <v>0</v>
          </cell>
          <cell r="G90">
            <v>20000</v>
          </cell>
          <cell r="H90">
            <v>0</v>
          </cell>
          <cell r="I90">
            <v>20</v>
          </cell>
          <cell r="J90" t="str">
            <v>%</v>
          </cell>
          <cell r="K90">
            <v>0</v>
          </cell>
        </row>
        <row r="91">
          <cell r="A91" t="str">
            <v>Trakya "Sale"</v>
          </cell>
          <cell r="B91" t="str">
            <v>Q4 01</v>
          </cell>
          <cell r="C91"/>
          <cell r="D91" t="str">
            <v>Lloyd Wantschek</v>
          </cell>
          <cell r="E91" t="str">
            <v>Yes</v>
          </cell>
          <cell r="F91">
            <v>0</v>
          </cell>
          <cell r="G91">
            <v>15000</v>
          </cell>
          <cell r="H91">
            <v>0</v>
          </cell>
          <cell r="I91">
            <v>20</v>
          </cell>
          <cell r="J91" t="str">
            <v>%</v>
          </cell>
          <cell r="K91">
            <v>0</v>
          </cell>
        </row>
        <row r="92">
          <cell r="A92" t="str">
            <v>Nowa Sarzyna "Sale"</v>
          </cell>
          <cell r="B92" t="str">
            <v>Q4 01</v>
          </cell>
          <cell r="D92" t="str">
            <v>Jarek Astramowicz</v>
          </cell>
          <cell r="E92" t="str">
            <v>Yes</v>
          </cell>
          <cell r="F92">
            <v>0</v>
          </cell>
          <cell r="G92">
            <v>10000</v>
          </cell>
          <cell r="H92">
            <v>0</v>
          </cell>
          <cell r="I92">
            <v>20</v>
          </cell>
          <cell r="J92" t="str">
            <v>%</v>
          </cell>
          <cell r="K92">
            <v>0</v>
          </cell>
        </row>
        <row r="93">
          <cell r="A93" t="str">
            <v>Greece/Italy Interconnector</v>
          </cell>
          <cell r="B93" t="str">
            <v>Q4 01</v>
          </cell>
          <cell r="C93">
            <v>0</v>
          </cell>
          <cell r="D93" t="str">
            <v>Domenico Franceschino</v>
          </cell>
          <cell r="E93" t="str">
            <v>Yes</v>
          </cell>
          <cell r="F93">
            <v>0</v>
          </cell>
          <cell r="G93">
            <v>20000</v>
          </cell>
          <cell r="H93">
            <v>0</v>
          </cell>
          <cell r="I93">
            <v>10</v>
          </cell>
          <cell r="J93" t="str">
            <v>%</v>
          </cell>
          <cell r="K93">
            <v>0</v>
          </cell>
        </row>
        <row r="94">
          <cell r="A94" t="str">
            <v>Virtual power plants</v>
          </cell>
          <cell r="B94" t="str">
            <v>Q4 01</v>
          </cell>
          <cell r="D94" t="str">
            <v>Pierre de Gaulle</v>
          </cell>
          <cell r="E94" t="str">
            <v>Yes</v>
          </cell>
          <cell r="F94">
            <v>0</v>
          </cell>
          <cell r="G94">
            <v>10000</v>
          </cell>
          <cell r="H94">
            <v>0</v>
          </cell>
          <cell r="I94">
            <v>20</v>
          </cell>
          <cell r="J94" t="str">
            <v>%</v>
          </cell>
          <cell r="K94">
            <v>0</v>
          </cell>
        </row>
        <row r="95">
          <cell r="A95" t="str">
            <v>CEZ '02 sale</v>
          </cell>
          <cell r="B95" t="str">
            <v>Q4 01</v>
          </cell>
          <cell r="D95" t="str">
            <v>Antony Steiner</v>
          </cell>
          <cell r="E95" t="str">
            <v>Yes</v>
          </cell>
          <cell r="F95">
            <v>0</v>
          </cell>
          <cell r="G95">
            <v>5000</v>
          </cell>
          <cell r="H95">
            <v>0</v>
          </cell>
          <cell r="I95">
            <v>25</v>
          </cell>
          <cell r="J95" t="str">
            <v>%</v>
          </cell>
          <cell r="K95">
            <v>0</v>
          </cell>
        </row>
        <row r="96">
          <cell r="A96" t="str">
            <v>SE Europe Cross-border</v>
          </cell>
          <cell r="B96" t="str">
            <v>Q4 01</v>
          </cell>
          <cell r="C96"/>
          <cell r="D96" t="str">
            <v>Domenico Franceschino</v>
          </cell>
          <cell r="E96" t="str">
            <v>Yes</v>
          </cell>
          <cell r="F96">
            <v>0</v>
          </cell>
          <cell r="G96">
            <v>10000</v>
          </cell>
          <cell r="H96">
            <v>0</v>
          </cell>
          <cell r="I96">
            <v>10</v>
          </cell>
          <cell r="J96" t="str">
            <v>%</v>
          </cell>
          <cell r="K96">
            <v>0</v>
          </cell>
        </row>
        <row r="97">
          <cell r="A97" t="str">
            <v>Turkey ns</v>
          </cell>
          <cell r="B97" t="str">
            <v>Q4 01</v>
          </cell>
          <cell r="D97" t="str">
            <v>Lloyd Wantschek</v>
          </cell>
          <cell r="E97" t="str">
            <v>Yes</v>
          </cell>
          <cell r="F97">
            <v>0</v>
          </cell>
          <cell r="G97">
            <v>5000</v>
          </cell>
          <cell r="H97">
            <v>0</v>
          </cell>
          <cell r="I97">
            <v>10</v>
          </cell>
          <cell r="J97" t="str">
            <v>%</v>
          </cell>
          <cell r="K97">
            <v>0</v>
          </cell>
        </row>
        <row r="98">
          <cell r="A98" t="str">
            <v>German Gas '01</v>
          </cell>
          <cell r="B98" t="str">
            <v>Q4 01</v>
          </cell>
          <cell r="D98" t="str">
            <v>Eric Shaw</v>
          </cell>
          <cell r="E98" t="str">
            <v>Yes</v>
          </cell>
          <cell r="F98">
            <v>0</v>
          </cell>
          <cell r="G98">
            <v>0</v>
          </cell>
          <cell r="H98">
            <v>0</v>
          </cell>
          <cell r="I98">
            <v>0</v>
          </cell>
          <cell r="J98" t="str">
            <v>%</v>
          </cell>
          <cell r="K98">
            <v>0</v>
          </cell>
        </row>
        <row r="99">
          <cell r="A99" t="str">
            <v>Italy Cross-border</v>
          </cell>
          <cell r="B99" t="str">
            <v>Q4 01</v>
          </cell>
          <cell r="C99"/>
          <cell r="D99" t="str">
            <v>Mauro Renggli</v>
          </cell>
          <cell r="E99" t="str">
            <v>Yes</v>
          </cell>
          <cell r="F99">
            <v>0</v>
          </cell>
          <cell r="G99">
            <v>10000</v>
          </cell>
          <cell r="H99">
            <v>0</v>
          </cell>
          <cell r="I99">
            <v>30</v>
          </cell>
          <cell r="J99" t="str">
            <v>%</v>
          </cell>
          <cell r="K99">
            <v>0</v>
          </cell>
        </row>
        <row r="100">
          <cell r="A100" t="str">
            <v>end Continental</v>
          </cell>
          <cell r="C100">
            <v>0</v>
          </cell>
          <cell r="D100">
            <v>0</v>
          </cell>
          <cell r="E100"/>
          <cell r="F100">
            <v>0</v>
          </cell>
          <cell r="G100">
            <v>0</v>
          </cell>
          <cell r="H100">
            <v>0</v>
          </cell>
          <cell r="I100">
            <v>0</v>
          </cell>
          <cell r="J100" t="str">
            <v>%</v>
          </cell>
          <cell r="K100">
            <v>0</v>
          </cell>
        </row>
        <row r="101">
          <cell r="A101"/>
          <cell r="B101"/>
          <cell r="C101">
            <v>0</v>
          </cell>
          <cell r="D101"/>
          <cell r="E101"/>
          <cell r="F101"/>
          <cell r="G101"/>
          <cell r="H101"/>
          <cell r="I101"/>
          <cell r="J101"/>
          <cell r="K101"/>
        </row>
        <row r="102">
          <cell r="A102"/>
          <cell r="B102"/>
          <cell r="C102">
            <v>0</v>
          </cell>
          <cell r="D102" t="str">
            <v>TOTAL Q1 01</v>
          </cell>
          <cell r="E102">
            <v>0</v>
          </cell>
          <cell r="F102"/>
          <cell r="G102">
            <v>0</v>
          </cell>
          <cell r="H102">
            <v>0</v>
          </cell>
          <cell r="I102"/>
          <cell r="J102"/>
          <cell r="K102">
            <v>13250</v>
          </cell>
        </row>
        <row r="103">
          <cell r="A103"/>
          <cell r="B103"/>
          <cell r="D103" t="str">
            <v>TOTAL Q2 01</v>
          </cell>
          <cell r="E103">
            <v>10</v>
          </cell>
          <cell r="F103"/>
          <cell r="G103">
            <v>44500</v>
          </cell>
          <cell r="H103">
            <v>0</v>
          </cell>
          <cell r="I103"/>
          <cell r="J103"/>
          <cell r="K103">
            <v>22500</v>
          </cell>
        </row>
        <row r="104">
          <cell r="A104"/>
          <cell r="B104" t="str">
            <v>Q2 01</v>
          </cell>
          <cell r="C104"/>
          <cell r="D104" t="str">
            <v>TOTAL Q3 01</v>
          </cell>
          <cell r="E104">
            <v>8</v>
          </cell>
          <cell r="F104"/>
          <cell r="G104">
            <v>80000</v>
          </cell>
          <cell r="H104">
            <v>0</v>
          </cell>
          <cell r="I104"/>
          <cell r="J104"/>
          <cell r="K104">
            <v>24500</v>
          </cell>
        </row>
        <row r="105">
          <cell r="A105"/>
          <cell r="C105"/>
          <cell r="D105" t="str">
            <v>TOTAL Q4 01</v>
          </cell>
          <cell r="E105">
            <v>10</v>
          </cell>
          <cell r="F105"/>
          <cell r="G105">
            <v>105000</v>
          </cell>
          <cell r="H105">
            <v>0</v>
          </cell>
          <cell r="I105"/>
          <cell r="J105"/>
          <cell r="K105">
            <v>28500</v>
          </cell>
        </row>
        <row r="106">
          <cell r="A106"/>
          <cell r="B106"/>
          <cell r="D106" t="str">
            <v>GROUP TOTAL</v>
          </cell>
          <cell r="E106">
            <v>28</v>
          </cell>
          <cell r="F106">
            <v>0</v>
          </cell>
          <cell r="G106">
            <v>229500</v>
          </cell>
          <cell r="H106">
            <v>0</v>
          </cell>
          <cell r="I106"/>
          <cell r="J106" t="str">
            <v>%</v>
          </cell>
          <cell r="K106">
            <v>88750</v>
          </cell>
        </row>
        <row r="107">
          <cell r="A107"/>
          <cell r="B107"/>
          <cell r="D107"/>
          <cell r="E107"/>
          <cell r="F107"/>
          <cell r="G107"/>
          <cell r="H107"/>
          <cell r="I107"/>
          <cell r="J107"/>
          <cell r="K107"/>
        </row>
        <row r="108">
          <cell r="A108" t="str">
            <v xml:space="preserve">  SPAIN</v>
          </cell>
          <cell r="B108"/>
          <cell r="C108">
            <v>0</v>
          </cell>
          <cell r="D108"/>
          <cell r="E108"/>
          <cell r="F108"/>
          <cell r="G108"/>
          <cell r="H108"/>
          <cell r="I108"/>
          <cell r="J108"/>
          <cell r="K108">
            <v>0</v>
          </cell>
        </row>
        <row r="109">
          <cell r="A109" t="str">
            <v>SPAIN</v>
          </cell>
          <cell r="C109">
            <v>0</v>
          </cell>
          <cell r="D109">
            <v>0</v>
          </cell>
          <cell r="E109"/>
          <cell r="F109">
            <v>0</v>
          </cell>
          <cell r="G109">
            <v>0</v>
          </cell>
          <cell r="H109">
            <v>0</v>
          </cell>
          <cell r="I109">
            <v>0</v>
          </cell>
          <cell r="J109" t="str">
            <v>%</v>
          </cell>
          <cell r="K109">
            <v>0</v>
          </cell>
        </row>
        <row r="110">
          <cell r="A110" t="str">
            <v>Arcos Turbine Sale</v>
          </cell>
          <cell r="B110" t="str">
            <v>Q1 01</v>
          </cell>
          <cell r="D110" t="str">
            <v>Lloyd Wantschek</v>
          </cell>
          <cell r="E110" t="str">
            <v>Yes</v>
          </cell>
          <cell r="F110">
            <v>0</v>
          </cell>
          <cell r="G110">
            <v>20000</v>
          </cell>
          <cell r="H110">
            <v>0</v>
          </cell>
          <cell r="I110">
            <v>10</v>
          </cell>
          <cell r="J110" t="str">
            <v>%</v>
          </cell>
          <cell r="K110">
            <v>0</v>
          </cell>
        </row>
        <row r="111">
          <cell r="A111" t="str">
            <v>end Spain</v>
          </cell>
          <cell r="C111">
            <v>0</v>
          </cell>
          <cell r="D111">
            <v>0</v>
          </cell>
          <cell r="E111"/>
          <cell r="F111">
            <v>0</v>
          </cell>
          <cell r="G111">
            <v>0</v>
          </cell>
          <cell r="H111">
            <v>0</v>
          </cell>
          <cell r="I111">
            <v>0</v>
          </cell>
          <cell r="J111" t="str">
            <v>%</v>
          </cell>
          <cell r="K111">
            <v>0</v>
          </cell>
        </row>
        <row r="112">
          <cell r="A112"/>
          <cell r="C112"/>
          <cell r="D112"/>
          <cell r="E112"/>
          <cell r="F112"/>
          <cell r="G112"/>
          <cell r="H112"/>
          <cell r="K112"/>
        </row>
        <row r="113">
          <cell r="A113"/>
          <cell r="C113"/>
          <cell r="D113" t="str">
            <v>TOTAL Q1 01</v>
          </cell>
          <cell r="E113">
            <v>1</v>
          </cell>
          <cell r="F113"/>
          <cell r="G113">
            <v>20000</v>
          </cell>
          <cell r="H113">
            <v>0</v>
          </cell>
          <cell r="I113"/>
          <cell r="K113">
            <v>0</v>
          </cell>
        </row>
        <row r="114">
          <cell r="A114"/>
          <cell r="B114"/>
          <cell r="C114">
            <v>0</v>
          </cell>
          <cell r="D114" t="str">
            <v>TOTAL Q2 01</v>
          </cell>
          <cell r="E114">
            <v>0</v>
          </cell>
          <cell r="F114"/>
          <cell r="G114">
            <v>0</v>
          </cell>
          <cell r="H114">
            <v>0</v>
          </cell>
          <cell r="I114"/>
          <cell r="J114"/>
          <cell r="K114">
            <v>60000</v>
          </cell>
        </row>
        <row r="115">
          <cell r="A115"/>
          <cell r="B115"/>
          <cell r="D115" t="str">
            <v>TOTAL Q3 01</v>
          </cell>
          <cell r="E115">
            <v>0</v>
          </cell>
          <cell r="F115"/>
          <cell r="G115">
            <v>0</v>
          </cell>
          <cell r="H115">
            <v>0</v>
          </cell>
          <cell r="I115"/>
          <cell r="J115"/>
          <cell r="K115">
            <v>0</v>
          </cell>
        </row>
        <row r="116">
          <cell r="A116"/>
          <cell r="B116"/>
          <cell r="C116">
            <v>0</v>
          </cell>
          <cell r="D116" t="str">
            <v>TOTAL Q4 01</v>
          </cell>
          <cell r="E116">
            <v>0</v>
          </cell>
          <cell r="F116"/>
          <cell r="G116">
            <v>0</v>
          </cell>
          <cell r="H116">
            <v>0</v>
          </cell>
          <cell r="I116"/>
          <cell r="J116"/>
          <cell r="K116">
            <v>0</v>
          </cell>
        </row>
        <row r="117">
          <cell r="A117"/>
          <cell r="B117"/>
          <cell r="C117"/>
          <cell r="D117" t="str">
            <v>GROUP TOTAL</v>
          </cell>
          <cell r="E117">
            <v>1</v>
          </cell>
          <cell r="F117">
            <v>0</v>
          </cell>
          <cell r="G117">
            <v>20000</v>
          </cell>
          <cell r="H117">
            <v>0</v>
          </cell>
          <cell r="I117"/>
          <cell r="J117"/>
          <cell r="K117">
            <v>60000</v>
          </cell>
        </row>
        <row r="118">
          <cell r="A118"/>
          <cell r="B118"/>
          <cell r="C118"/>
          <cell r="D118"/>
          <cell r="E118"/>
          <cell r="F118"/>
          <cell r="G118"/>
          <cell r="H118"/>
          <cell r="I118"/>
          <cell r="J118"/>
          <cell r="K118"/>
        </row>
        <row r="119">
          <cell r="A119" t="str">
            <v xml:space="preserve">  NORDIC</v>
          </cell>
          <cell r="B119"/>
          <cell r="C119">
            <v>0</v>
          </cell>
          <cell r="D119"/>
          <cell r="E119"/>
          <cell r="F119"/>
          <cell r="G119"/>
          <cell r="H119"/>
          <cell r="I119"/>
          <cell r="J119"/>
          <cell r="K119">
            <v>0</v>
          </cell>
        </row>
        <row r="120">
          <cell r="A120" t="str">
            <v>NORDIC ORIGINATION</v>
          </cell>
          <cell r="B120"/>
          <cell r="C120">
            <v>0</v>
          </cell>
          <cell r="D120">
            <v>0</v>
          </cell>
          <cell r="E120"/>
          <cell r="F120">
            <v>0</v>
          </cell>
          <cell r="G120">
            <v>0</v>
          </cell>
          <cell r="H120">
            <v>0</v>
          </cell>
          <cell r="I120">
            <v>0</v>
          </cell>
          <cell r="J120"/>
          <cell r="K120">
            <v>0</v>
          </cell>
        </row>
        <row r="121">
          <cell r="A121" t="str">
            <v>Karlskrona</v>
          </cell>
          <cell r="B121" t="str">
            <v>Q1 01</v>
          </cell>
          <cell r="D121" t="str">
            <v>Johan Ström</v>
          </cell>
          <cell r="E121" t="str">
            <v>Yes</v>
          </cell>
          <cell r="F121">
            <v>0</v>
          </cell>
          <cell r="G121">
            <v>0</v>
          </cell>
          <cell r="H121">
            <v>0</v>
          </cell>
          <cell r="I121">
            <v>90</v>
          </cell>
          <cell r="J121" t="str">
            <v>%</v>
          </cell>
          <cell r="K121">
            <v>0</v>
          </cell>
        </row>
        <row r="122">
          <cell r="A122" t="str">
            <v>Luster Energiverk</v>
          </cell>
          <cell r="B122" t="str">
            <v>Q1 01</v>
          </cell>
          <cell r="D122" t="str">
            <v>Frank Øverli</v>
          </cell>
          <cell r="E122" t="str">
            <v>Yes</v>
          </cell>
          <cell r="F122">
            <v>0</v>
          </cell>
          <cell r="G122">
            <v>222.22</v>
          </cell>
          <cell r="H122">
            <v>0</v>
          </cell>
          <cell r="I122">
            <v>60</v>
          </cell>
          <cell r="J122" t="str">
            <v>%</v>
          </cell>
          <cell r="K122">
            <v>0</v>
          </cell>
        </row>
        <row r="123">
          <cell r="A123" t="str">
            <v>ELGAS Forsyning</v>
          </cell>
          <cell r="B123" t="str">
            <v>Q1 01</v>
          </cell>
          <cell r="D123" t="str">
            <v>Peter Larsen</v>
          </cell>
          <cell r="E123" t="str">
            <v>Yes</v>
          </cell>
          <cell r="F123">
            <v>0</v>
          </cell>
          <cell r="G123">
            <v>30</v>
          </cell>
          <cell r="H123">
            <v>0</v>
          </cell>
          <cell r="I123">
            <v>90</v>
          </cell>
          <cell r="J123" t="str">
            <v>%</v>
          </cell>
          <cell r="K123">
            <v>0</v>
          </cell>
        </row>
        <row r="124">
          <cell r="A124" t="str">
            <v>Internal Enron Nordic</v>
          </cell>
          <cell r="B124" t="str">
            <v>Q1 01</v>
          </cell>
          <cell r="D124" t="str">
            <v>Peter Larsen</v>
          </cell>
          <cell r="E124" t="str">
            <v>Yes</v>
          </cell>
          <cell r="F124">
            <v>0</v>
          </cell>
          <cell r="G124">
            <v>0</v>
          </cell>
          <cell r="H124">
            <v>0</v>
          </cell>
          <cell r="I124">
            <v>75</v>
          </cell>
          <cell r="J124" t="str">
            <v>%</v>
          </cell>
          <cell r="K124">
            <v>0</v>
          </cell>
        </row>
        <row r="125">
          <cell r="A125" t="str">
            <v>Öresundskraft</v>
          </cell>
          <cell r="B125" t="str">
            <v>Q2 01</v>
          </cell>
          <cell r="D125" t="str">
            <v>Johan Ström</v>
          </cell>
          <cell r="E125" t="str">
            <v>Yes</v>
          </cell>
          <cell r="F125">
            <v>0</v>
          </cell>
          <cell r="G125">
            <v>0</v>
          </cell>
          <cell r="H125">
            <v>0</v>
          </cell>
          <cell r="I125">
            <v>50</v>
          </cell>
          <cell r="J125" t="str">
            <v>%</v>
          </cell>
          <cell r="K125">
            <v>0</v>
          </cell>
        </row>
        <row r="126">
          <cell r="A126" t="str">
            <v>Öresundskraft 2</v>
          </cell>
          <cell r="B126" t="str">
            <v>Q2 01</v>
          </cell>
          <cell r="D126" t="str">
            <v>Johan Ström</v>
          </cell>
          <cell r="E126" t="str">
            <v>Yes</v>
          </cell>
          <cell r="F126">
            <v>0</v>
          </cell>
          <cell r="G126">
            <v>0</v>
          </cell>
          <cell r="H126">
            <v>0</v>
          </cell>
          <cell r="I126">
            <v>75</v>
          </cell>
          <cell r="J126" t="str">
            <v>%</v>
          </cell>
          <cell r="K126">
            <v>0</v>
          </cell>
        </row>
        <row r="127">
          <cell r="A127" t="str">
            <v>HjoTiBorg</v>
          </cell>
          <cell r="B127" t="str">
            <v>Q2 01</v>
          </cell>
          <cell r="D127" t="str">
            <v>Johan Ström</v>
          </cell>
          <cell r="E127" t="str">
            <v>Yes</v>
          </cell>
          <cell r="F127">
            <v>0</v>
          </cell>
          <cell r="G127">
            <v>100</v>
          </cell>
          <cell r="H127">
            <v>0</v>
          </cell>
          <cell r="I127">
            <v>25</v>
          </cell>
          <cell r="J127" t="str">
            <v>%</v>
          </cell>
          <cell r="K127">
            <v>0</v>
          </cell>
        </row>
        <row r="128">
          <cell r="A128" t="str">
            <v>Alvesta</v>
          </cell>
          <cell r="B128" t="str">
            <v>Q2 01</v>
          </cell>
          <cell r="D128" t="str">
            <v>Johan Ström</v>
          </cell>
          <cell r="E128" t="str">
            <v>Yes</v>
          </cell>
          <cell r="F128">
            <v>0</v>
          </cell>
          <cell r="G128">
            <v>60</v>
          </cell>
          <cell r="H128">
            <v>0</v>
          </cell>
          <cell r="I128">
            <v>25</v>
          </cell>
          <cell r="J128"/>
          <cell r="K128">
            <v>0</v>
          </cell>
        </row>
        <row r="129">
          <cell r="A129" t="str">
            <v>Karlstad</v>
          </cell>
          <cell r="B129" t="str">
            <v>Q2 01</v>
          </cell>
          <cell r="D129" t="str">
            <v>Johan Ström</v>
          </cell>
          <cell r="E129" t="str">
            <v>Yes</v>
          </cell>
          <cell r="F129">
            <v>0</v>
          </cell>
          <cell r="G129">
            <v>0</v>
          </cell>
          <cell r="H129">
            <v>0</v>
          </cell>
          <cell r="I129">
            <v>25</v>
          </cell>
          <cell r="J129" t="str">
            <v>%</v>
          </cell>
          <cell r="K129">
            <v>0</v>
          </cell>
        </row>
        <row r="130">
          <cell r="A130" t="str">
            <v>Nynäs</v>
          </cell>
          <cell r="B130" t="str">
            <v>Q2 01</v>
          </cell>
          <cell r="D130" t="str">
            <v>Johan Ström</v>
          </cell>
          <cell r="E130" t="str">
            <v>Yes</v>
          </cell>
          <cell r="F130">
            <v>0</v>
          </cell>
          <cell r="G130">
            <v>40</v>
          </cell>
          <cell r="H130">
            <v>0</v>
          </cell>
          <cell r="I130">
            <v>25</v>
          </cell>
          <cell r="J130"/>
          <cell r="K130">
            <v>0</v>
          </cell>
        </row>
        <row r="131">
          <cell r="A131" t="str">
            <v>Gislaved Energiring</v>
          </cell>
          <cell r="B131" t="str">
            <v>Q2 01</v>
          </cell>
          <cell r="D131" t="str">
            <v>Johan Ström</v>
          </cell>
          <cell r="E131" t="str">
            <v>Yes</v>
          </cell>
          <cell r="F131">
            <v>0</v>
          </cell>
          <cell r="G131">
            <v>40</v>
          </cell>
          <cell r="H131">
            <v>0</v>
          </cell>
          <cell r="I131">
            <v>25</v>
          </cell>
          <cell r="J131" t="str">
            <v>%</v>
          </cell>
          <cell r="K131">
            <v>0</v>
          </cell>
        </row>
        <row r="132">
          <cell r="A132" t="str">
            <v>Tafjord Kraft</v>
          </cell>
          <cell r="B132" t="str">
            <v>Q2 01</v>
          </cell>
          <cell r="D132" t="str">
            <v>Frank Øverli</v>
          </cell>
          <cell r="E132" t="str">
            <v>Yes</v>
          </cell>
          <cell r="F132">
            <v>0</v>
          </cell>
          <cell r="G132">
            <v>1111.1099999999999</v>
          </cell>
          <cell r="H132">
            <v>0</v>
          </cell>
          <cell r="I132">
            <v>10</v>
          </cell>
          <cell r="J132" t="str">
            <v>%</v>
          </cell>
          <cell r="K132">
            <v>0</v>
          </cell>
        </row>
        <row r="133">
          <cell r="A133" t="str">
            <v>Sognekraft</v>
          </cell>
          <cell r="B133" t="str">
            <v>Q2 01</v>
          </cell>
          <cell r="D133" t="str">
            <v>Frank Øverli</v>
          </cell>
          <cell r="E133" t="str">
            <v>Yes</v>
          </cell>
          <cell r="F133">
            <v>0</v>
          </cell>
          <cell r="G133">
            <v>555.55999999999995</v>
          </cell>
          <cell r="H133">
            <v>0</v>
          </cell>
          <cell r="I133">
            <v>20</v>
          </cell>
          <cell r="J133" t="str">
            <v>%</v>
          </cell>
          <cell r="K133">
            <v>0</v>
          </cell>
        </row>
        <row r="134">
          <cell r="A134" t="str">
            <v>Midtnett Buskerud</v>
          </cell>
          <cell r="B134" t="str">
            <v>Q2 01</v>
          </cell>
          <cell r="D134" t="str">
            <v>Frank Øverli</v>
          </cell>
          <cell r="E134" t="str">
            <v>Yes</v>
          </cell>
          <cell r="F134">
            <v>0</v>
          </cell>
          <cell r="G134">
            <v>555.55999999999995</v>
          </cell>
          <cell r="H134">
            <v>0</v>
          </cell>
          <cell r="I134">
            <v>65</v>
          </cell>
          <cell r="J134" t="str">
            <v>%</v>
          </cell>
          <cell r="K134">
            <v>0</v>
          </cell>
        </row>
        <row r="135">
          <cell r="A135" t="str">
            <v>Norske Skog</v>
          </cell>
          <cell r="B135" t="str">
            <v>Q2 01</v>
          </cell>
          <cell r="D135" t="str">
            <v>Thorstein Jenssen</v>
          </cell>
          <cell r="E135" t="str">
            <v>Yes</v>
          </cell>
          <cell r="F135">
            <v>0</v>
          </cell>
          <cell r="G135">
            <v>5000</v>
          </cell>
          <cell r="H135">
            <v>0</v>
          </cell>
          <cell r="I135">
            <v>33</v>
          </cell>
          <cell r="J135" t="str">
            <v>%</v>
          </cell>
          <cell r="K135">
            <v>0</v>
          </cell>
        </row>
        <row r="136">
          <cell r="A136" t="str">
            <v>Varanger Kraft AS</v>
          </cell>
          <cell r="B136" t="str">
            <v>Q2 01</v>
          </cell>
          <cell r="D136" t="str">
            <v>Frank Øverli</v>
          </cell>
          <cell r="E136" t="str">
            <v>Yes</v>
          </cell>
          <cell r="F136">
            <v>0</v>
          </cell>
          <cell r="G136">
            <v>1111.1099999999999</v>
          </cell>
          <cell r="H136">
            <v>0</v>
          </cell>
          <cell r="I136">
            <v>20</v>
          </cell>
          <cell r="J136" t="str">
            <v>%</v>
          </cell>
          <cell r="K136">
            <v>0</v>
          </cell>
        </row>
        <row r="137">
          <cell r="A137" t="str">
            <v>EnergiMidt Handel A/S</v>
          </cell>
          <cell r="B137" t="str">
            <v>Q2 01</v>
          </cell>
          <cell r="D137" t="str">
            <v>Peter Larsen</v>
          </cell>
          <cell r="E137" t="str">
            <v>Yes</v>
          </cell>
          <cell r="F137">
            <v>0</v>
          </cell>
          <cell r="G137">
            <v>200</v>
          </cell>
          <cell r="H137">
            <v>0</v>
          </cell>
          <cell r="I137">
            <v>30</v>
          </cell>
          <cell r="J137" t="str">
            <v>%</v>
          </cell>
          <cell r="K137">
            <v>0</v>
          </cell>
        </row>
        <row r="138">
          <cell r="A138" t="str">
            <v>Energi E2</v>
          </cell>
          <cell r="B138" t="str">
            <v>Q2 01</v>
          </cell>
          <cell r="D138" t="str">
            <v>Peter Larsen</v>
          </cell>
          <cell r="E138" t="str">
            <v>Yes</v>
          </cell>
          <cell r="F138">
            <v>0</v>
          </cell>
          <cell r="G138">
            <v>1000</v>
          </cell>
          <cell r="H138">
            <v>0</v>
          </cell>
          <cell r="I138">
            <v>10</v>
          </cell>
          <cell r="J138" t="str">
            <v>%</v>
          </cell>
          <cell r="K138">
            <v>0</v>
          </cell>
        </row>
        <row r="139">
          <cell r="A139" t="str">
            <v>Nesa El</v>
          </cell>
          <cell r="B139" t="str">
            <v>Q2 01</v>
          </cell>
          <cell r="D139" t="str">
            <v>Peter Larsen</v>
          </cell>
          <cell r="E139" t="str">
            <v>Yes</v>
          </cell>
          <cell r="F139">
            <v>0</v>
          </cell>
          <cell r="G139">
            <v>0</v>
          </cell>
          <cell r="H139">
            <v>0</v>
          </cell>
          <cell r="I139">
            <v>10</v>
          </cell>
          <cell r="J139" t="str">
            <v>%</v>
          </cell>
          <cell r="K139">
            <v>0</v>
          </cell>
        </row>
        <row r="140">
          <cell r="A140" t="str">
            <v>Oulu Energia</v>
          </cell>
          <cell r="B140" t="str">
            <v>Q2 01</v>
          </cell>
          <cell r="D140" t="str">
            <v>Preben Richter</v>
          </cell>
          <cell r="E140" t="str">
            <v>Yes</v>
          </cell>
          <cell r="F140">
            <v>0</v>
          </cell>
          <cell r="G140">
            <v>0</v>
          </cell>
          <cell r="H140">
            <v>0</v>
          </cell>
          <cell r="I140">
            <v>50</v>
          </cell>
          <cell r="J140" t="str">
            <v>%</v>
          </cell>
          <cell r="K140">
            <v>0</v>
          </cell>
        </row>
        <row r="141">
          <cell r="A141" t="str">
            <v>Fingrid</v>
          </cell>
          <cell r="B141" t="str">
            <v>Q2 01</v>
          </cell>
          <cell r="D141" t="str">
            <v>Preben Richter</v>
          </cell>
          <cell r="E141" t="str">
            <v>Yes</v>
          </cell>
          <cell r="F141">
            <v>0</v>
          </cell>
          <cell r="G141">
            <v>0</v>
          </cell>
          <cell r="H141">
            <v>0</v>
          </cell>
          <cell r="I141">
            <v>50</v>
          </cell>
          <cell r="J141" t="str">
            <v>%</v>
          </cell>
          <cell r="K141">
            <v>0</v>
          </cell>
        </row>
        <row r="142">
          <cell r="A142" t="str">
            <v>Helsinki Energia</v>
          </cell>
          <cell r="B142" t="str">
            <v>Q2 01</v>
          </cell>
          <cell r="D142" t="str">
            <v>Preben Richter</v>
          </cell>
          <cell r="E142" t="str">
            <v>Yes</v>
          </cell>
          <cell r="F142">
            <v>0</v>
          </cell>
          <cell r="G142">
            <v>0</v>
          </cell>
          <cell r="H142">
            <v>0</v>
          </cell>
          <cell r="I142">
            <v>25</v>
          </cell>
          <cell r="J142" t="str">
            <v>%</v>
          </cell>
          <cell r="K142">
            <v>0</v>
          </cell>
        </row>
        <row r="143">
          <cell r="A143" t="str">
            <v>Chevys</v>
          </cell>
          <cell r="B143" t="str">
            <v>Q2 01</v>
          </cell>
          <cell r="D143" t="str">
            <v>Preben Richter</v>
          </cell>
          <cell r="E143" t="str">
            <v>Yes</v>
          </cell>
          <cell r="F143">
            <v>0</v>
          </cell>
          <cell r="G143">
            <v>0</v>
          </cell>
          <cell r="H143">
            <v>0</v>
          </cell>
          <cell r="I143">
            <v>75</v>
          </cell>
          <cell r="J143" t="str">
            <v>%</v>
          </cell>
          <cell r="K143">
            <v>0</v>
          </cell>
        </row>
        <row r="144">
          <cell r="A144" t="str">
            <v>Trønder Energi</v>
          </cell>
          <cell r="B144" t="str">
            <v>Q2 01</v>
          </cell>
          <cell r="C144"/>
          <cell r="D144" t="str">
            <v>Frank Øverli</v>
          </cell>
          <cell r="E144" t="str">
            <v>Yes</v>
          </cell>
          <cell r="F144">
            <v>0</v>
          </cell>
          <cell r="G144">
            <v>1333</v>
          </cell>
          <cell r="H144">
            <v>0</v>
          </cell>
          <cell r="I144">
            <v>15</v>
          </cell>
          <cell r="J144" t="str">
            <v>%</v>
          </cell>
          <cell r="K144">
            <v>0</v>
          </cell>
        </row>
        <row r="145">
          <cell r="A145" t="str">
            <v>Umeå</v>
          </cell>
          <cell r="B145" t="str">
            <v>Q3 01</v>
          </cell>
          <cell r="C145">
            <v>0</v>
          </cell>
          <cell r="D145" t="str">
            <v>Johan Ström</v>
          </cell>
          <cell r="E145" t="str">
            <v>Yes</v>
          </cell>
          <cell r="F145">
            <v>0</v>
          </cell>
          <cell r="G145">
            <v>200</v>
          </cell>
          <cell r="H145">
            <v>0</v>
          </cell>
          <cell r="I145">
            <v>25</v>
          </cell>
          <cell r="J145" t="str">
            <v>%</v>
          </cell>
          <cell r="K145">
            <v>0</v>
          </cell>
        </row>
        <row r="146">
          <cell r="A146" t="str">
            <v>MälarEnergi</v>
          </cell>
          <cell r="B146" t="str">
            <v>Q3 01</v>
          </cell>
          <cell r="D146" t="str">
            <v>Johan Ström</v>
          </cell>
          <cell r="E146" t="str">
            <v>Yes</v>
          </cell>
          <cell r="F146">
            <v>0</v>
          </cell>
          <cell r="G146">
            <v>0</v>
          </cell>
          <cell r="H146">
            <v>0</v>
          </cell>
          <cell r="I146">
            <v>25</v>
          </cell>
          <cell r="J146" t="str">
            <v>%</v>
          </cell>
          <cell r="K146">
            <v>0</v>
          </cell>
        </row>
        <row r="147">
          <cell r="A147" t="str">
            <v>Piteå</v>
          </cell>
          <cell r="B147" t="str">
            <v>Q3 01</v>
          </cell>
          <cell r="D147" t="str">
            <v>Johan Ström</v>
          </cell>
          <cell r="E147" t="str">
            <v>Yes</v>
          </cell>
          <cell r="F147">
            <v>0</v>
          </cell>
          <cell r="G147">
            <v>0</v>
          </cell>
          <cell r="H147">
            <v>0</v>
          </cell>
          <cell r="I147">
            <v>10</v>
          </cell>
          <cell r="J147"/>
          <cell r="K147">
            <v>0</v>
          </cell>
        </row>
        <row r="148">
          <cell r="A148" t="str">
            <v>Gudbrandsdal Energiverk</v>
          </cell>
          <cell r="B148" t="str">
            <v>Q3 01</v>
          </cell>
          <cell r="C148">
            <v>0</v>
          </cell>
          <cell r="D148" t="str">
            <v>Frank Øverli</v>
          </cell>
          <cell r="E148" t="str">
            <v>Yes</v>
          </cell>
          <cell r="F148">
            <v>0</v>
          </cell>
          <cell r="G148">
            <v>222.22</v>
          </cell>
          <cell r="H148">
            <v>0</v>
          </cell>
          <cell r="I148">
            <v>10</v>
          </cell>
          <cell r="J148" t="str">
            <v>%</v>
          </cell>
          <cell r="K148">
            <v>0</v>
          </cell>
        </row>
        <row r="149">
          <cell r="A149" t="str">
            <v>Trondheim Energiverk</v>
          </cell>
          <cell r="B149" t="str">
            <v>Q3 01</v>
          </cell>
          <cell r="C149"/>
          <cell r="D149" t="str">
            <v>Peter Larsen</v>
          </cell>
          <cell r="E149" t="str">
            <v>Yes</v>
          </cell>
          <cell r="F149">
            <v>0</v>
          </cell>
          <cell r="G149">
            <v>10000</v>
          </cell>
          <cell r="H149">
            <v>0</v>
          </cell>
          <cell r="I149">
            <v>33</v>
          </cell>
          <cell r="J149" t="str">
            <v>%</v>
          </cell>
          <cell r="K149">
            <v>0</v>
          </cell>
        </row>
        <row r="150">
          <cell r="A150" t="str">
            <v>Energi E2 (2)</v>
          </cell>
          <cell r="B150" t="str">
            <v>Q3 01</v>
          </cell>
          <cell r="D150" t="str">
            <v>Peter Larsen</v>
          </cell>
          <cell r="E150" t="str">
            <v>Yes</v>
          </cell>
          <cell r="F150">
            <v>0</v>
          </cell>
          <cell r="G150">
            <v>0</v>
          </cell>
          <cell r="H150">
            <v>0</v>
          </cell>
          <cell r="I150">
            <v>20</v>
          </cell>
          <cell r="J150" t="str">
            <v>%</v>
          </cell>
          <cell r="K150">
            <v>0</v>
          </cell>
        </row>
        <row r="151">
          <cell r="A151" t="str">
            <v>Savon Voima</v>
          </cell>
          <cell r="B151" t="str">
            <v>Q3 01</v>
          </cell>
          <cell r="D151" t="str">
            <v>Preben Richter</v>
          </cell>
          <cell r="E151" t="str">
            <v>Yes</v>
          </cell>
          <cell r="F151">
            <v>0</v>
          </cell>
          <cell r="G151">
            <v>1000</v>
          </cell>
          <cell r="H151">
            <v>0</v>
          </cell>
          <cell r="I151">
            <v>10</v>
          </cell>
          <cell r="J151" t="str">
            <v>%</v>
          </cell>
          <cell r="K151">
            <v>0</v>
          </cell>
        </row>
        <row r="152">
          <cell r="A152" t="str">
            <v>Oulu Energia 2</v>
          </cell>
          <cell r="B152" t="str">
            <v>Q3 01</v>
          </cell>
          <cell r="C152"/>
          <cell r="D152" t="str">
            <v>Preben Richter</v>
          </cell>
          <cell r="E152" t="str">
            <v>Yes</v>
          </cell>
          <cell r="F152">
            <v>0</v>
          </cell>
          <cell r="G152">
            <v>2000</v>
          </cell>
          <cell r="H152">
            <v>0</v>
          </cell>
          <cell r="I152">
            <v>25</v>
          </cell>
          <cell r="J152" t="str">
            <v>%</v>
          </cell>
          <cell r="K152">
            <v>0</v>
          </cell>
        </row>
        <row r="153">
          <cell r="A153" t="str">
            <v>SPS</v>
          </cell>
          <cell r="B153" t="str">
            <v>Q3 01</v>
          </cell>
          <cell r="C153"/>
          <cell r="D153" t="str">
            <v>Preben Richter</v>
          </cell>
          <cell r="E153" t="str">
            <v>Yes</v>
          </cell>
          <cell r="F153">
            <v>0</v>
          </cell>
          <cell r="G153">
            <v>0</v>
          </cell>
          <cell r="H153">
            <v>0</v>
          </cell>
          <cell r="I153">
            <v>10</v>
          </cell>
          <cell r="J153" t="str">
            <v>%</v>
          </cell>
          <cell r="K153">
            <v>0</v>
          </cell>
        </row>
        <row r="154">
          <cell r="A154" t="str">
            <v>Nord Østerdal Energiverk</v>
          </cell>
          <cell r="B154" t="str">
            <v>Q3 01</v>
          </cell>
          <cell r="C154">
            <v>0</v>
          </cell>
          <cell r="D154" t="str">
            <v>Frank Øverli</v>
          </cell>
          <cell r="E154" t="str">
            <v>Yes</v>
          </cell>
          <cell r="F154">
            <v>0</v>
          </cell>
          <cell r="G154">
            <v>111.11</v>
          </cell>
          <cell r="H154">
            <v>0</v>
          </cell>
          <cell r="I154">
            <v>15</v>
          </cell>
          <cell r="J154" t="str">
            <v>%</v>
          </cell>
          <cell r="K154">
            <v>0</v>
          </cell>
        </row>
        <row r="155">
          <cell r="A155" t="str">
            <v>Dalane Energiverk</v>
          </cell>
          <cell r="B155" t="str">
            <v>Q4 01</v>
          </cell>
          <cell r="D155" t="str">
            <v>Frank Øverli</v>
          </cell>
          <cell r="E155" t="str">
            <v>Yes</v>
          </cell>
          <cell r="F155">
            <v>0</v>
          </cell>
          <cell r="G155">
            <v>333.33</v>
          </cell>
          <cell r="H155">
            <v>0</v>
          </cell>
          <cell r="I155">
            <v>20</v>
          </cell>
          <cell r="J155" t="str">
            <v>%</v>
          </cell>
          <cell r="K155">
            <v>0</v>
          </cell>
        </row>
        <row r="156">
          <cell r="A156" t="str">
            <v>Umeå 2</v>
          </cell>
          <cell r="B156" t="str">
            <v>Q4 01</v>
          </cell>
          <cell r="C156"/>
          <cell r="D156" t="str">
            <v>Johan Ström</v>
          </cell>
          <cell r="E156" t="str">
            <v>Yes</v>
          </cell>
          <cell r="F156">
            <v>0</v>
          </cell>
          <cell r="G156">
            <v>2500</v>
          </cell>
          <cell r="H156">
            <v>0</v>
          </cell>
          <cell r="I156">
            <v>15</v>
          </cell>
          <cell r="J156" t="str">
            <v>%</v>
          </cell>
          <cell r="K156">
            <v>0</v>
          </cell>
        </row>
        <row r="157">
          <cell r="A157" t="str">
            <v>Voss og Omland Energiverk</v>
          </cell>
          <cell r="B157" t="str">
            <v>Q4 01</v>
          </cell>
          <cell r="C157"/>
          <cell r="D157" t="str">
            <v>Frank Øverli</v>
          </cell>
          <cell r="E157" t="str">
            <v>Yes</v>
          </cell>
          <cell r="F157">
            <v>0</v>
          </cell>
          <cell r="G157">
            <v>277.77999999999997</v>
          </cell>
          <cell r="H157">
            <v>0</v>
          </cell>
          <cell r="I157">
            <v>20</v>
          </cell>
          <cell r="J157" t="str">
            <v>%</v>
          </cell>
          <cell r="K157">
            <v>0</v>
          </cell>
        </row>
        <row r="158">
          <cell r="A158" t="str">
            <v>Viborg CHP</v>
          </cell>
          <cell r="B158" t="str">
            <v>Q4 01</v>
          </cell>
          <cell r="C158"/>
          <cell r="D158" t="str">
            <v>Peter Larsen</v>
          </cell>
          <cell r="E158" t="str">
            <v>Yes</v>
          </cell>
          <cell r="F158">
            <v>0</v>
          </cell>
          <cell r="G158">
            <v>0</v>
          </cell>
          <cell r="H158">
            <v>0</v>
          </cell>
          <cell r="I158">
            <v>10</v>
          </cell>
          <cell r="J158" t="str">
            <v>%</v>
          </cell>
          <cell r="K158">
            <v>0</v>
          </cell>
        </row>
        <row r="159">
          <cell r="A159" t="str">
            <v>end Nordic Origination</v>
          </cell>
          <cell r="B159"/>
          <cell r="C159">
            <v>0</v>
          </cell>
          <cell r="D159">
            <v>0</v>
          </cell>
          <cell r="E159"/>
          <cell r="F159">
            <v>0</v>
          </cell>
          <cell r="G159">
            <v>0</v>
          </cell>
          <cell r="H159">
            <v>0</v>
          </cell>
          <cell r="I159">
            <v>0</v>
          </cell>
          <cell r="J159" t="str">
            <v>%</v>
          </cell>
          <cell r="K159">
            <v>0</v>
          </cell>
        </row>
        <row r="160">
          <cell r="A160"/>
          <cell r="B160"/>
          <cell r="C160">
            <v>0</v>
          </cell>
          <cell r="D160"/>
          <cell r="E160"/>
          <cell r="F160"/>
          <cell r="G160"/>
          <cell r="H160"/>
          <cell r="I160"/>
          <cell r="J160"/>
          <cell r="K160"/>
        </row>
        <row r="161">
          <cell r="A161"/>
          <cell r="C161"/>
          <cell r="D161" t="str">
            <v>TOTAL Q1 01</v>
          </cell>
          <cell r="E161">
            <v>4</v>
          </cell>
          <cell r="F161"/>
          <cell r="G161">
            <v>252.22</v>
          </cell>
          <cell r="H161">
            <v>0</v>
          </cell>
          <cell r="I161"/>
          <cell r="K161">
            <v>2500</v>
          </cell>
        </row>
        <row r="162">
          <cell r="D162" t="str">
            <v>TOTAL Q2 01</v>
          </cell>
          <cell r="E162">
            <v>20</v>
          </cell>
          <cell r="F162"/>
          <cell r="G162">
            <v>11106.34</v>
          </cell>
          <cell r="H162">
            <v>0</v>
          </cell>
          <cell r="K162">
            <v>2500</v>
          </cell>
        </row>
        <row r="163">
          <cell r="D163" t="str">
            <v>TOTAL Q3 01</v>
          </cell>
          <cell r="E163">
            <v>10</v>
          </cell>
          <cell r="F163"/>
          <cell r="G163">
            <v>13533.33</v>
          </cell>
          <cell r="H163">
            <v>0</v>
          </cell>
          <cell r="K163">
            <v>2500</v>
          </cell>
        </row>
        <row r="164">
          <cell r="A164"/>
          <cell r="C164"/>
          <cell r="D164" t="str">
            <v>TOTAL Q4 01</v>
          </cell>
          <cell r="E164">
            <v>3</v>
          </cell>
          <cell r="F164"/>
          <cell r="G164">
            <v>3111.1099999999997</v>
          </cell>
          <cell r="H164">
            <v>0</v>
          </cell>
          <cell r="K164">
            <v>2500</v>
          </cell>
        </row>
        <row r="165">
          <cell r="A165"/>
          <cell r="C165"/>
          <cell r="D165" t="str">
            <v>GROUP TOTAL</v>
          </cell>
          <cell r="E165">
            <v>37</v>
          </cell>
          <cell r="F165">
            <v>0</v>
          </cell>
          <cell r="G165">
            <v>28003</v>
          </cell>
          <cell r="H165">
            <v>0</v>
          </cell>
          <cell r="I165"/>
          <cell r="K165">
            <v>10000</v>
          </cell>
        </row>
        <row r="166">
          <cell r="A166"/>
          <cell r="B166"/>
          <cell r="D166"/>
          <cell r="E166"/>
          <cell r="F166"/>
          <cell r="G166"/>
          <cell r="H166"/>
          <cell r="I166"/>
          <cell r="J166"/>
          <cell r="K166"/>
        </row>
        <row r="167">
          <cell r="A167" t="str">
            <v xml:space="preserve">  METALS</v>
          </cell>
          <cell r="B167"/>
          <cell r="C167">
            <v>0</v>
          </cell>
          <cell r="D167"/>
          <cell r="E167"/>
          <cell r="F167"/>
          <cell r="G167"/>
          <cell r="H167"/>
          <cell r="I167"/>
          <cell r="J167"/>
          <cell r="K167">
            <v>0</v>
          </cell>
        </row>
        <row r="168">
          <cell r="A168" t="str">
            <v>METALS</v>
          </cell>
          <cell r="B168"/>
          <cell r="C168">
            <v>0</v>
          </cell>
          <cell r="D168">
            <v>0</v>
          </cell>
          <cell r="E168"/>
          <cell r="F168">
            <v>0</v>
          </cell>
          <cell r="G168">
            <v>0</v>
          </cell>
          <cell r="H168">
            <v>0</v>
          </cell>
          <cell r="I168">
            <v>0</v>
          </cell>
          <cell r="J168"/>
          <cell r="K168">
            <v>0</v>
          </cell>
        </row>
        <row r="169">
          <cell r="A169" t="str">
            <v>Vanalco</v>
          </cell>
          <cell r="B169" t="str">
            <v>Q2 01</v>
          </cell>
          <cell r="C169"/>
          <cell r="D169" t="str">
            <v>Kevin Heffron</v>
          </cell>
          <cell r="E169" t="str">
            <v>Yes</v>
          </cell>
          <cell r="F169">
            <v>0</v>
          </cell>
          <cell r="G169">
            <v>0</v>
          </cell>
          <cell r="H169">
            <v>0</v>
          </cell>
          <cell r="I169">
            <v>40</v>
          </cell>
          <cell r="J169" t="str">
            <v>%</v>
          </cell>
          <cell r="K169">
            <v>0</v>
          </cell>
        </row>
        <row r="170">
          <cell r="A170" t="str">
            <v>Michigan Avenue Partners</v>
          </cell>
          <cell r="B170" t="str">
            <v>Q2 01</v>
          </cell>
          <cell r="C170"/>
          <cell r="D170" t="str">
            <v>Rob Groves</v>
          </cell>
          <cell r="E170" t="str">
            <v>Yes</v>
          </cell>
          <cell r="F170">
            <v>0</v>
          </cell>
          <cell r="G170">
            <v>0</v>
          </cell>
          <cell r="H170">
            <v>0</v>
          </cell>
          <cell r="I170">
            <v>10</v>
          </cell>
          <cell r="J170" t="str">
            <v>%</v>
          </cell>
          <cell r="K170">
            <v>0</v>
          </cell>
        </row>
        <row r="171">
          <cell r="A171" t="str">
            <v>Emetra</v>
          </cell>
          <cell r="B171" t="str">
            <v>Q2 01</v>
          </cell>
          <cell r="D171" t="str">
            <v>David Tregar</v>
          </cell>
          <cell r="E171" t="str">
            <v>Yes</v>
          </cell>
          <cell r="F171">
            <v>0</v>
          </cell>
          <cell r="G171">
            <v>0</v>
          </cell>
          <cell r="H171">
            <v>0</v>
          </cell>
          <cell r="I171">
            <v>10</v>
          </cell>
          <cell r="J171" t="str">
            <v>%</v>
          </cell>
          <cell r="K171">
            <v>0</v>
          </cell>
        </row>
        <row r="172">
          <cell r="A172" t="str">
            <v>end Metals</v>
          </cell>
          <cell r="B172"/>
          <cell r="C172">
            <v>0</v>
          </cell>
          <cell r="D172">
            <v>0</v>
          </cell>
          <cell r="E172"/>
          <cell r="F172">
            <v>0</v>
          </cell>
          <cell r="G172">
            <v>0</v>
          </cell>
          <cell r="H172">
            <v>0</v>
          </cell>
          <cell r="I172">
            <v>0</v>
          </cell>
          <cell r="J172"/>
          <cell r="K172">
            <v>0</v>
          </cell>
        </row>
        <row r="173">
          <cell r="A173"/>
          <cell r="B173"/>
          <cell r="D173"/>
          <cell r="E173"/>
          <cell r="F173"/>
          <cell r="G173"/>
          <cell r="H173"/>
          <cell r="I173"/>
          <cell r="J173"/>
          <cell r="K173"/>
        </row>
        <row r="174">
          <cell r="A174"/>
          <cell r="B174"/>
          <cell r="D174" t="str">
            <v>TOTAL Q1 01</v>
          </cell>
          <cell r="E174">
            <v>0</v>
          </cell>
          <cell r="F174"/>
          <cell r="G174">
            <v>0</v>
          </cell>
          <cell r="H174">
            <v>0</v>
          </cell>
          <cell r="I174"/>
          <cell r="J174"/>
          <cell r="K174">
            <v>27500</v>
          </cell>
        </row>
        <row r="175">
          <cell r="A175"/>
          <cell r="B175"/>
          <cell r="D175" t="str">
            <v>TOTAL Q2 01</v>
          </cell>
          <cell r="E175">
            <v>3</v>
          </cell>
          <cell r="F175"/>
          <cell r="G175">
            <v>0</v>
          </cell>
          <cell r="H175">
            <v>0</v>
          </cell>
          <cell r="I175"/>
          <cell r="J175"/>
          <cell r="K175">
            <v>27500</v>
          </cell>
        </row>
        <row r="176">
          <cell r="A176"/>
          <cell r="B176"/>
          <cell r="D176" t="str">
            <v>TOTAL Q3 01</v>
          </cell>
          <cell r="E176">
            <v>0</v>
          </cell>
          <cell r="F176"/>
          <cell r="G176">
            <v>0</v>
          </cell>
          <cell r="H176">
            <v>0</v>
          </cell>
          <cell r="I176"/>
          <cell r="J176"/>
          <cell r="K176">
            <v>27500</v>
          </cell>
        </row>
        <row r="177">
          <cell r="A177"/>
          <cell r="B177"/>
          <cell r="D177" t="str">
            <v>TOTAL Q4 01</v>
          </cell>
          <cell r="E177">
            <v>0</v>
          </cell>
          <cell r="F177"/>
          <cell r="G177">
            <v>0</v>
          </cell>
          <cell r="H177">
            <v>0</v>
          </cell>
          <cell r="I177"/>
          <cell r="J177"/>
          <cell r="K177">
            <v>27500</v>
          </cell>
        </row>
        <row r="178">
          <cell r="A178"/>
          <cell r="B178"/>
          <cell r="D178" t="str">
            <v>GROUP TOTAL</v>
          </cell>
          <cell r="E178">
            <v>3</v>
          </cell>
          <cell r="F178">
            <v>0</v>
          </cell>
          <cell r="G178">
            <v>0</v>
          </cell>
          <cell r="H178">
            <v>0</v>
          </cell>
          <cell r="I178"/>
          <cell r="J178"/>
          <cell r="K178">
            <v>110000</v>
          </cell>
        </row>
        <row r="179">
          <cell r="A179"/>
          <cell r="B179"/>
          <cell r="D179"/>
          <cell r="E179"/>
          <cell r="F179"/>
          <cell r="G179"/>
          <cell r="H179"/>
          <cell r="I179"/>
          <cell r="J179"/>
          <cell r="K179"/>
        </row>
        <row r="180">
          <cell r="A180" t="str">
            <v xml:space="preserve">  FINANCIAL MARKETS</v>
          </cell>
          <cell r="B180"/>
          <cell r="C180">
            <v>0</v>
          </cell>
          <cell r="D180"/>
          <cell r="E180"/>
          <cell r="F180"/>
          <cell r="G180"/>
          <cell r="H180"/>
          <cell r="I180"/>
          <cell r="J180"/>
          <cell r="K180">
            <v>0</v>
          </cell>
        </row>
        <row r="181">
          <cell r="A181" t="str">
            <v>FINANCIAL MARKETS</v>
          </cell>
          <cell r="B181"/>
          <cell r="C181">
            <v>0</v>
          </cell>
          <cell r="D181">
            <v>0</v>
          </cell>
          <cell r="E181"/>
          <cell r="F181">
            <v>0</v>
          </cell>
          <cell r="G181">
            <v>0</v>
          </cell>
          <cell r="H181">
            <v>0</v>
          </cell>
          <cell r="I181">
            <v>0</v>
          </cell>
          <cell r="J181" t="str">
            <v>%</v>
          </cell>
          <cell r="K181">
            <v>0</v>
          </cell>
        </row>
        <row r="182">
          <cell r="A182" t="str">
            <v>Expected earnings Q2</v>
          </cell>
          <cell r="B182" t="str">
            <v>Q2 01</v>
          </cell>
          <cell r="D182" t="str">
            <v>Peter Abdo</v>
          </cell>
          <cell r="E182" t="str">
            <v>Yes</v>
          </cell>
          <cell r="F182">
            <v>0</v>
          </cell>
          <cell r="G182">
            <v>2000</v>
          </cell>
          <cell r="H182">
            <v>0</v>
          </cell>
          <cell r="I182">
            <v>20</v>
          </cell>
          <cell r="J182" t="str">
            <v>%</v>
          </cell>
          <cell r="K182">
            <v>0</v>
          </cell>
        </row>
        <row r="183">
          <cell r="A183" t="str">
            <v>Expected earnings Q3</v>
          </cell>
          <cell r="B183" t="str">
            <v>Q3 01</v>
          </cell>
          <cell r="D183" t="str">
            <v>Peter Abdo</v>
          </cell>
          <cell r="E183" t="str">
            <v>Yes</v>
          </cell>
          <cell r="F183">
            <v>0</v>
          </cell>
          <cell r="G183">
            <v>3500</v>
          </cell>
          <cell r="H183">
            <v>0</v>
          </cell>
          <cell r="I183">
            <v>20</v>
          </cell>
          <cell r="J183" t="str">
            <v>%</v>
          </cell>
          <cell r="K183">
            <v>0</v>
          </cell>
        </row>
        <row r="184">
          <cell r="A184" t="str">
            <v>Expected earnings Q4</v>
          </cell>
          <cell r="B184" t="str">
            <v>Q4 01</v>
          </cell>
          <cell r="D184" t="str">
            <v>Peter Abdo</v>
          </cell>
          <cell r="E184" t="str">
            <v>Yes</v>
          </cell>
          <cell r="F184">
            <v>0</v>
          </cell>
          <cell r="G184">
            <v>4500</v>
          </cell>
          <cell r="H184">
            <v>0</v>
          </cell>
          <cell r="I184">
            <v>20</v>
          </cell>
          <cell r="J184" t="str">
            <v>%</v>
          </cell>
          <cell r="K184">
            <v>0</v>
          </cell>
        </row>
        <row r="185">
          <cell r="A185" t="str">
            <v>end Financial Markets</v>
          </cell>
          <cell r="B185"/>
          <cell r="C185">
            <v>0</v>
          </cell>
          <cell r="D185">
            <v>0</v>
          </cell>
          <cell r="E185"/>
          <cell r="F185">
            <v>0</v>
          </cell>
          <cell r="G185">
            <v>0</v>
          </cell>
          <cell r="H185">
            <v>0</v>
          </cell>
          <cell r="I185">
            <v>0</v>
          </cell>
          <cell r="J185" t="str">
            <v>%</v>
          </cell>
          <cell r="K185">
            <v>0</v>
          </cell>
        </row>
        <row r="186">
          <cell r="A186"/>
          <cell r="B186"/>
          <cell r="D186"/>
          <cell r="E186"/>
          <cell r="F186"/>
          <cell r="G186"/>
          <cell r="H186"/>
          <cell r="I186"/>
          <cell r="J186" t="str">
            <v>%</v>
          </cell>
          <cell r="K186"/>
        </row>
        <row r="187">
          <cell r="A187"/>
          <cell r="B187"/>
          <cell r="D187" t="str">
            <v>TOTAL Q1 01</v>
          </cell>
          <cell r="E187">
            <v>0</v>
          </cell>
          <cell r="F187">
            <v>0</v>
          </cell>
          <cell r="G187">
            <v>0</v>
          </cell>
          <cell r="H187">
            <v>0</v>
          </cell>
          <cell r="I187"/>
          <cell r="J187"/>
          <cell r="K187">
            <v>0</v>
          </cell>
        </row>
        <row r="188">
          <cell r="A188"/>
          <cell r="B188"/>
          <cell r="C188">
            <v>0</v>
          </cell>
          <cell r="D188" t="str">
            <v>TOTAL Q2 01</v>
          </cell>
          <cell r="E188">
            <v>1</v>
          </cell>
          <cell r="F188">
            <v>0</v>
          </cell>
          <cell r="G188">
            <v>2000</v>
          </cell>
          <cell r="H188">
            <v>0</v>
          </cell>
          <cell r="I188"/>
          <cell r="J188"/>
          <cell r="K188">
            <v>0</v>
          </cell>
        </row>
        <row r="189">
          <cell r="A189"/>
          <cell r="B189"/>
          <cell r="D189" t="str">
            <v>TOTAL Q3 01</v>
          </cell>
          <cell r="E189">
            <v>1</v>
          </cell>
          <cell r="F189">
            <v>0</v>
          </cell>
          <cell r="G189">
            <v>3500</v>
          </cell>
          <cell r="H189">
            <v>0</v>
          </cell>
          <cell r="I189"/>
          <cell r="J189"/>
          <cell r="K189">
            <v>0</v>
          </cell>
        </row>
        <row r="190">
          <cell r="A190"/>
          <cell r="C190"/>
          <cell r="D190" t="str">
            <v>TOTAL Q4 01</v>
          </cell>
          <cell r="E190">
            <v>1</v>
          </cell>
          <cell r="F190">
            <v>0</v>
          </cell>
          <cell r="G190">
            <v>4500</v>
          </cell>
          <cell r="H190">
            <v>0</v>
          </cell>
          <cell r="I190"/>
          <cell r="J190"/>
          <cell r="K190">
            <v>0</v>
          </cell>
        </row>
        <row r="191">
          <cell r="D191" t="str">
            <v>GROUP TOTAL</v>
          </cell>
          <cell r="E191">
            <v>3</v>
          </cell>
          <cell r="F191">
            <v>0</v>
          </cell>
          <cell r="G191">
            <v>10000</v>
          </cell>
          <cell r="H191">
            <v>0</v>
          </cell>
          <cell r="K191">
            <v>0</v>
          </cell>
        </row>
        <row r="192">
          <cell r="D192"/>
          <cell r="E192"/>
          <cell r="F192"/>
          <cell r="G192"/>
          <cell r="H192"/>
          <cell r="K192"/>
        </row>
        <row r="193">
          <cell r="A193" t="str">
            <v xml:space="preserve">  GLOBAL FINANCE</v>
          </cell>
          <cell r="C193">
            <v>0</v>
          </cell>
          <cell r="D193"/>
          <cell r="E193"/>
          <cell r="F193"/>
          <cell r="G193"/>
          <cell r="H193"/>
          <cell r="K193">
            <v>0</v>
          </cell>
        </row>
        <row r="194">
          <cell r="A194" t="str">
            <v>GLOBAL FINANCE</v>
          </cell>
          <cell r="C194">
            <v>0</v>
          </cell>
          <cell r="D194">
            <v>0</v>
          </cell>
          <cell r="E194"/>
          <cell r="F194">
            <v>0</v>
          </cell>
          <cell r="G194">
            <v>0</v>
          </cell>
          <cell r="H194">
            <v>0</v>
          </cell>
          <cell r="I194">
            <v>0</v>
          </cell>
          <cell r="K194">
            <v>0</v>
          </cell>
        </row>
        <row r="195">
          <cell r="A195" t="str">
            <v>ETOL 2</v>
          </cell>
          <cell r="B195" t="str">
            <v>Q1 01</v>
          </cell>
          <cell r="D195" t="str">
            <v>Stuart Schardin</v>
          </cell>
          <cell r="E195" t="str">
            <v>Yes</v>
          </cell>
          <cell r="F195">
            <v>0</v>
          </cell>
          <cell r="G195">
            <v>20000</v>
          </cell>
          <cell r="H195">
            <v>0</v>
          </cell>
          <cell r="I195">
            <v>70</v>
          </cell>
          <cell r="J195" t="str">
            <v>%</v>
          </cell>
          <cell r="K195">
            <v>0</v>
          </cell>
        </row>
        <row r="196">
          <cell r="A196" t="str">
            <v>Magpie</v>
          </cell>
          <cell r="B196" t="str">
            <v>Q1 01</v>
          </cell>
          <cell r="C196">
            <v>0</v>
          </cell>
          <cell r="D196" t="str">
            <v>Stuart Schardin</v>
          </cell>
          <cell r="E196" t="str">
            <v>Yes</v>
          </cell>
          <cell r="F196">
            <v>0</v>
          </cell>
          <cell r="G196">
            <v>0</v>
          </cell>
          <cell r="H196">
            <v>0</v>
          </cell>
          <cell r="I196">
            <v>40</v>
          </cell>
          <cell r="J196" t="str">
            <v>%</v>
          </cell>
          <cell r="K196">
            <v>0</v>
          </cell>
        </row>
        <row r="197">
          <cell r="A197" t="str">
            <v>Raptor</v>
          </cell>
          <cell r="B197" t="str">
            <v>Q2 01</v>
          </cell>
          <cell r="C197">
            <v>0</v>
          </cell>
          <cell r="D197" t="str">
            <v>Maroun Abboudy</v>
          </cell>
          <cell r="E197" t="str">
            <v>No</v>
          </cell>
          <cell r="F197">
            <v>0</v>
          </cell>
          <cell r="G197">
            <v>0</v>
          </cell>
          <cell r="H197">
            <v>0</v>
          </cell>
          <cell r="I197">
            <v>50</v>
          </cell>
          <cell r="J197" t="str">
            <v>%</v>
          </cell>
          <cell r="K197">
            <v>0</v>
          </cell>
        </row>
        <row r="198">
          <cell r="A198" t="str">
            <v>Kilowatt</v>
          </cell>
          <cell r="B198" t="str">
            <v>Q2 01</v>
          </cell>
          <cell r="C198"/>
          <cell r="D198" t="str">
            <v>Treasa Kirby</v>
          </cell>
          <cell r="E198" t="str">
            <v>Yes</v>
          </cell>
          <cell r="F198">
            <v>0</v>
          </cell>
          <cell r="G198">
            <v>20000</v>
          </cell>
          <cell r="H198">
            <v>0</v>
          </cell>
          <cell r="I198">
            <v>25</v>
          </cell>
          <cell r="J198" t="str">
            <v>%</v>
          </cell>
          <cell r="K198">
            <v>0</v>
          </cell>
        </row>
        <row r="199">
          <cell r="A199" t="str">
            <v>VPS 2 Monetisation</v>
          </cell>
          <cell r="B199" t="str">
            <v>Q2 01</v>
          </cell>
          <cell r="C199"/>
          <cell r="D199" t="str">
            <v>Treasa Kirby</v>
          </cell>
          <cell r="E199" t="str">
            <v>No</v>
          </cell>
          <cell r="F199">
            <v>0</v>
          </cell>
          <cell r="G199">
            <v>0</v>
          </cell>
          <cell r="H199">
            <v>0</v>
          </cell>
          <cell r="I199">
            <v>50</v>
          </cell>
          <cell r="J199" t="str">
            <v>%</v>
          </cell>
          <cell r="K199">
            <v>0</v>
          </cell>
        </row>
        <row r="200">
          <cell r="A200" t="str">
            <v>ETOL 3</v>
          </cell>
          <cell r="B200" t="str">
            <v>Q2 01</v>
          </cell>
          <cell r="D200" t="str">
            <v>Stuart Schardin</v>
          </cell>
          <cell r="E200" t="str">
            <v>Yes</v>
          </cell>
          <cell r="F200">
            <v>0</v>
          </cell>
          <cell r="G200">
            <v>40000</v>
          </cell>
          <cell r="H200">
            <v>0</v>
          </cell>
          <cell r="I200">
            <v>70</v>
          </cell>
          <cell r="J200" t="str">
            <v>%</v>
          </cell>
          <cell r="K200">
            <v>0</v>
          </cell>
        </row>
        <row r="201">
          <cell r="A201" t="str">
            <v>Oslo Prepays</v>
          </cell>
          <cell r="B201" t="str">
            <v>Q3 01</v>
          </cell>
          <cell r="D201" t="str">
            <v>Treasa Kirby</v>
          </cell>
          <cell r="E201" t="str">
            <v>Yes</v>
          </cell>
          <cell r="F201">
            <v>0</v>
          </cell>
          <cell r="G201">
            <v>20000</v>
          </cell>
          <cell r="H201">
            <v>0</v>
          </cell>
          <cell r="I201">
            <v>40</v>
          </cell>
          <cell r="J201" t="str">
            <v>%</v>
          </cell>
          <cell r="K201">
            <v>0</v>
          </cell>
        </row>
        <row r="202">
          <cell r="A202" t="str">
            <v>NEK Prepay (Bulgaria)</v>
          </cell>
          <cell r="B202" t="str">
            <v>Q3 01</v>
          </cell>
          <cell r="D202" t="str">
            <v>Treasa Kirby</v>
          </cell>
          <cell r="E202" t="str">
            <v>Yes</v>
          </cell>
          <cell r="F202">
            <v>0</v>
          </cell>
          <cell r="G202">
            <v>0</v>
          </cell>
          <cell r="H202">
            <v>0</v>
          </cell>
          <cell r="I202">
            <v>10</v>
          </cell>
          <cell r="J202" t="str">
            <v>%</v>
          </cell>
          <cell r="K202">
            <v>0</v>
          </cell>
        </row>
        <row r="203">
          <cell r="A203" t="str">
            <v>Conchango IPO</v>
          </cell>
          <cell r="B203" t="str">
            <v>Q3 01</v>
          </cell>
          <cell r="D203" t="str">
            <v>Adam Tyrrell</v>
          </cell>
          <cell r="E203" t="str">
            <v>Yes</v>
          </cell>
          <cell r="F203">
            <v>0</v>
          </cell>
          <cell r="G203">
            <v>0</v>
          </cell>
          <cell r="H203">
            <v>0</v>
          </cell>
          <cell r="I203">
            <v>40</v>
          </cell>
          <cell r="J203" t="str">
            <v>%</v>
          </cell>
          <cell r="K203">
            <v>0</v>
          </cell>
        </row>
        <row r="204">
          <cell r="A204" t="str">
            <v>Metals values</v>
          </cell>
          <cell r="B204" t="str">
            <v>Q3 01</v>
          </cell>
          <cell r="D204" t="str">
            <v>Treasa Kirby</v>
          </cell>
          <cell r="E204" t="str">
            <v>Yes</v>
          </cell>
          <cell r="F204">
            <v>0</v>
          </cell>
          <cell r="G204">
            <v>0</v>
          </cell>
          <cell r="H204">
            <v>0</v>
          </cell>
          <cell r="I204">
            <v>20</v>
          </cell>
          <cell r="J204" t="str">
            <v>%</v>
          </cell>
          <cell r="K204">
            <v>0</v>
          </cell>
        </row>
        <row r="205">
          <cell r="A205" t="str">
            <v>Trillium FAS</v>
          </cell>
          <cell r="B205" t="str">
            <v>Q3 01</v>
          </cell>
          <cell r="D205" t="str">
            <v>Treasa Kirby</v>
          </cell>
          <cell r="E205" t="str">
            <v>Yes</v>
          </cell>
          <cell r="F205">
            <v>0</v>
          </cell>
          <cell r="G205">
            <v>10000</v>
          </cell>
          <cell r="H205">
            <v>0</v>
          </cell>
          <cell r="I205">
            <v>25</v>
          </cell>
          <cell r="J205" t="str">
            <v>%</v>
          </cell>
          <cell r="K205">
            <v>0</v>
          </cell>
        </row>
        <row r="206">
          <cell r="A206" t="str">
            <v>German Recycling business</v>
          </cell>
          <cell r="B206" t="str">
            <v>Q3 01</v>
          </cell>
          <cell r="D206" t="str">
            <v>Treasa Kirby</v>
          </cell>
          <cell r="E206" t="str">
            <v>Yes</v>
          </cell>
          <cell r="F206">
            <v>0</v>
          </cell>
          <cell r="G206">
            <v>0</v>
          </cell>
          <cell r="H206">
            <v>0</v>
          </cell>
          <cell r="I206">
            <v>10</v>
          </cell>
          <cell r="J206" t="str">
            <v>%</v>
          </cell>
          <cell r="K206">
            <v>0</v>
          </cell>
        </row>
        <row r="207">
          <cell r="A207" t="str">
            <v>US Concentrates</v>
          </cell>
          <cell r="B207" t="str">
            <v>Q3 01</v>
          </cell>
          <cell r="D207" t="str">
            <v>Bill Appleby</v>
          </cell>
          <cell r="E207" t="str">
            <v>Yes</v>
          </cell>
          <cell r="F207">
            <v>0</v>
          </cell>
          <cell r="G207">
            <v>0</v>
          </cell>
          <cell r="H207">
            <v>0</v>
          </cell>
          <cell r="I207">
            <v>10</v>
          </cell>
          <cell r="J207" t="str">
            <v>%</v>
          </cell>
          <cell r="K207">
            <v>0</v>
          </cell>
        </row>
        <row r="208">
          <cell r="A208" t="str">
            <v>Margaux III</v>
          </cell>
          <cell r="B208" t="str">
            <v>Q4 01</v>
          </cell>
          <cell r="D208" t="str">
            <v>Maroun Abboudy</v>
          </cell>
          <cell r="E208" t="str">
            <v>Yes</v>
          </cell>
          <cell r="F208">
            <v>0</v>
          </cell>
          <cell r="G208">
            <v>5500</v>
          </cell>
          <cell r="H208">
            <v>0</v>
          </cell>
          <cell r="I208">
            <v>50</v>
          </cell>
          <cell r="J208" t="str">
            <v>%</v>
          </cell>
          <cell r="K208">
            <v>0</v>
          </cell>
        </row>
        <row r="209">
          <cell r="A209" t="str">
            <v>Sarlux Refinancing</v>
          </cell>
          <cell r="B209" t="str">
            <v>Q4 01</v>
          </cell>
          <cell r="C209">
            <v>800000114</v>
          </cell>
          <cell r="D209" t="str">
            <v>Phillipe Penet</v>
          </cell>
          <cell r="E209" t="str">
            <v>No</v>
          </cell>
          <cell r="F209">
            <v>0</v>
          </cell>
          <cell r="G209">
            <v>0</v>
          </cell>
          <cell r="H209">
            <v>0</v>
          </cell>
          <cell r="I209">
            <v>80</v>
          </cell>
          <cell r="J209" t="str">
            <v>%</v>
          </cell>
          <cell r="K209">
            <v>0</v>
          </cell>
        </row>
        <row r="210">
          <cell r="A210" t="str">
            <v>end Global Finance</v>
          </cell>
          <cell r="B210"/>
          <cell r="C210">
            <v>0</v>
          </cell>
          <cell r="D210">
            <v>0</v>
          </cell>
          <cell r="E210"/>
          <cell r="F210">
            <v>0</v>
          </cell>
          <cell r="G210">
            <v>0</v>
          </cell>
          <cell r="H210">
            <v>0</v>
          </cell>
          <cell r="I210">
            <v>0</v>
          </cell>
          <cell r="J210"/>
          <cell r="K210">
            <v>0</v>
          </cell>
        </row>
        <row r="211">
          <cell r="A211"/>
          <cell r="B211"/>
          <cell r="C211"/>
          <cell r="D211"/>
          <cell r="E211"/>
          <cell r="F211"/>
          <cell r="G211"/>
          <cell r="H211"/>
          <cell r="I211"/>
          <cell r="J211"/>
          <cell r="K211"/>
        </row>
        <row r="212">
          <cell r="A212"/>
          <cell r="B212"/>
          <cell r="D212" t="str">
            <v>TOTAL Q1 01</v>
          </cell>
          <cell r="E212">
            <v>2</v>
          </cell>
          <cell r="F212"/>
          <cell r="G212">
            <v>20000</v>
          </cell>
          <cell r="H212">
            <v>0</v>
          </cell>
          <cell r="I212"/>
          <cell r="J212"/>
          <cell r="K212">
            <v>0</v>
          </cell>
        </row>
        <row r="213">
          <cell r="A213"/>
          <cell r="B213"/>
          <cell r="D213" t="str">
            <v>TOTAL Q2 01</v>
          </cell>
          <cell r="E213">
            <v>4</v>
          </cell>
          <cell r="F213"/>
          <cell r="G213">
            <v>60000</v>
          </cell>
          <cell r="H213">
            <v>0</v>
          </cell>
          <cell r="I213"/>
          <cell r="J213"/>
          <cell r="K213">
            <v>0</v>
          </cell>
        </row>
        <row r="214">
          <cell r="A214"/>
          <cell r="B214"/>
          <cell r="C214">
            <v>0</v>
          </cell>
          <cell r="D214" t="str">
            <v>TOTAL Q3 01</v>
          </cell>
          <cell r="E214">
            <v>7</v>
          </cell>
          <cell r="F214"/>
          <cell r="G214">
            <v>30000</v>
          </cell>
          <cell r="H214">
            <v>0</v>
          </cell>
          <cell r="I214"/>
          <cell r="J214"/>
          <cell r="K214">
            <v>0</v>
          </cell>
        </row>
        <row r="215">
          <cell r="A215"/>
          <cell r="B215"/>
          <cell r="D215" t="str">
            <v>TOTAL Q4 01</v>
          </cell>
          <cell r="E215">
            <v>2</v>
          </cell>
          <cell r="F215">
            <v>0</v>
          </cell>
          <cell r="G215">
            <v>5500</v>
          </cell>
          <cell r="H215">
            <v>0</v>
          </cell>
          <cell r="I215"/>
          <cell r="J215"/>
          <cell r="K215">
            <v>0</v>
          </cell>
        </row>
        <row r="216">
          <cell r="A216"/>
          <cell r="C216"/>
          <cell r="D216" t="str">
            <v>GROUP TOTAL</v>
          </cell>
          <cell r="E216">
            <v>15</v>
          </cell>
          <cell r="F216">
            <v>0</v>
          </cell>
          <cell r="G216">
            <v>115500</v>
          </cell>
          <cell r="H216">
            <v>0</v>
          </cell>
          <cell r="I216"/>
          <cell r="K216">
            <v>0</v>
          </cell>
        </row>
        <row r="217">
          <cell r="D217"/>
          <cell r="E217"/>
          <cell r="F217"/>
          <cell r="G217"/>
          <cell r="H217"/>
          <cell r="K217"/>
        </row>
        <row r="218">
          <cell r="A218" t="str">
            <v xml:space="preserve">  FINANCE ORIGINATION</v>
          </cell>
          <cell r="C218">
            <v>0</v>
          </cell>
          <cell r="D218"/>
          <cell r="E218"/>
          <cell r="F218"/>
          <cell r="G218"/>
          <cell r="H218"/>
          <cell r="K218">
            <v>0</v>
          </cell>
        </row>
        <row r="219">
          <cell r="A219" t="str">
            <v>FINANCE ORIGINATION</v>
          </cell>
          <cell r="C219">
            <v>0</v>
          </cell>
          <cell r="D219">
            <v>0</v>
          </cell>
          <cell r="E219"/>
          <cell r="F219">
            <v>0</v>
          </cell>
          <cell r="G219">
            <v>0</v>
          </cell>
          <cell r="H219">
            <v>0</v>
          </cell>
          <cell r="I219">
            <v>0</v>
          </cell>
          <cell r="K219">
            <v>0</v>
          </cell>
        </row>
        <row r="220">
          <cell r="A220" t="str">
            <v>Thrace Basin (Fair Value adjust.)</v>
          </cell>
          <cell r="B220" t="str">
            <v>Q1 01</v>
          </cell>
          <cell r="C220"/>
          <cell r="D220" t="str">
            <v>Nigel Friend</v>
          </cell>
          <cell r="E220" t="str">
            <v>Yes</v>
          </cell>
          <cell r="F220">
            <v>0</v>
          </cell>
          <cell r="G220">
            <v>3500</v>
          </cell>
          <cell r="H220">
            <v>0</v>
          </cell>
          <cell r="I220">
            <v>50</v>
          </cell>
          <cell r="J220" t="str">
            <v>%</v>
          </cell>
          <cell r="K220">
            <v>0</v>
          </cell>
        </row>
        <row r="221">
          <cell r="A221" t="str">
            <v>Talisman PECS</v>
          </cell>
          <cell r="B221" t="str">
            <v>Q2 01</v>
          </cell>
          <cell r="D221" t="str">
            <v>Chris Harris</v>
          </cell>
          <cell r="E221" t="str">
            <v>Yes</v>
          </cell>
          <cell r="F221">
            <v>0</v>
          </cell>
          <cell r="G221">
            <v>10000</v>
          </cell>
          <cell r="H221">
            <v>0</v>
          </cell>
          <cell r="I221">
            <v>40</v>
          </cell>
          <cell r="J221" t="str">
            <v>%</v>
          </cell>
          <cell r="K221">
            <v>0</v>
          </cell>
        </row>
        <row r="222">
          <cell r="A222" t="str">
            <v>Alkane</v>
          </cell>
          <cell r="B222" t="str">
            <v>Q2 01</v>
          </cell>
          <cell r="C222">
            <v>0</v>
          </cell>
          <cell r="D222" t="str">
            <v>Chris Harris</v>
          </cell>
          <cell r="E222" t="str">
            <v>Yes</v>
          </cell>
          <cell r="F222">
            <v>0</v>
          </cell>
          <cell r="G222">
            <v>5000</v>
          </cell>
          <cell r="H222">
            <v>0</v>
          </cell>
          <cell r="I222">
            <v>30</v>
          </cell>
          <cell r="J222" t="str">
            <v>%</v>
          </cell>
          <cell r="K222">
            <v>0</v>
          </cell>
        </row>
        <row r="223">
          <cell r="A223" t="str">
            <v>Sale of Paladin</v>
          </cell>
          <cell r="B223" t="str">
            <v>Q2 01</v>
          </cell>
          <cell r="C223">
            <v>0</v>
          </cell>
          <cell r="D223" t="str">
            <v>Chris Harris</v>
          </cell>
          <cell r="E223" t="str">
            <v>Yes</v>
          </cell>
          <cell r="F223">
            <v>0</v>
          </cell>
          <cell r="G223">
            <v>0</v>
          </cell>
          <cell r="H223">
            <v>0</v>
          </cell>
          <cell r="I223">
            <v>10</v>
          </cell>
          <cell r="J223" t="str">
            <v>%</v>
          </cell>
          <cell r="K223">
            <v>0</v>
          </cell>
        </row>
        <row r="224">
          <cell r="A224" t="str">
            <v>Amity Oil</v>
          </cell>
          <cell r="B224" t="str">
            <v>Q2 01</v>
          </cell>
          <cell r="C224"/>
          <cell r="D224" t="str">
            <v>Nigel Friend</v>
          </cell>
          <cell r="E224" t="str">
            <v>Yes</v>
          </cell>
          <cell r="F224">
            <v>0</v>
          </cell>
          <cell r="G224">
            <v>5000</v>
          </cell>
          <cell r="H224">
            <v>0</v>
          </cell>
          <cell r="I224">
            <v>10</v>
          </cell>
          <cell r="J224" t="str">
            <v>%</v>
          </cell>
          <cell r="K224">
            <v>0</v>
          </cell>
        </row>
        <row r="225">
          <cell r="A225" t="str">
            <v>Centrica PECS</v>
          </cell>
          <cell r="B225" t="str">
            <v>Q3 01</v>
          </cell>
          <cell r="C225"/>
          <cell r="D225" t="str">
            <v>Chris Harris</v>
          </cell>
          <cell r="E225" t="str">
            <v>Yes</v>
          </cell>
          <cell r="F225">
            <v>0</v>
          </cell>
          <cell r="G225">
            <v>10000</v>
          </cell>
          <cell r="H225">
            <v>0</v>
          </cell>
          <cell r="I225">
            <v>10</v>
          </cell>
          <cell r="J225" t="str">
            <v>%</v>
          </cell>
          <cell r="K225">
            <v>0</v>
          </cell>
        </row>
        <row r="226">
          <cell r="A226" t="str">
            <v>Kerr McGee PECS</v>
          </cell>
          <cell r="B226" t="str">
            <v>Q3 01</v>
          </cell>
          <cell r="D226" t="str">
            <v>Chris Harris</v>
          </cell>
          <cell r="E226" t="str">
            <v>Yes</v>
          </cell>
          <cell r="F226">
            <v>0</v>
          </cell>
          <cell r="G226">
            <v>10000</v>
          </cell>
          <cell r="H226">
            <v>0</v>
          </cell>
          <cell r="I226">
            <v>5</v>
          </cell>
          <cell r="J226" t="str">
            <v>%</v>
          </cell>
          <cell r="K226">
            <v>0</v>
          </cell>
        </row>
        <row r="227">
          <cell r="A227" t="str">
            <v>ENI PECS</v>
          </cell>
          <cell r="B227" t="str">
            <v>Q3 01</v>
          </cell>
          <cell r="D227" t="str">
            <v>Chris Harris</v>
          </cell>
          <cell r="E227" t="str">
            <v>Yes</v>
          </cell>
          <cell r="F227">
            <v>0</v>
          </cell>
          <cell r="G227">
            <v>10000</v>
          </cell>
          <cell r="H227">
            <v>0</v>
          </cell>
          <cell r="I227">
            <v>10</v>
          </cell>
          <cell r="J227" t="str">
            <v>%</v>
          </cell>
          <cell r="K227">
            <v>0</v>
          </cell>
        </row>
        <row r="228">
          <cell r="A228" t="str">
            <v>Sale of Thrace Basin</v>
          </cell>
          <cell r="B228" t="str">
            <v>Q3 01</v>
          </cell>
          <cell r="C228">
            <v>0</v>
          </cell>
          <cell r="D228" t="str">
            <v>Nigel Friend</v>
          </cell>
          <cell r="E228" t="str">
            <v>Yes</v>
          </cell>
          <cell r="F228">
            <v>0</v>
          </cell>
          <cell r="G228">
            <v>8000</v>
          </cell>
          <cell r="H228">
            <v>0</v>
          </cell>
          <cell r="I228">
            <v>30</v>
          </cell>
          <cell r="J228" t="str">
            <v>%</v>
          </cell>
          <cell r="K228">
            <v>0</v>
          </cell>
        </row>
        <row r="229">
          <cell r="A229" t="str">
            <v>Doina</v>
          </cell>
          <cell r="B229" t="str">
            <v>Q4 01</v>
          </cell>
          <cell r="D229" t="str">
            <v>Chris Harris</v>
          </cell>
          <cell r="E229" t="str">
            <v>Yes</v>
          </cell>
          <cell r="F229">
            <v>0</v>
          </cell>
          <cell r="G229">
            <v>10000</v>
          </cell>
          <cell r="H229">
            <v>0</v>
          </cell>
          <cell r="I229">
            <v>10</v>
          </cell>
          <cell r="J229" t="str">
            <v>%</v>
          </cell>
          <cell r="K229">
            <v>0</v>
          </cell>
        </row>
        <row r="230">
          <cell r="A230" t="str">
            <v>OPET IPO</v>
          </cell>
          <cell r="B230" t="str">
            <v>Q4 01</v>
          </cell>
          <cell r="C230">
            <v>800000238</v>
          </cell>
          <cell r="D230" t="str">
            <v>John Bottomley</v>
          </cell>
          <cell r="E230" t="str">
            <v>Yes</v>
          </cell>
          <cell r="F230">
            <v>0</v>
          </cell>
          <cell r="G230">
            <v>15000</v>
          </cell>
          <cell r="H230">
            <v>0</v>
          </cell>
          <cell r="I230">
            <v>30</v>
          </cell>
          <cell r="J230" t="str">
            <v>%</v>
          </cell>
          <cell r="K230">
            <v>0</v>
          </cell>
        </row>
        <row r="231">
          <cell r="A231" t="str">
            <v>end Finance Origination</v>
          </cell>
          <cell r="B231"/>
          <cell r="C231">
            <v>0</v>
          </cell>
          <cell r="D231">
            <v>0</v>
          </cell>
          <cell r="E231"/>
          <cell r="F231">
            <v>0</v>
          </cell>
          <cell r="G231">
            <v>0</v>
          </cell>
          <cell r="H231">
            <v>0</v>
          </cell>
          <cell r="I231">
            <v>0</v>
          </cell>
          <cell r="J231"/>
          <cell r="K231">
            <v>0</v>
          </cell>
        </row>
        <row r="232">
          <cell r="A232"/>
          <cell r="B232"/>
          <cell r="D232"/>
          <cell r="E232"/>
          <cell r="F232"/>
          <cell r="G232"/>
          <cell r="H232"/>
          <cell r="I232"/>
          <cell r="J232"/>
          <cell r="K232"/>
        </row>
        <row r="233">
          <cell r="A233"/>
          <cell r="B233"/>
          <cell r="C233"/>
          <cell r="D233" t="str">
            <v>TOTAL Q1 01</v>
          </cell>
          <cell r="E233">
            <v>1</v>
          </cell>
          <cell r="F233"/>
          <cell r="G233">
            <v>3500</v>
          </cell>
          <cell r="H233">
            <v>0</v>
          </cell>
          <cell r="I233"/>
          <cell r="J233"/>
          <cell r="K233">
            <v>5000</v>
          </cell>
        </row>
        <row r="234">
          <cell r="A234"/>
          <cell r="B234"/>
          <cell r="D234" t="str">
            <v>TOTAL Q2 01</v>
          </cell>
          <cell r="E234">
            <v>4</v>
          </cell>
          <cell r="F234"/>
          <cell r="G234">
            <v>20000</v>
          </cell>
          <cell r="H234">
            <v>0</v>
          </cell>
          <cell r="I234"/>
          <cell r="J234"/>
          <cell r="K234">
            <v>15000</v>
          </cell>
        </row>
        <row r="235">
          <cell r="A235"/>
          <cell r="C235"/>
          <cell r="D235" t="str">
            <v>TOTAL Q3 01</v>
          </cell>
          <cell r="E235">
            <v>4</v>
          </cell>
          <cell r="F235"/>
          <cell r="G235">
            <v>38000</v>
          </cell>
          <cell r="H235">
            <v>0</v>
          </cell>
          <cell r="I235"/>
          <cell r="K235">
            <v>15000</v>
          </cell>
        </row>
        <row r="236">
          <cell r="A236" t="str">
            <v xml:space="preserve">  ENRON CREDIT</v>
          </cell>
          <cell r="C236">
            <v>0</v>
          </cell>
          <cell r="D236" t="str">
            <v>TOTAL Q4 01</v>
          </cell>
          <cell r="E236">
            <v>2</v>
          </cell>
          <cell r="F236"/>
          <cell r="G236">
            <v>25000</v>
          </cell>
          <cell r="H236">
            <v>0</v>
          </cell>
          <cell r="K236">
            <v>5000</v>
          </cell>
        </row>
        <row r="237">
          <cell r="A237" t="str">
            <v>ENRON CREDIT</v>
          </cell>
          <cell r="C237">
            <v>0</v>
          </cell>
          <cell r="D237" t="str">
            <v>GROUP TOTAL</v>
          </cell>
          <cell r="E237">
            <v>11</v>
          </cell>
          <cell r="F237">
            <v>0</v>
          </cell>
          <cell r="G237">
            <v>86500</v>
          </cell>
          <cell r="H237">
            <v>0</v>
          </cell>
          <cell r="I237">
            <v>0</v>
          </cell>
          <cell r="K237">
            <v>40000</v>
          </cell>
        </row>
        <row r="238">
          <cell r="A238" t="str">
            <v>Osiris</v>
          </cell>
          <cell r="B238" t="str">
            <v>Q1 01</v>
          </cell>
          <cell r="D238"/>
          <cell r="E238"/>
          <cell r="F238"/>
          <cell r="G238"/>
          <cell r="H238"/>
          <cell r="I238">
            <v>30</v>
          </cell>
          <cell r="J238" t="str">
            <v>%</v>
          </cell>
          <cell r="K238"/>
        </row>
        <row r="239">
          <cell r="A239" t="str">
            <v xml:space="preserve">  ENRON CREDIT</v>
          </cell>
          <cell r="B239" t="str">
            <v>Q1 01</v>
          </cell>
          <cell r="C239">
            <v>0</v>
          </cell>
          <cell r="D239"/>
          <cell r="E239"/>
          <cell r="F239"/>
          <cell r="G239"/>
          <cell r="H239"/>
          <cell r="I239">
            <v>30</v>
          </cell>
          <cell r="J239" t="str">
            <v>%</v>
          </cell>
          <cell r="K239">
            <v>0</v>
          </cell>
        </row>
        <row r="240">
          <cell r="A240" t="str">
            <v>ENRON CREDIT</v>
          </cell>
          <cell r="B240" t="str">
            <v>Q1 01</v>
          </cell>
          <cell r="C240">
            <v>0</v>
          </cell>
          <cell r="D240">
            <v>0</v>
          </cell>
          <cell r="E240"/>
          <cell r="F240">
            <v>0</v>
          </cell>
          <cell r="G240">
            <v>0</v>
          </cell>
          <cell r="H240">
            <v>0</v>
          </cell>
          <cell r="I240">
            <v>0</v>
          </cell>
          <cell r="J240" t="str">
            <v>%</v>
          </cell>
          <cell r="K240">
            <v>0</v>
          </cell>
        </row>
        <row r="241">
          <cell r="A241" t="str">
            <v>Accenture</v>
          </cell>
          <cell r="B241" t="str">
            <v>Q1 01</v>
          </cell>
          <cell r="C241"/>
          <cell r="D241" t="str">
            <v>Bryan Seyfried</v>
          </cell>
          <cell r="E241" t="str">
            <v>No</v>
          </cell>
          <cell r="F241">
            <v>0</v>
          </cell>
          <cell r="G241">
            <v>0</v>
          </cell>
          <cell r="H241">
            <v>0</v>
          </cell>
          <cell r="I241">
            <v>90</v>
          </cell>
          <cell r="J241" t="str">
            <v>%</v>
          </cell>
          <cell r="K241">
            <v>0</v>
          </cell>
        </row>
        <row r="242">
          <cell r="A242" t="str">
            <v>Aon</v>
          </cell>
          <cell r="B242" t="str">
            <v>Q1 01</v>
          </cell>
          <cell r="C242"/>
          <cell r="D242" t="str">
            <v>Andrew Feachem</v>
          </cell>
          <cell r="E242" t="str">
            <v>Yes</v>
          </cell>
          <cell r="F242">
            <v>0</v>
          </cell>
          <cell r="G242">
            <v>0</v>
          </cell>
          <cell r="H242">
            <v>0</v>
          </cell>
          <cell r="I242">
            <v>66</v>
          </cell>
          <cell r="J242" t="str">
            <v>%</v>
          </cell>
          <cell r="K242">
            <v>0</v>
          </cell>
        </row>
        <row r="243">
          <cell r="A243" t="str">
            <v>Swiss Capital</v>
          </cell>
          <cell r="B243" t="str">
            <v>Q2 01</v>
          </cell>
          <cell r="C243"/>
          <cell r="D243" t="str">
            <v>Andrew Feachem</v>
          </cell>
          <cell r="E243" t="str">
            <v>Yes</v>
          </cell>
          <cell r="F243">
            <v>0</v>
          </cell>
          <cell r="G243">
            <v>500</v>
          </cell>
          <cell r="H243">
            <v>0</v>
          </cell>
          <cell r="I243">
            <v>35</v>
          </cell>
          <cell r="J243" t="str">
            <v>%</v>
          </cell>
          <cell r="K243">
            <v>0</v>
          </cell>
        </row>
        <row r="244">
          <cell r="A244" t="str">
            <v>Bloomberg</v>
          </cell>
          <cell r="B244" t="str">
            <v>Q2 01</v>
          </cell>
          <cell r="C244"/>
          <cell r="D244" t="str">
            <v>Leydic</v>
          </cell>
          <cell r="E244" t="str">
            <v>No</v>
          </cell>
          <cell r="F244">
            <v>0</v>
          </cell>
          <cell r="G244">
            <v>0</v>
          </cell>
          <cell r="H244">
            <v>0</v>
          </cell>
          <cell r="I244">
            <v>70</v>
          </cell>
          <cell r="J244" t="str">
            <v>%</v>
          </cell>
          <cell r="K244">
            <v>0</v>
          </cell>
        </row>
        <row r="245">
          <cell r="A245" t="str">
            <v>RiskMetrics</v>
          </cell>
          <cell r="B245" t="str">
            <v>Q2 01</v>
          </cell>
          <cell r="D245" t="str">
            <v>Chaney</v>
          </cell>
          <cell r="E245" t="str">
            <v>No</v>
          </cell>
          <cell r="F245">
            <v>0</v>
          </cell>
          <cell r="G245">
            <v>0</v>
          </cell>
          <cell r="H245">
            <v>0</v>
          </cell>
          <cell r="I245">
            <v>50</v>
          </cell>
          <cell r="J245" t="str">
            <v>%</v>
          </cell>
          <cell r="K245">
            <v>0</v>
          </cell>
        </row>
        <row r="246">
          <cell r="A246" t="str">
            <v>Credit2B.com</v>
          </cell>
          <cell r="B246" t="str">
            <v>Q2 01</v>
          </cell>
          <cell r="D246" t="str">
            <v>Chaney</v>
          </cell>
          <cell r="E246" t="str">
            <v>No</v>
          </cell>
          <cell r="F246">
            <v>0</v>
          </cell>
          <cell r="G246">
            <v>0</v>
          </cell>
          <cell r="H246">
            <v>0</v>
          </cell>
          <cell r="I246">
            <v>40</v>
          </cell>
          <cell r="J246" t="str">
            <v>%</v>
          </cell>
          <cell r="K246">
            <v>0</v>
          </cell>
        </row>
        <row r="247">
          <cell r="A247" t="str">
            <v>Credit Linked Note Program</v>
          </cell>
          <cell r="B247" t="str">
            <v>Q2 01</v>
          </cell>
          <cell r="D247" t="str">
            <v>Robina Barker-Bennett</v>
          </cell>
          <cell r="E247" t="str">
            <v>No</v>
          </cell>
          <cell r="F247">
            <v>0</v>
          </cell>
          <cell r="G247">
            <v>0</v>
          </cell>
          <cell r="H247">
            <v>0</v>
          </cell>
          <cell r="I247">
            <v>50</v>
          </cell>
          <cell r="J247" t="str">
            <v>%</v>
          </cell>
          <cell r="K247">
            <v>0</v>
          </cell>
        </row>
        <row r="248">
          <cell r="A248" t="str">
            <v>Coface@Rating</v>
          </cell>
          <cell r="B248" t="str">
            <v>Q2 01</v>
          </cell>
          <cell r="D248" t="str">
            <v>Adam Tyrrell</v>
          </cell>
          <cell r="E248" t="str">
            <v>No</v>
          </cell>
          <cell r="F248">
            <v>0</v>
          </cell>
          <cell r="G248">
            <v>0</v>
          </cell>
          <cell r="H248">
            <v>0</v>
          </cell>
          <cell r="I248">
            <v>90</v>
          </cell>
          <cell r="J248" t="str">
            <v>%</v>
          </cell>
          <cell r="K248">
            <v>0</v>
          </cell>
        </row>
        <row r="249">
          <cell r="A249" t="str">
            <v>Ra</v>
          </cell>
          <cell r="B249" t="str">
            <v>Q2 01</v>
          </cell>
          <cell r="C249"/>
          <cell r="D249" t="str">
            <v>Robina Barker-Bennett</v>
          </cell>
          <cell r="E249" t="str">
            <v>Yes</v>
          </cell>
          <cell r="F249">
            <v>0</v>
          </cell>
          <cell r="G249">
            <v>10000</v>
          </cell>
          <cell r="H249">
            <v>0</v>
          </cell>
          <cell r="I249">
            <v>50</v>
          </cell>
          <cell r="J249" t="str">
            <v>%</v>
          </cell>
          <cell r="K249">
            <v>0</v>
          </cell>
        </row>
        <row r="250">
          <cell r="A250" t="str">
            <v>end Enron Credit</v>
          </cell>
          <cell r="B250"/>
          <cell r="C250">
            <v>0</v>
          </cell>
          <cell r="D250">
            <v>0</v>
          </cell>
          <cell r="E250"/>
          <cell r="F250">
            <v>0</v>
          </cell>
          <cell r="G250">
            <v>0</v>
          </cell>
          <cell r="H250">
            <v>0</v>
          </cell>
          <cell r="I250">
            <v>0</v>
          </cell>
          <cell r="J250"/>
          <cell r="K250">
            <v>0</v>
          </cell>
        </row>
        <row r="251">
          <cell r="A251"/>
          <cell r="B251"/>
          <cell r="D251"/>
          <cell r="E251"/>
          <cell r="F251"/>
          <cell r="G251"/>
          <cell r="H251"/>
          <cell r="I251"/>
          <cell r="J251"/>
          <cell r="K251"/>
        </row>
        <row r="252">
          <cell r="A252"/>
          <cell r="B252"/>
          <cell r="D252" t="str">
            <v>TOTAL Q1 01</v>
          </cell>
          <cell r="E252">
            <v>2</v>
          </cell>
          <cell r="F252"/>
          <cell r="G252">
            <v>0</v>
          </cell>
          <cell r="H252">
            <v>0</v>
          </cell>
          <cell r="I252"/>
          <cell r="J252"/>
          <cell r="K252">
            <v>9000</v>
          </cell>
        </row>
        <row r="253">
          <cell r="A253"/>
          <cell r="B253" t="str">
            <v>Q1 01</v>
          </cell>
          <cell r="C253"/>
          <cell r="D253" t="str">
            <v>TOTAL Q2 01</v>
          </cell>
          <cell r="E253">
            <v>7</v>
          </cell>
          <cell r="F253"/>
          <cell r="G253">
            <v>10500</v>
          </cell>
          <cell r="H253">
            <v>0</v>
          </cell>
          <cell r="I253"/>
          <cell r="J253" t="str">
            <v>%</v>
          </cell>
          <cell r="K253">
            <v>9000</v>
          </cell>
        </row>
        <row r="254">
          <cell r="A254" t="str">
            <v>Accenture</v>
          </cell>
          <cell r="B254" t="str">
            <v>Q1 01</v>
          </cell>
          <cell r="D254" t="str">
            <v>TOTAL Q3 01</v>
          </cell>
          <cell r="E254">
            <v>0</v>
          </cell>
          <cell r="F254"/>
          <cell r="G254">
            <v>0</v>
          </cell>
          <cell r="H254">
            <v>0</v>
          </cell>
          <cell r="I254">
            <v>50</v>
          </cell>
          <cell r="J254" t="str">
            <v>%</v>
          </cell>
          <cell r="K254">
            <v>4000</v>
          </cell>
        </row>
        <row r="255">
          <cell r="A255" t="str">
            <v>SCOR</v>
          </cell>
          <cell r="B255" t="str">
            <v>Q1 01</v>
          </cell>
          <cell r="D255" t="str">
            <v>TOTAL Q4 01</v>
          </cell>
          <cell r="E255">
            <v>0</v>
          </cell>
          <cell r="F255"/>
          <cell r="G255">
            <v>0</v>
          </cell>
          <cell r="H255">
            <v>0</v>
          </cell>
          <cell r="I255">
            <v>50</v>
          </cell>
          <cell r="J255" t="str">
            <v>%</v>
          </cell>
          <cell r="K255">
            <v>9000</v>
          </cell>
        </row>
        <row r="256">
          <cell r="A256" t="str">
            <v>Standard</v>
          </cell>
          <cell r="B256" t="str">
            <v>Q1 01</v>
          </cell>
          <cell r="D256" t="str">
            <v>GROUP TOTAL</v>
          </cell>
          <cell r="E256">
            <v>9</v>
          </cell>
          <cell r="F256">
            <v>0</v>
          </cell>
          <cell r="G256">
            <v>10500</v>
          </cell>
          <cell r="H256">
            <v>0</v>
          </cell>
          <cell r="I256">
            <v>10</v>
          </cell>
          <cell r="J256" t="str">
            <v>%</v>
          </cell>
          <cell r="K256">
            <v>31000</v>
          </cell>
        </row>
        <row r="257">
          <cell r="A257"/>
          <cell r="B257" t="str">
            <v>Q1 01</v>
          </cell>
          <cell r="C257"/>
          <cell r="D257"/>
          <cell r="E257"/>
          <cell r="F257"/>
          <cell r="G257"/>
          <cell r="H257"/>
          <cell r="I257">
            <v>20</v>
          </cell>
          <cell r="J257" t="str">
            <v>%</v>
          </cell>
          <cell r="K257"/>
        </row>
        <row r="258">
          <cell r="A258" t="str">
            <v xml:space="preserve">  AUSTRALIA</v>
          </cell>
          <cell r="B258" t="str">
            <v>Q1 01</v>
          </cell>
          <cell r="C258">
            <v>0</v>
          </cell>
          <cell r="D258"/>
          <cell r="E258"/>
          <cell r="F258"/>
          <cell r="G258"/>
          <cell r="H258"/>
          <cell r="I258"/>
          <cell r="J258" t="str">
            <v>%</v>
          </cell>
          <cell r="K258">
            <v>0</v>
          </cell>
        </row>
        <row r="259">
          <cell r="A259" t="str">
            <v>AUSTRALIA</v>
          </cell>
          <cell r="B259"/>
          <cell r="C259">
            <v>0</v>
          </cell>
          <cell r="D259">
            <v>0</v>
          </cell>
          <cell r="E259"/>
          <cell r="F259">
            <v>0</v>
          </cell>
          <cell r="G259">
            <v>0</v>
          </cell>
          <cell r="H259">
            <v>0</v>
          </cell>
          <cell r="I259">
            <v>0</v>
          </cell>
          <cell r="J259"/>
          <cell r="K259">
            <v>0</v>
          </cell>
        </row>
        <row r="260">
          <cell r="A260" t="str">
            <v>Smorgon</v>
          </cell>
          <cell r="B260" t="str">
            <v>Q2 01</v>
          </cell>
          <cell r="D260" t="str">
            <v>Lowe</v>
          </cell>
          <cell r="E260" t="str">
            <v>Yes</v>
          </cell>
          <cell r="F260">
            <v>0</v>
          </cell>
          <cell r="G260">
            <v>250</v>
          </cell>
          <cell r="H260">
            <v>0</v>
          </cell>
          <cell r="I260">
            <v>30</v>
          </cell>
          <cell r="J260" t="str">
            <v>%</v>
          </cell>
          <cell r="K260">
            <v>0</v>
          </cell>
        </row>
        <row r="261">
          <cell r="A261" t="str">
            <v>Ergon</v>
          </cell>
          <cell r="B261" t="str">
            <v>Q2 01</v>
          </cell>
          <cell r="C261"/>
          <cell r="D261" t="str">
            <v>Lowe</v>
          </cell>
          <cell r="E261" t="str">
            <v>Yes</v>
          </cell>
          <cell r="F261">
            <v>0</v>
          </cell>
          <cell r="G261">
            <v>500</v>
          </cell>
          <cell r="H261">
            <v>0</v>
          </cell>
          <cell r="I261">
            <v>30</v>
          </cell>
          <cell r="J261"/>
          <cell r="K261">
            <v>0</v>
          </cell>
        </row>
        <row r="262">
          <cell r="A262" t="str">
            <v>Citipower</v>
          </cell>
          <cell r="B262" t="str">
            <v>Q2 01</v>
          </cell>
          <cell r="C262"/>
          <cell r="D262" t="str">
            <v>Yeow</v>
          </cell>
          <cell r="E262" t="str">
            <v>Yes</v>
          </cell>
          <cell r="F262">
            <v>0</v>
          </cell>
          <cell r="G262">
            <v>100</v>
          </cell>
          <cell r="H262">
            <v>0</v>
          </cell>
          <cell r="I262">
            <v>60</v>
          </cell>
          <cell r="J262" t="str">
            <v>%</v>
          </cell>
          <cell r="K262">
            <v>0</v>
          </cell>
        </row>
        <row r="263">
          <cell r="A263" t="str">
            <v>Pasminco</v>
          </cell>
          <cell r="B263" t="str">
            <v>Q3 01</v>
          </cell>
          <cell r="D263" t="str">
            <v>Murphy</v>
          </cell>
          <cell r="E263" t="str">
            <v>Yes</v>
          </cell>
          <cell r="F263">
            <v>0</v>
          </cell>
          <cell r="G263">
            <v>0</v>
          </cell>
          <cell r="H263">
            <v>0</v>
          </cell>
          <cell r="I263">
            <v>20</v>
          </cell>
          <cell r="J263" t="str">
            <v>%</v>
          </cell>
          <cell r="K263">
            <v>0</v>
          </cell>
        </row>
        <row r="264">
          <cell r="A264" t="str">
            <v>Eraring Energy</v>
          </cell>
          <cell r="B264" t="str">
            <v>Q4 01</v>
          </cell>
          <cell r="D264" t="str">
            <v>Quilkey</v>
          </cell>
          <cell r="E264" t="str">
            <v>Yes</v>
          </cell>
          <cell r="F264">
            <v>0</v>
          </cell>
          <cell r="G264">
            <v>0</v>
          </cell>
          <cell r="H264">
            <v>0</v>
          </cell>
          <cell r="I264">
            <v>15</v>
          </cell>
          <cell r="J264" t="str">
            <v>%</v>
          </cell>
          <cell r="K264">
            <v>0</v>
          </cell>
        </row>
        <row r="265">
          <cell r="A265" t="str">
            <v>end Australia</v>
          </cell>
          <cell r="B265"/>
          <cell r="C265">
            <v>0</v>
          </cell>
          <cell r="D265">
            <v>0</v>
          </cell>
          <cell r="E265"/>
          <cell r="F265">
            <v>0</v>
          </cell>
          <cell r="G265">
            <v>0</v>
          </cell>
          <cell r="H265">
            <v>0</v>
          </cell>
          <cell r="I265">
            <v>0</v>
          </cell>
          <cell r="J265" t="str">
            <v>%</v>
          </cell>
          <cell r="K265">
            <v>0</v>
          </cell>
        </row>
        <row r="266">
          <cell r="A266"/>
          <cell r="B266" t="str">
            <v>Q1 01</v>
          </cell>
          <cell r="C266"/>
          <cell r="D266"/>
          <cell r="E266"/>
          <cell r="F266"/>
          <cell r="G266"/>
          <cell r="H266"/>
          <cell r="I266"/>
          <cell r="J266"/>
          <cell r="K266"/>
        </row>
        <row r="267">
          <cell r="A267" t="str">
            <v>Ariba</v>
          </cell>
          <cell r="B267" t="str">
            <v>Q1 01</v>
          </cell>
          <cell r="D267" t="str">
            <v>TOTAL Q1 01</v>
          </cell>
          <cell r="E267">
            <v>0</v>
          </cell>
          <cell r="F267"/>
          <cell r="G267">
            <v>0</v>
          </cell>
          <cell r="H267">
            <v>0</v>
          </cell>
          <cell r="I267">
            <v>20</v>
          </cell>
          <cell r="J267" t="str">
            <v>%</v>
          </cell>
          <cell r="K267">
            <v>0</v>
          </cell>
        </row>
        <row r="268">
          <cell r="A268" t="str">
            <v>SAP Markets</v>
          </cell>
          <cell r="B268" t="str">
            <v>Q1 01</v>
          </cell>
          <cell r="D268" t="str">
            <v>TOTAL Q2 01</v>
          </cell>
          <cell r="E268">
            <v>3</v>
          </cell>
          <cell r="F268"/>
          <cell r="G268">
            <v>850</v>
          </cell>
          <cell r="H268">
            <v>0</v>
          </cell>
          <cell r="I268">
            <v>20</v>
          </cell>
          <cell r="J268" t="str">
            <v>%</v>
          </cell>
          <cell r="K268">
            <v>0</v>
          </cell>
        </row>
        <row r="269">
          <cell r="A269" t="str">
            <v>Oracle</v>
          </cell>
          <cell r="B269" t="str">
            <v>Q1 01</v>
          </cell>
          <cell r="D269" t="str">
            <v>TOTAL Q3 01</v>
          </cell>
          <cell r="E269">
            <v>1</v>
          </cell>
          <cell r="F269"/>
          <cell r="G269">
            <v>0</v>
          </cell>
          <cell r="H269">
            <v>0</v>
          </cell>
          <cell r="I269">
            <v>10</v>
          </cell>
          <cell r="J269" t="str">
            <v>%</v>
          </cell>
          <cell r="K269">
            <v>0</v>
          </cell>
        </row>
        <row r="270">
          <cell r="A270"/>
          <cell r="B270" t="str">
            <v>Q1 01</v>
          </cell>
          <cell r="C270"/>
          <cell r="D270" t="str">
            <v>TOTAL Q4 01</v>
          </cell>
          <cell r="E270">
            <v>1</v>
          </cell>
          <cell r="F270"/>
          <cell r="G270">
            <v>0</v>
          </cell>
          <cell r="H270">
            <v>0</v>
          </cell>
          <cell r="I270">
            <v>40</v>
          </cell>
          <cell r="J270" t="str">
            <v>%</v>
          </cell>
          <cell r="K270">
            <v>0</v>
          </cell>
        </row>
        <row r="271">
          <cell r="A271"/>
          <cell r="B271" t="str">
            <v>Q1 01</v>
          </cell>
          <cell r="C271"/>
          <cell r="D271" t="str">
            <v>GROUP TOTAL</v>
          </cell>
          <cell r="E271">
            <v>5</v>
          </cell>
          <cell r="F271">
            <v>0</v>
          </cell>
          <cell r="G271">
            <v>850</v>
          </cell>
          <cell r="H271">
            <v>0</v>
          </cell>
          <cell r="I271"/>
          <cell r="J271" t="str">
            <v>%</v>
          </cell>
          <cell r="K271">
            <v>0</v>
          </cell>
        </row>
        <row r="272">
          <cell r="A272"/>
          <cell r="B272"/>
          <cell r="D272"/>
          <cell r="E272"/>
          <cell r="F272"/>
          <cell r="G272"/>
          <cell r="H272"/>
          <cell r="I272"/>
          <cell r="J272"/>
          <cell r="K272"/>
        </row>
        <row r="273">
          <cell r="A273" t="str">
            <v xml:space="preserve">  JAPAN &amp; EnCom</v>
          </cell>
          <cell r="B273"/>
          <cell r="C273">
            <v>0</v>
          </cell>
          <cell r="D273"/>
          <cell r="E273"/>
          <cell r="F273"/>
          <cell r="G273"/>
          <cell r="H273"/>
          <cell r="I273"/>
          <cell r="J273"/>
          <cell r="K273">
            <v>0</v>
          </cell>
        </row>
        <row r="274">
          <cell r="A274" t="str">
            <v>JAPAN</v>
          </cell>
          <cell r="B274"/>
          <cell r="C274">
            <v>0</v>
          </cell>
          <cell r="D274">
            <v>0</v>
          </cell>
          <cell r="E274"/>
          <cell r="F274">
            <v>0</v>
          </cell>
          <cell r="G274">
            <v>0</v>
          </cell>
          <cell r="H274">
            <v>0</v>
          </cell>
          <cell r="I274">
            <v>0</v>
          </cell>
          <cell r="J274"/>
          <cell r="K274">
            <v>0</v>
          </cell>
        </row>
        <row r="275">
          <cell r="A275" t="str">
            <v>EnCom put option</v>
          </cell>
          <cell r="B275" t="str">
            <v>Q1 01</v>
          </cell>
          <cell r="C275"/>
          <cell r="D275" t="str">
            <v>Carey Sloan</v>
          </cell>
          <cell r="E275" t="str">
            <v>Yes</v>
          </cell>
          <cell r="F275">
            <v>0</v>
          </cell>
          <cell r="G275">
            <v>335</v>
          </cell>
          <cell r="H275">
            <v>0</v>
          </cell>
          <cell r="I275">
            <v>80</v>
          </cell>
          <cell r="J275" t="str">
            <v>%</v>
          </cell>
          <cell r="K275">
            <v>0</v>
          </cell>
        </row>
        <row r="276">
          <cell r="A276" t="str">
            <v>Air Liquide</v>
          </cell>
          <cell r="B276" t="str">
            <v>Q1 01</v>
          </cell>
          <cell r="D276" t="str">
            <v>Morten Erik Pettersen</v>
          </cell>
          <cell r="E276" t="str">
            <v>Yes</v>
          </cell>
          <cell r="F276">
            <v>0</v>
          </cell>
          <cell r="G276">
            <v>100</v>
          </cell>
          <cell r="H276">
            <v>0</v>
          </cell>
          <cell r="I276">
            <v>80</v>
          </cell>
          <cell r="J276" t="str">
            <v>%</v>
          </cell>
          <cell r="K276">
            <v>0</v>
          </cell>
        </row>
        <row r="277">
          <cell r="A277" t="str">
            <v>Texas Instruments</v>
          </cell>
          <cell r="B277" t="str">
            <v>Q2 01</v>
          </cell>
          <cell r="C277">
            <v>0</v>
          </cell>
          <cell r="D277" t="str">
            <v>Morten Erik Pettersen</v>
          </cell>
          <cell r="E277" t="str">
            <v>Yes</v>
          </cell>
          <cell r="F277">
            <v>0</v>
          </cell>
          <cell r="G277">
            <v>100</v>
          </cell>
          <cell r="H277">
            <v>0</v>
          </cell>
          <cell r="I277">
            <v>80</v>
          </cell>
          <cell r="J277" t="str">
            <v>%</v>
          </cell>
          <cell r="K277">
            <v>0</v>
          </cell>
        </row>
        <row r="278">
          <cell r="A278" t="str">
            <v>Fuji Kyuko</v>
          </cell>
          <cell r="B278" t="str">
            <v>Q2 01</v>
          </cell>
          <cell r="D278" t="str">
            <v>Morten Erik Pettersen</v>
          </cell>
          <cell r="E278" t="str">
            <v>Yes</v>
          </cell>
          <cell r="F278">
            <v>0</v>
          </cell>
          <cell r="G278">
            <v>100</v>
          </cell>
          <cell r="H278">
            <v>0</v>
          </cell>
          <cell r="I278">
            <v>80</v>
          </cell>
          <cell r="J278" t="str">
            <v>%</v>
          </cell>
          <cell r="K278">
            <v>0</v>
          </cell>
        </row>
        <row r="279">
          <cell r="A279" t="str">
            <v>Mazda</v>
          </cell>
          <cell r="B279" t="str">
            <v>Q2 01</v>
          </cell>
          <cell r="D279" t="str">
            <v>Jeremy Thirsk</v>
          </cell>
          <cell r="E279" t="str">
            <v>Yes</v>
          </cell>
          <cell r="F279">
            <v>0</v>
          </cell>
          <cell r="G279">
            <v>0</v>
          </cell>
          <cell r="H279">
            <v>0</v>
          </cell>
          <cell r="I279">
            <v>20</v>
          </cell>
          <cell r="J279" t="str">
            <v>%</v>
          </cell>
          <cell r="K279">
            <v>0</v>
          </cell>
        </row>
        <row r="280">
          <cell r="A280" t="str">
            <v>10% Discount (Various counterparties)</v>
          </cell>
          <cell r="B280" t="str">
            <v>Q2 01</v>
          </cell>
          <cell r="D280" t="str">
            <v>Morten Erik Pettersen</v>
          </cell>
          <cell r="E280" t="str">
            <v>Yes</v>
          </cell>
          <cell r="F280">
            <v>0</v>
          </cell>
          <cell r="G280">
            <v>0</v>
          </cell>
          <cell r="H280">
            <v>0</v>
          </cell>
          <cell r="I280">
            <v>50</v>
          </cell>
          <cell r="J280" t="str">
            <v>%</v>
          </cell>
          <cell r="K280">
            <v>0</v>
          </cell>
        </row>
        <row r="281">
          <cell r="A281" t="str">
            <v>Asahi Chemicals</v>
          </cell>
          <cell r="B281" t="str">
            <v>Q4 01</v>
          </cell>
          <cell r="C281"/>
          <cell r="D281" t="str">
            <v>Morten Erik Pettersen</v>
          </cell>
          <cell r="E281" t="str">
            <v>Yes</v>
          </cell>
          <cell r="F281">
            <v>0</v>
          </cell>
          <cell r="G281">
            <v>0</v>
          </cell>
          <cell r="H281">
            <v>0</v>
          </cell>
          <cell r="I281">
            <v>20</v>
          </cell>
          <cell r="J281" t="str">
            <v>%</v>
          </cell>
          <cell r="K281">
            <v>0</v>
          </cell>
        </row>
        <row r="282">
          <cell r="A282" t="str">
            <v>Mitsubishi Chemicals</v>
          </cell>
          <cell r="B282" t="str">
            <v>Q4 01</v>
          </cell>
          <cell r="D282" t="str">
            <v>Morten Erik Pettersen</v>
          </cell>
          <cell r="E282" t="str">
            <v>Yes</v>
          </cell>
          <cell r="F282">
            <v>0</v>
          </cell>
          <cell r="G282">
            <v>0</v>
          </cell>
          <cell r="H282">
            <v>0</v>
          </cell>
          <cell r="I282">
            <v>20</v>
          </cell>
          <cell r="J282" t="str">
            <v>%</v>
          </cell>
          <cell r="K282">
            <v>0</v>
          </cell>
        </row>
        <row r="283">
          <cell r="A283" t="str">
            <v>Nippon Mining &amp; Metals</v>
          </cell>
          <cell r="B283" t="str">
            <v>Q4 01</v>
          </cell>
          <cell r="D283" t="str">
            <v>Jeremy Thirsk</v>
          </cell>
          <cell r="E283" t="str">
            <v>Yes</v>
          </cell>
          <cell r="F283">
            <v>0</v>
          </cell>
          <cell r="G283">
            <v>0</v>
          </cell>
          <cell r="H283">
            <v>0</v>
          </cell>
          <cell r="I283">
            <v>20</v>
          </cell>
          <cell r="J283" t="str">
            <v>%</v>
          </cell>
          <cell r="K283">
            <v>0</v>
          </cell>
        </row>
        <row r="284">
          <cell r="A284" t="str">
            <v>end Japan</v>
          </cell>
          <cell r="B284" t="str">
            <v>Q2 01</v>
          </cell>
          <cell r="C284">
            <v>0</v>
          </cell>
          <cell r="D284">
            <v>0</v>
          </cell>
          <cell r="E284"/>
          <cell r="F284">
            <v>0</v>
          </cell>
          <cell r="G284">
            <v>0</v>
          </cell>
          <cell r="H284">
            <v>0</v>
          </cell>
          <cell r="I284">
            <v>0</v>
          </cell>
          <cell r="J284" t="str">
            <v>%</v>
          </cell>
          <cell r="K284">
            <v>0</v>
          </cell>
        </row>
        <row r="285">
          <cell r="A285" t="str">
            <v>Constellation</v>
          </cell>
          <cell r="B285" t="str">
            <v>Q2 01</v>
          </cell>
          <cell r="C285">
            <v>0</v>
          </cell>
          <cell r="D285"/>
          <cell r="E285"/>
          <cell r="F285"/>
          <cell r="G285"/>
          <cell r="H285"/>
          <cell r="I285">
            <v>20</v>
          </cell>
          <cell r="J285" t="str">
            <v>%</v>
          </cell>
          <cell r="K285"/>
        </row>
        <row r="286">
          <cell r="A286" t="str">
            <v>Telia International Carrier</v>
          </cell>
          <cell r="B286" t="str">
            <v>Q2 01</v>
          </cell>
          <cell r="C286">
            <v>0</v>
          </cell>
          <cell r="D286" t="str">
            <v>TOTAL Q1 01</v>
          </cell>
          <cell r="E286">
            <v>2</v>
          </cell>
          <cell r="F286"/>
          <cell r="G286">
            <v>435</v>
          </cell>
          <cell r="H286">
            <v>0</v>
          </cell>
          <cell r="I286">
            <v>20</v>
          </cell>
          <cell r="J286" t="str">
            <v>%</v>
          </cell>
          <cell r="K286">
            <v>0</v>
          </cell>
        </row>
        <row r="287">
          <cell r="A287" t="str">
            <v>National</v>
          </cell>
          <cell r="B287" t="str">
            <v>Q2 01</v>
          </cell>
          <cell r="D287" t="str">
            <v>TOTAL Q2 01</v>
          </cell>
          <cell r="E287">
            <v>4</v>
          </cell>
          <cell r="F287"/>
          <cell r="G287">
            <v>200</v>
          </cell>
          <cell r="H287">
            <v>0</v>
          </cell>
          <cell r="I287">
            <v>20</v>
          </cell>
          <cell r="J287" t="str">
            <v>%</v>
          </cell>
          <cell r="K287">
            <v>1000</v>
          </cell>
        </row>
        <row r="288">
          <cell r="A288" t="str">
            <v>end Enron Credit</v>
          </cell>
          <cell r="B288" t="str">
            <v>Q4 01</v>
          </cell>
          <cell r="C288">
            <v>0</v>
          </cell>
          <cell r="D288" t="str">
            <v>TOTAL Q3 01</v>
          </cell>
          <cell r="E288">
            <v>0</v>
          </cell>
          <cell r="F288">
            <v>0</v>
          </cell>
          <cell r="G288">
            <v>0</v>
          </cell>
          <cell r="H288">
            <v>0</v>
          </cell>
          <cell r="I288">
            <v>0</v>
          </cell>
          <cell r="J288" t="str">
            <v>%</v>
          </cell>
          <cell r="K288">
            <v>8250</v>
          </cell>
        </row>
        <row r="289">
          <cell r="A289"/>
          <cell r="B289" t="str">
            <v>Q4 01</v>
          </cell>
          <cell r="C289"/>
          <cell r="D289" t="str">
            <v>TOTAL Q4 01</v>
          </cell>
          <cell r="E289">
            <v>3</v>
          </cell>
          <cell r="F289">
            <v>0</v>
          </cell>
          <cell r="G289">
            <v>0</v>
          </cell>
          <cell r="H289">
            <v>0</v>
          </cell>
          <cell r="I289">
            <v>20</v>
          </cell>
          <cell r="J289" t="str">
            <v>%</v>
          </cell>
          <cell r="K289">
            <v>8250</v>
          </cell>
        </row>
        <row r="290">
          <cell r="A290"/>
          <cell r="B290" t="str">
            <v>Q4 01</v>
          </cell>
          <cell r="C290"/>
          <cell r="D290" t="str">
            <v>GROUP TOTAL</v>
          </cell>
          <cell r="E290">
            <v>9</v>
          </cell>
          <cell r="F290">
            <v>0</v>
          </cell>
          <cell r="G290">
            <v>635</v>
          </cell>
          <cell r="H290">
            <v>0</v>
          </cell>
          <cell r="I290"/>
          <cell r="J290" t="str">
            <v>%</v>
          </cell>
          <cell r="K290">
            <v>17500</v>
          </cell>
        </row>
        <row r="291">
          <cell r="A291"/>
          <cell r="B291"/>
          <cell r="C291">
            <v>0</v>
          </cell>
          <cell r="D291"/>
          <cell r="E291"/>
          <cell r="F291"/>
          <cell r="G291"/>
          <cell r="H291"/>
          <cell r="I291"/>
          <cell r="J291"/>
          <cell r="K291"/>
        </row>
        <row r="292">
          <cell r="A292" t="str">
            <v xml:space="preserve">  MIDDLE EAST</v>
          </cell>
          <cell r="B292"/>
          <cell r="C292">
            <v>0</v>
          </cell>
          <cell r="D292"/>
          <cell r="E292"/>
          <cell r="F292"/>
          <cell r="G292"/>
          <cell r="H292"/>
          <cell r="I292"/>
          <cell r="J292"/>
          <cell r="K292"/>
        </row>
        <row r="293">
          <cell r="A293" t="str">
            <v>MIDDLE EAST</v>
          </cell>
          <cell r="B293"/>
          <cell r="D293"/>
          <cell r="E293"/>
          <cell r="F293">
            <v>0</v>
          </cell>
          <cell r="G293">
            <v>0</v>
          </cell>
          <cell r="H293">
            <v>0</v>
          </cell>
          <cell r="I293">
            <v>0</v>
          </cell>
          <cell r="J293"/>
          <cell r="K293">
            <v>0</v>
          </cell>
        </row>
        <row r="294">
          <cell r="A294" t="str">
            <v>Temp deal 1</v>
          </cell>
          <cell r="B294"/>
          <cell r="D294"/>
          <cell r="E294"/>
          <cell r="F294">
            <v>0</v>
          </cell>
          <cell r="G294">
            <v>0</v>
          </cell>
          <cell r="H294">
            <v>0</v>
          </cell>
          <cell r="I294">
            <v>0</v>
          </cell>
          <cell r="J294"/>
          <cell r="K294">
            <v>0</v>
          </cell>
        </row>
        <row r="295">
          <cell r="A295" t="str">
            <v>end Middle East</v>
          </cell>
          <cell r="B295"/>
          <cell r="D295"/>
          <cell r="E295"/>
          <cell r="F295">
            <v>0</v>
          </cell>
          <cell r="G295">
            <v>0</v>
          </cell>
          <cell r="H295">
            <v>0</v>
          </cell>
          <cell r="I295">
            <v>0</v>
          </cell>
          <cell r="J295"/>
          <cell r="K295">
            <v>0</v>
          </cell>
        </row>
        <row r="296">
          <cell r="A296"/>
          <cell r="B296"/>
          <cell r="C296">
            <v>0</v>
          </cell>
          <cell r="D296"/>
          <cell r="E296"/>
          <cell r="F296"/>
          <cell r="G296"/>
          <cell r="H296"/>
          <cell r="I296"/>
          <cell r="J296"/>
          <cell r="K296"/>
        </row>
        <row r="297">
          <cell r="A297"/>
          <cell r="B297"/>
          <cell r="C297">
            <v>0</v>
          </cell>
          <cell r="D297" t="str">
            <v>TOTAL Q1 01</v>
          </cell>
          <cell r="E297">
            <v>0</v>
          </cell>
          <cell r="F297"/>
          <cell r="G297">
            <v>0</v>
          </cell>
          <cell r="H297">
            <v>0</v>
          </cell>
          <cell r="I297"/>
          <cell r="J297"/>
          <cell r="K297">
            <v>0</v>
          </cell>
        </row>
        <row r="298">
          <cell r="A298"/>
          <cell r="B298"/>
          <cell r="D298" t="str">
            <v>TOTAL Q2 01</v>
          </cell>
          <cell r="E298">
            <v>0</v>
          </cell>
          <cell r="F298"/>
          <cell r="G298">
            <v>0</v>
          </cell>
          <cell r="H298">
            <v>0</v>
          </cell>
          <cell r="I298"/>
          <cell r="J298"/>
          <cell r="K298">
            <v>0</v>
          </cell>
        </row>
        <row r="299">
          <cell r="A299"/>
          <cell r="B299"/>
          <cell r="C299">
            <v>0</v>
          </cell>
          <cell r="D299" t="str">
            <v>TOTAL Q3 01</v>
          </cell>
          <cell r="E299">
            <v>0</v>
          </cell>
          <cell r="F299"/>
          <cell r="G299">
            <v>0</v>
          </cell>
          <cell r="H299">
            <v>0</v>
          </cell>
          <cell r="I299"/>
          <cell r="J299"/>
          <cell r="K299">
            <v>0</v>
          </cell>
        </row>
        <row r="300">
          <cell r="A300"/>
          <cell r="C300"/>
          <cell r="D300" t="str">
            <v>TOTAL Q4 01</v>
          </cell>
          <cell r="E300">
            <v>0</v>
          </cell>
          <cell r="F300"/>
          <cell r="G300">
            <v>0</v>
          </cell>
          <cell r="H300">
            <v>0</v>
          </cell>
          <cell r="I300"/>
          <cell r="J300"/>
          <cell r="K300">
            <v>0</v>
          </cell>
        </row>
        <row r="301">
          <cell r="A301" t="str">
            <v>Sainsbury</v>
          </cell>
          <cell r="B301" t="str">
            <v>Q1 01</v>
          </cell>
          <cell r="D301" t="str">
            <v>GROUP TOTAL</v>
          </cell>
          <cell r="E301">
            <v>0</v>
          </cell>
          <cell r="F301">
            <v>0</v>
          </cell>
          <cell r="G301">
            <v>0</v>
          </cell>
          <cell r="H301">
            <v>0</v>
          </cell>
          <cell r="I301">
            <v>60</v>
          </cell>
          <cell r="J301" t="str">
            <v>%</v>
          </cell>
          <cell r="K301">
            <v>0</v>
          </cell>
        </row>
        <row r="302">
          <cell r="A302" t="str">
            <v>InterXion</v>
          </cell>
          <cell r="B302" t="str">
            <v>Q1 01</v>
          </cell>
          <cell r="D302"/>
          <cell r="E302"/>
          <cell r="F302"/>
          <cell r="G302"/>
          <cell r="H302"/>
          <cell r="I302">
            <v>60</v>
          </cell>
          <cell r="J302" t="str">
            <v>%</v>
          </cell>
          <cell r="K302"/>
        </row>
        <row r="303">
          <cell r="A303" t="str">
            <v xml:space="preserve">  EES</v>
          </cell>
          <cell r="B303" t="str">
            <v>Q1 01</v>
          </cell>
          <cell r="C303">
            <v>0</v>
          </cell>
          <cell r="D303"/>
          <cell r="E303"/>
          <cell r="F303"/>
          <cell r="G303"/>
          <cell r="H303"/>
          <cell r="I303">
            <v>50</v>
          </cell>
          <cell r="J303" t="str">
            <v>%</v>
          </cell>
          <cell r="K303"/>
        </row>
        <row r="304">
          <cell r="A304" t="str">
            <v>EES</v>
          </cell>
          <cell r="B304" t="str">
            <v>Q1 01</v>
          </cell>
          <cell r="C304">
            <v>0</v>
          </cell>
          <cell r="D304">
            <v>0</v>
          </cell>
          <cell r="E304"/>
          <cell r="F304">
            <v>0</v>
          </cell>
          <cell r="G304">
            <v>0</v>
          </cell>
          <cell r="H304">
            <v>0</v>
          </cell>
          <cell r="I304">
            <v>0</v>
          </cell>
          <cell r="J304" t="str">
            <v>%</v>
          </cell>
          <cell r="K304">
            <v>0</v>
          </cell>
        </row>
        <row r="305">
          <cell r="A305" t="str">
            <v>Pirelli</v>
          </cell>
          <cell r="B305" t="str">
            <v>Q2 01</v>
          </cell>
          <cell r="D305" t="str">
            <v>Bob Manasse</v>
          </cell>
          <cell r="E305" t="str">
            <v>Yes</v>
          </cell>
          <cell r="F305">
            <v>7000</v>
          </cell>
          <cell r="G305">
            <v>350</v>
          </cell>
          <cell r="H305">
            <v>0</v>
          </cell>
          <cell r="I305">
            <v>50</v>
          </cell>
          <cell r="J305" t="str">
            <v>%</v>
          </cell>
          <cell r="K305">
            <v>0</v>
          </cell>
        </row>
        <row r="306">
          <cell r="A306" t="str">
            <v>InterXion</v>
          </cell>
          <cell r="B306" t="str">
            <v>Q2 01</v>
          </cell>
          <cell r="D306" t="str">
            <v>Hans-Mart Groen</v>
          </cell>
          <cell r="E306" t="str">
            <v>Yes</v>
          </cell>
          <cell r="F306">
            <v>75000</v>
          </cell>
          <cell r="G306">
            <v>750</v>
          </cell>
          <cell r="H306">
            <v>0</v>
          </cell>
          <cell r="I306">
            <v>60</v>
          </cell>
          <cell r="J306" t="str">
            <v>%</v>
          </cell>
          <cell r="K306">
            <v>0</v>
          </cell>
        </row>
        <row r="307">
          <cell r="A307" t="str">
            <v>Trillium Prime</v>
          </cell>
          <cell r="B307" t="str">
            <v>Q2 01</v>
          </cell>
          <cell r="D307" t="str">
            <v>Ron Bertasi</v>
          </cell>
          <cell r="E307" t="str">
            <v>Yes</v>
          </cell>
          <cell r="F307">
            <v>889000</v>
          </cell>
          <cell r="G307">
            <v>6000</v>
          </cell>
          <cell r="H307">
            <v>0</v>
          </cell>
          <cell r="I307">
            <v>80</v>
          </cell>
          <cell r="J307" t="str">
            <v>%</v>
          </cell>
          <cell r="K307">
            <v>0</v>
          </cell>
        </row>
        <row r="308">
          <cell r="A308" t="str">
            <v>Sainsbury</v>
          </cell>
          <cell r="B308" t="str">
            <v>Q2 01</v>
          </cell>
          <cell r="C308"/>
          <cell r="D308" t="str">
            <v>Paul Turner</v>
          </cell>
          <cell r="E308" t="str">
            <v>Yes</v>
          </cell>
          <cell r="F308">
            <v>400000</v>
          </cell>
          <cell r="G308">
            <v>2000</v>
          </cell>
          <cell r="H308">
            <v>0</v>
          </cell>
          <cell r="I308">
            <v>25</v>
          </cell>
          <cell r="J308" t="str">
            <v>%</v>
          </cell>
          <cell r="K308">
            <v>0</v>
          </cell>
        </row>
        <row r="309">
          <cell r="A309" t="str">
            <v>Trelleborg</v>
          </cell>
          <cell r="B309" t="str">
            <v>Q2 01</v>
          </cell>
          <cell r="C309"/>
          <cell r="D309" t="str">
            <v>Magnus Groth</v>
          </cell>
          <cell r="E309" t="str">
            <v>Yes</v>
          </cell>
          <cell r="F309">
            <v>50000</v>
          </cell>
          <cell r="G309">
            <v>250</v>
          </cell>
          <cell r="H309">
            <v>0</v>
          </cell>
          <cell r="I309">
            <v>25</v>
          </cell>
          <cell r="J309" t="str">
            <v>%</v>
          </cell>
          <cell r="K309">
            <v>0</v>
          </cell>
        </row>
        <row r="310">
          <cell r="A310" t="str">
            <v>end EES</v>
          </cell>
          <cell r="B310"/>
          <cell r="C310">
            <v>0</v>
          </cell>
          <cell r="D310">
            <v>0</v>
          </cell>
          <cell r="E310"/>
          <cell r="F310">
            <v>0</v>
          </cell>
          <cell r="G310">
            <v>0</v>
          </cell>
          <cell r="H310">
            <v>0</v>
          </cell>
          <cell r="I310">
            <v>0</v>
          </cell>
          <cell r="J310" t="str">
            <v>%</v>
          </cell>
          <cell r="K310">
            <v>0</v>
          </cell>
        </row>
        <row r="311">
          <cell r="A311"/>
          <cell r="B311"/>
          <cell r="D311"/>
          <cell r="E311"/>
          <cell r="F311"/>
          <cell r="G311"/>
          <cell r="H311"/>
          <cell r="I311"/>
          <cell r="J311"/>
          <cell r="K311"/>
        </row>
        <row r="312">
          <cell r="A312"/>
          <cell r="B312" t="str">
            <v>Q2 01</v>
          </cell>
          <cell r="C312"/>
          <cell r="D312" t="str">
            <v>TOTAL Q1 01</v>
          </cell>
          <cell r="E312">
            <v>0</v>
          </cell>
          <cell r="F312">
            <v>0</v>
          </cell>
          <cell r="G312">
            <v>0</v>
          </cell>
          <cell r="H312">
            <v>0</v>
          </cell>
          <cell r="I312"/>
          <cell r="J312" t="str">
            <v>%</v>
          </cell>
          <cell r="K312">
            <v>0</v>
          </cell>
        </row>
        <row r="313">
          <cell r="A313" t="str">
            <v>Blue Circle</v>
          </cell>
          <cell r="B313" t="str">
            <v>Q2 01</v>
          </cell>
          <cell r="D313" t="str">
            <v>TOTAL Q2 01</v>
          </cell>
          <cell r="E313">
            <v>5</v>
          </cell>
          <cell r="F313">
            <v>1421000</v>
          </cell>
          <cell r="G313">
            <v>9350</v>
          </cell>
          <cell r="H313">
            <v>0</v>
          </cell>
          <cell r="I313">
            <v>25</v>
          </cell>
          <cell r="J313" t="str">
            <v>%</v>
          </cell>
          <cell r="K313">
            <v>0</v>
          </cell>
        </row>
        <row r="314">
          <cell r="A314" t="str">
            <v>Starwood</v>
          </cell>
          <cell r="B314" t="str">
            <v>Q2 01</v>
          </cell>
          <cell r="D314" t="str">
            <v>TOTAL Q3 01</v>
          </cell>
          <cell r="E314">
            <v>0</v>
          </cell>
          <cell r="F314">
            <v>0</v>
          </cell>
          <cell r="G314">
            <v>0</v>
          </cell>
          <cell r="H314">
            <v>0</v>
          </cell>
          <cell r="I314">
            <v>25</v>
          </cell>
          <cell r="J314" t="str">
            <v>%</v>
          </cell>
          <cell r="K314">
            <v>0</v>
          </cell>
        </row>
        <row r="315">
          <cell r="A315" t="str">
            <v>Alcopor Owens Corning</v>
          </cell>
          <cell r="B315" t="str">
            <v>Q2 01</v>
          </cell>
          <cell r="D315" t="str">
            <v>TOTAL Q4 01</v>
          </cell>
          <cell r="E315">
            <v>0</v>
          </cell>
          <cell r="F315">
            <v>0</v>
          </cell>
          <cell r="G315">
            <v>0</v>
          </cell>
          <cell r="H315">
            <v>0</v>
          </cell>
          <cell r="I315">
            <v>35</v>
          </cell>
          <cell r="J315" t="str">
            <v>%</v>
          </cell>
          <cell r="K315">
            <v>0</v>
          </cell>
        </row>
        <row r="316">
          <cell r="A316" t="str">
            <v>Alcopor</v>
          </cell>
          <cell r="B316" t="str">
            <v>Q2 01</v>
          </cell>
          <cell r="D316" t="str">
            <v>GROUP TOTAL</v>
          </cell>
          <cell r="E316">
            <v>5</v>
          </cell>
          <cell r="F316">
            <v>1421000</v>
          </cell>
          <cell r="G316">
            <v>9350</v>
          </cell>
          <cell r="H316">
            <v>0</v>
          </cell>
          <cell r="I316">
            <v>25</v>
          </cell>
          <cell r="J316" t="str">
            <v>%</v>
          </cell>
          <cell r="K316">
            <v>0</v>
          </cell>
        </row>
        <row r="317">
          <cell r="A317" t="str">
            <v>Hallenstadion AG</v>
          </cell>
          <cell r="B317" t="str">
            <v>Q2 01</v>
          </cell>
          <cell r="D317"/>
          <cell r="E317"/>
          <cell r="F317"/>
          <cell r="G317"/>
          <cell r="H317"/>
          <cell r="I317">
            <v>50</v>
          </cell>
          <cell r="J317" t="str">
            <v>%</v>
          </cell>
          <cell r="K317"/>
        </row>
        <row r="318">
          <cell r="A318" t="str">
            <v xml:space="preserve">  IDEA STAGE DEALS</v>
          </cell>
          <cell r="B318" t="str">
            <v>Q2 01</v>
          </cell>
          <cell r="C318">
            <v>0</v>
          </cell>
          <cell r="D318"/>
          <cell r="E318"/>
          <cell r="F318"/>
          <cell r="G318"/>
          <cell r="H318"/>
          <cell r="I318">
            <v>60</v>
          </cell>
          <cell r="J318" t="str">
            <v>%</v>
          </cell>
          <cell r="K318"/>
        </row>
        <row r="319">
          <cell r="A319" t="str">
            <v>IDEA STAGE DEALS</v>
          </cell>
          <cell r="B319" t="str">
            <v>Q2 01</v>
          </cell>
          <cell r="C319">
            <v>0</v>
          </cell>
          <cell r="D319">
            <v>0</v>
          </cell>
          <cell r="E319" t="str">
            <v>Yes</v>
          </cell>
          <cell r="F319">
            <v>0</v>
          </cell>
          <cell r="G319">
            <v>0</v>
          </cell>
          <cell r="H319">
            <v>0</v>
          </cell>
          <cell r="I319">
            <v>0</v>
          </cell>
          <cell r="J319" t="str">
            <v>%</v>
          </cell>
          <cell r="K319">
            <v>0</v>
          </cell>
        </row>
        <row r="320">
          <cell r="A320" t="str">
            <v>EnergyDesk sale</v>
          </cell>
          <cell r="B320" t="str">
            <v>Q2 01</v>
          </cell>
          <cell r="C320"/>
          <cell r="D320" t="str">
            <v>Tom McKeever</v>
          </cell>
          <cell r="E320" t="str">
            <v>Yes</v>
          </cell>
          <cell r="F320">
            <v>0</v>
          </cell>
          <cell r="G320">
            <v>15000</v>
          </cell>
          <cell r="H320">
            <v>0</v>
          </cell>
          <cell r="I320">
            <v>5</v>
          </cell>
          <cell r="J320" t="str">
            <v>%</v>
          </cell>
          <cell r="K320">
            <v>0</v>
          </cell>
        </row>
        <row r="321">
          <cell r="A321" t="str">
            <v>Athena (EC sale)</v>
          </cell>
          <cell r="B321" t="str">
            <v>Q2 01</v>
          </cell>
          <cell r="C321">
            <v>800002804</v>
          </cell>
          <cell r="D321" t="str">
            <v>John Bottomley</v>
          </cell>
          <cell r="E321" t="str">
            <v>Yes</v>
          </cell>
          <cell r="F321">
            <v>0</v>
          </cell>
          <cell r="G321">
            <v>85000</v>
          </cell>
          <cell r="H321">
            <v>0</v>
          </cell>
          <cell r="I321">
            <v>2</v>
          </cell>
          <cell r="J321" t="str">
            <v>%</v>
          </cell>
          <cell r="K321">
            <v>0</v>
          </cell>
        </row>
        <row r="322">
          <cell r="A322" t="str">
            <v>end Idea Stage Deals</v>
          </cell>
          <cell r="B322" t="str">
            <v>Q1 01</v>
          </cell>
          <cell r="C322">
            <v>0</v>
          </cell>
          <cell r="D322">
            <v>0</v>
          </cell>
          <cell r="E322" t="str">
            <v>Yes</v>
          </cell>
          <cell r="F322">
            <v>0</v>
          </cell>
          <cell r="G322">
            <v>0</v>
          </cell>
          <cell r="H322">
            <v>0</v>
          </cell>
          <cell r="I322">
            <v>0</v>
          </cell>
          <cell r="J322" t="str">
            <v>%</v>
          </cell>
          <cell r="K322">
            <v>0</v>
          </cell>
        </row>
        <row r="323">
          <cell r="A323" t="str">
            <v>Borealis (2)</v>
          </cell>
          <cell r="B323" t="str">
            <v>Q1 01</v>
          </cell>
          <cell r="D323" t="str">
            <v>Erik Espeset</v>
          </cell>
          <cell r="E323" t="str">
            <v>Yes</v>
          </cell>
          <cell r="F323">
            <v>2000</v>
          </cell>
          <cell r="G323">
            <v>0</v>
          </cell>
          <cell r="H323">
            <v>0</v>
          </cell>
          <cell r="I323">
            <v>50</v>
          </cell>
          <cell r="J323" t="str">
            <v>%</v>
          </cell>
          <cell r="K323">
            <v>0</v>
          </cell>
        </row>
        <row r="324">
          <cell r="A324" t="str">
            <v>Borealis (3)</v>
          </cell>
          <cell r="B324" t="str">
            <v>Q1 01</v>
          </cell>
          <cell r="D324" t="str">
            <v>TOTAL Q1 01</v>
          </cell>
          <cell r="E324">
            <v>0</v>
          </cell>
          <cell r="F324"/>
          <cell r="G324">
            <v>0</v>
          </cell>
          <cell r="H324">
            <v>0</v>
          </cell>
          <cell r="I324">
            <v>60</v>
          </cell>
          <cell r="J324" t="str">
            <v>%</v>
          </cell>
          <cell r="K324">
            <v>0</v>
          </cell>
        </row>
        <row r="325">
          <cell r="A325" t="str">
            <v>Umea Energi</v>
          </cell>
          <cell r="B325" t="str">
            <v>Q1 01</v>
          </cell>
          <cell r="D325" t="str">
            <v>TOTAL Q2 01</v>
          </cell>
          <cell r="E325">
            <v>2</v>
          </cell>
          <cell r="F325"/>
          <cell r="G325">
            <v>100000</v>
          </cell>
          <cell r="H325">
            <v>0</v>
          </cell>
          <cell r="I325">
            <v>60</v>
          </cell>
          <cell r="J325" t="str">
            <v>%</v>
          </cell>
          <cell r="K325">
            <v>0</v>
          </cell>
        </row>
        <row r="326">
          <cell r="A326" t="str">
            <v>Sainsbury</v>
          </cell>
          <cell r="B326" t="str">
            <v>Q1 01</v>
          </cell>
          <cell r="D326" t="str">
            <v>TOTAL Q3 01</v>
          </cell>
          <cell r="E326">
            <v>0</v>
          </cell>
          <cell r="F326"/>
          <cell r="G326">
            <v>0</v>
          </cell>
          <cell r="H326">
            <v>0</v>
          </cell>
          <cell r="I326">
            <v>60</v>
          </cell>
          <cell r="J326" t="str">
            <v>%</v>
          </cell>
          <cell r="K326">
            <v>0</v>
          </cell>
        </row>
        <row r="327">
          <cell r="A327" t="str">
            <v>Forvaltaren</v>
          </cell>
          <cell r="B327" t="str">
            <v>Q1 01</v>
          </cell>
          <cell r="D327" t="str">
            <v>TOTAL Q4 01</v>
          </cell>
          <cell r="E327">
            <v>0</v>
          </cell>
          <cell r="F327"/>
          <cell r="G327">
            <v>0</v>
          </cell>
          <cell r="H327">
            <v>0</v>
          </cell>
          <cell r="I327">
            <v>25</v>
          </cell>
          <cell r="J327" t="str">
            <v>%</v>
          </cell>
          <cell r="K327">
            <v>0</v>
          </cell>
        </row>
        <row r="328">
          <cell r="A328" t="str">
            <v>Guinness</v>
          </cell>
          <cell r="B328" t="str">
            <v>Q1 01</v>
          </cell>
          <cell r="D328" t="str">
            <v>GROUP TOTAL</v>
          </cell>
          <cell r="E328">
            <v>2</v>
          </cell>
          <cell r="F328">
            <v>0</v>
          </cell>
          <cell r="G328">
            <v>100000</v>
          </cell>
          <cell r="H328">
            <v>0</v>
          </cell>
          <cell r="I328">
            <v>60</v>
          </cell>
          <cell r="J328" t="str">
            <v>%</v>
          </cell>
          <cell r="K328">
            <v>0</v>
          </cell>
        </row>
        <row r="329">
          <cell r="A329" t="str">
            <v>Vasakronan</v>
          </cell>
          <cell r="B329" t="str">
            <v>Q1 01</v>
          </cell>
          <cell r="D329" t="str">
            <v>Magnus Groth</v>
          </cell>
          <cell r="E329" t="str">
            <v>Yes</v>
          </cell>
          <cell r="F329">
            <v>300000</v>
          </cell>
          <cell r="G329">
            <v>0</v>
          </cell>
          <cell r="H329">
            <v>0</v>
          </cell>
          <cell r="I329">
            <v>25</v>
          </cell>
          <cell r="J329" t="str">
            <v>%</v>
          </cell>
          <cell r="K329">
            <v>0</v>
          </cell>
        </row>
        <row r="330">
          <cell r="A330" t="str">
            <v xml:space="preserve">  GLOBAL MARKETS</v>
          </cell>
          <cell r="B330" t="str">
            <v>Q1 01</v>
          </cell>
          <cell r="C330">
            <v>0</v>
          </cell>
          <cell r="D330"/>
          <cell r="E330"/>
          <cell r="F330">
            <v>0</v>
          </cell>
          <cell r="G330">
            <v>0</v>
          </cell>
          <cell r="H330">
            <v>0</v>
          </cell>
          <cell r="I330">
            <v>60</v>
          </cell>
          <cell r="J330" t="str">
            <v>%</v>
          </cell>
          <cell r="K330">
            <v>0</v>
          </cell>
        </row>
        <row r="331">
          <cell r="A331" t="str">
            <v>GLOBAL MARKETS</v>
          </cell>
          <cell r="B331" t="str">
            <v>Q2 01</v>
          </cell>
          <cell r="D331"/>
          <cell r="E331"/>
          <cell r="F331">
            <v>0</v>
          </cell>
          <cell r="G331">
            <v>0</v>
          </cell>
          <cell r="H331">
            <v>0</v>
          </cell>
          <cell r="I331">
            <v>0</v>
          </cell>
          <cell r="J331" t="str">
            <v>%</v>
          </cell>
          <cell r="K331">
            <v>0</v>
          </cell>
        </row>
        <row r="332">
          <cell r="A332" t="str">
            <v>Temp deal 2</v>
          </cell>
          <cell r="B332" t="str">
            <v>Q2 01</v>
          </cell>
          <cell r="D332"/>
          <cell r="E332"/>
          <cell r="F332">
            <v>0</v>
          </cell>
          <cell r="G332">
            <v>0</v>
          </cell>
          <cell r="H332">
            <v>0</v>
          </cell>
          <cell r="I332">
            <v>0</v>
          </cell>
          <cell r="J332" t="str">
            <v>%</v>
          </cell>
          <cell r="K332">
            <v>0</v>
          </cell>
        </row>
        <row r="333">
          <cell r="A333" t="str">
            <v>end Global Markets</v>
          </cell>
          <cell r="B333" t="str">
            <v>Q2 01</v>
          </cell>
          <cell r="D333"/>
          <cell r="E333"/>
          <cell r="F333">
            <v>0</v>
          </cell>
          <cell r="G333">
            <v>0</v>
          </cell>
          <cell r="H333">
            <v>0</v>
          </cell>
          <cell r="I333">
            <v>0</v>
          </cell>
          <cell r="J333" t="str">
            <v>%</v>
          </cell>
          <cell r="K333">
            <v>0</v>
          </cell>
        </row>
        <row r="334">
          <cell r="A334" t="str">
            <v>Starwood</v>
          </cell>
          <cell r="B334" t="str">
            <v>Q2 01</v>
          </cell>
          <cell r="D334"/>
          <cell r="E334"/>
          <cell r="F334"/>
          <cell r="G334"/>
          <cell r="H334">
            <v>0</v>
          </cell>
          <cell r="I334">
            <v>25</v>
          </cell>
          <cell r="J334" t="str">
            <v>%</v>
          </cell>
          <cell r="K334"/>
        </row>
        <row r="335">
          <cell r="A335" t="str">
            <v>Alcopor Owens Corning</v>
          </cell>
          <cell r="B335" t="str">
            <v>Q2 01</v>
          </cell>
          <cell r="D335" t="str">
            <v>TOTAL Q1 01</v>
          </cell>
          <cell r="E335">
            <v>0</v>
          </cell>
          <cell r="F335">
            <v>60000</v>
          </cell>
          <cell r="G335">
            <v>0</v>
          </cell>
          <cell r="H335">
            <v>0</v>
          </cell>
          <cell r="I335">
            <v>35</v>
          </cell>
          <cell r="J335" t="str">
            <v>%</v>
          </cell>
          <cell r="K335">
            <v>0</v>
          </cell>
        </row>
        <row r="336">
          <cell r="A336" t="str">
            <v>Alcopor</v>
          </cell>
          <cell r="B336" t="str">
            <v>Q2 01</v>
          </cell>
          <cell r="D336" t="str">
            <v>TOTAL Q2 01</v>
          </cell>
          <cell r="E336">
            <v>0</v>
          </cell>
          <cell r="F336">
            <v>50000</v>
          </cell>
          <cell r="G336">
            <v>0</v>
          </cell>
          <cell r="H336">
            <v>0</v>
          </cell>
          <cell r="I336">
            <v>25</v>
          </cell>
          <cell r="J336" t="str">
            <v>%</v>
          </cell>
          <cell r="K336">
            <v>0</v>
          </cell>
        </row>
        <row r="337">
          <cell r="A337" t="str">
            <v>Hallenstadion AG</v>
          </cell>
          <cell r="B337" t="str">
            <v>Q2 01</v>
          </cell>
          <cell r="D337" t="str">
            <v>TOTAL Q3 01</v>
          </cell>
          <cell r="E337">
            <v>0</v>
          </cell>
          <cell r="F337">
            <v>50000</v>
          </cell>
          <cell r="G337">
            <v>0</v>
          </cell>
          <cell r="H337">
            <v>0</v>
          </cell>
          <cell r="I337">
            <v>50</v>
          </cell>
          <cell r="J337" t="str">
            <v>%</v>
          </cell>
          <cell r="K337">
            <v>0</v>
          </cell>
        </row>
        <row r="338">
          <cell r="A338" t="str">
            <v>Charger</v>
          </cell>
          <cell r="B338" t="str">
            <v>Q2 01</v>
          </cell>
          <cell r="D338" t="str">
            <v>TOTAL Q4 01</v>
          </cell>
          <cell r="E338">
            <v>0</v>
          </cell>
          <cell r="F338">
            <v>0</v>
          </cell>
          <cell r="G338">
            <v>0</v>
          </cell>
          <cell r="H338">
            <v>0</v>
          </cell>
          <cell r="I338">
            <v>25</v>
          </cell>
          <cell r="J338" t="str">
            <v>%</v>
          </cell>
          <cell r="K338">
            <v>0</v>
          </cell>
        </row>
        <row r="339">
          <cell r="A339" t="str">
            <v>IBM Europe</v>
          </cell>
          <cell r="B339" t="str">
            <v>Q2 01</v>
          </cell>
          <cell r="D339" t="str">
            <v>GROUP TOTAL</v>
          </cell>
          <cell r="E339">
            <v>0</v>
          </cell>
          <cell r="F339">
            <v>0</v>
          </cell>
          <cell r="G339">
            <v>0</v>
          </cell>
          <cell r="H339">
            <v>0</v>
          </cell>
          <cell r="I339">
            <v>60</v>
          </cell>
          <cell r="J339" t="str">
            <v>%</v>
          </cell>
          <cell r="K339">
            <v>0</v>
          </cell>
        </row>
        <row r="340">
          <cell r="A340" t="str">
            <v>Bahlsen</v>
          </cell>
          <cell r="B340" t="str">
            <v>Q2 01</v>
          </cell>
          <cell r="D340" t="str">
            <v>Chris Waltenspuel</v>
          </cell>
          <cell r="E340" t="str">
            <v>Yes</v>
          </cell>
          <cell r="F340">
            <v>80000</v>
          </cell>
          <cell r="G340">
            <v>100</v>
          </cell>
          <cell r="H340">
            <v>0</v>
          </cell>
          <cell r="I340">
            <v>40</v>
          </cell>
          <cell r="J340" t="str">
            <v>%</v>
          </cell>
          <cell r="K340">
            <v>0</v>
          </cell>
        </row>
        <row r="341">
          <cell r="A341" t="str">
            <v xml:space="preserve">  INDUSTRIAL MARKETS</v>
          </cell>
          <cell r="B341" t="str">
            <v>Q2 01</v>
          </cell>
          <cell r="C341">
            <v>0</v>
          </cell>
          <cell r="D341" t="str">
            <v>Hans Mart Groen</v>
          </cell>
          <cell r="E341" t="str">
            <v>Yes</v>
          </cell>
          <cell r="F341">
            <v>50000</v>
          </cell>
          <cell r="G341">
            <v>0</v>
          </cell>
          <cell r="H341">
            <v>0</v>
          </cell>
          <cell r="I341">
            <v>25</v>
          </cell>
          <cell r="J341" t="str">
            <v>%</v>
          </cell>
          <cell r="K341">
            <v>0</v>
          </cell>
        </row>
        <row r="342">
          <cell r="A342" t="str">
            <v>INDUSTRIAL MARKETS</v>
          </cell>
          <cell r="B342" t="str">
            <v>Q2 01</v>
          </cell>
          <cell r="D342" t="str">
            <v>Paul Turner</v>
          </cell>
          <cell r="E342" t="str">
            <v>Yes</v>
          </cell>
          <cell r="F342">
            <v>0</v>
          </cell>
          <cell r="G342">
            <v>0</v>
          </cell>
          <cell r="H342">
            <v>0</v>
          </cell>
          <cell r="I342">
            <v>0</v>
          </cell>
          <cell r="J342" t="str">
            <v>%</v>
          </cell>
          <cell r="K342">
            <v>0</v>
          </cell>
        </row>
        <row r="343">
          <cell r="A343" t="str">
            <v>Temp deal 3</v>
          </cell>
          <cell r="B343" t="str">
            <v>Q2 01</v>
          </cell>
          <cell r="D343" t="str">
            <v>Stefan Bremer</v>
          </cell>
          <cell r="E343" t="str">
            <v>Yes</v>
          </cell>
          <cell r="F343">
            <v>0</v>
          </cell>
          <cell r="G343">
            <v>0</v>
          </cell>
          <cell r="H343">
            <v>0</v>
          </cell>
          <cell r="I343">
            <v>0</v>
          </cell>
          <cell r="J343" t="str">
            <v>%</v>
          </cell>
          <cell r="K343">
            <v>0</v>
          </cell>
        </row>
        <row r="344">
          <cell r="A344" t="str">
            <v>end Industrial Markets</v>
          </cell>
          <cell r="B344" t="str">
            <v>Q2 01</v>
          </cell>
          <cell r="D344" t="str">
            <v>Patrick Bastien</v>
          </cell>
          <cell r="E344" t="str">
            <v>Yes</v>
          </cell>
          <cell r="F344">
            <v>0</v>
          </cell>
          <cell r="G344">
            <v>0</v>
          </cell>
          <cell r="H344">
            <v>0</v>
          </cell>
          <cell r="I344">
            <v>0</v>
          </cell>
          <cell r="J344" t="str">
            <v>%</v>
          </cell>
          <cell r="K344">
            <v>0</v>
          </cell>
        </row>
        <row r="345">
          <cell r="A345" t="str">
            <v>MetroNexus</v>
          </cell>
          <cell r="B345" t="str">
            <v>Q2 01</v>
          </cell>
          <cell r="D345" t="str">
            <v>Per Andersson</v>
          </cell>
          <cell r="E345" t="str">
            <v>Yes</v>
          </cell>
          <cell r="F345">
            <v>60000</v>
          </cell>
          <cell r="G345">
            <v>0</v>
          </cell>
          <cell r="H345">
            <v>0</v>
          </cell>
          <cell r="I345">
            <v>10</v>
          </cell>
          <cell r="J345" t="str">
            <v>%</v>
          </cell>
          <cell r="K345">
            <v>0</v>
          </cell>
        </row>
        <row r="346">
          <cell r="A346" t="str">
            <v>MWB</v>
          </cell>
          <cell r="B346" t="str">
            <v>Q2 01</v>
          </cell>
          <cell r="D346" t="str">
            <v>TOTAL Q1 01</v>
          </cell>
          <cell r="E346">
            <v>0</v>
          </cell>
          <cell r="F346">
            <v>750000</v>
          </cell>
          <cell r="G346">
            <v>0</v>
          </cell>
          <cell r="H346">
            <v>0</v>
          </cell>
          <cell r="I346">
            <v>25</v>
          </cell>
          <cell r="J346" t="str">
            <v>%</v>
          </cell>
          <cell r="K346">
            <v>0</v>
          </cell>
        </row>
        <row r="347">
          <cell r="A347" t="str">
            <v>Novartis</v>
          </cell>
          <cell r="B347" t="str">
            <v>Q2 01</v>
          </cell>
          <cell r="D347" t="str">
            <v>TOTAL Q2 01</v>
          </cell>
          <cell r="E347">
            <v>0</v>
          </cell>
          <cell r="F347">
            <v>150000</v>
          </cell>
          <cell r="G347">
            <v>0</v>
          </cell>
          <cell r="H347">
            <v>0</v>
          </cell>
          <cell r="I347">
            <v>10</v>
          </cell>
          <cell r="J347" t="str">
            <v>%</v>
          </cell>
          <cell r="K347">
            <v>0</v>
          </cell>
        </row>
        <row r="348">
          <cell r="A348" t="str">
            <v>TelgeKraft</v>
          </cell>
          <cell r="B348" t="str">
            <v>Q2 01</v>
          </cell>
          <cell r="D348" t="str">
            <v>TOTAL Q3 01</v>
          </cell>
          <cell r="E348">
            <v>0</v>
          </cell>
          <cell r="F348">
            <v>500000</v>
          </cell>
          <cell r="G348">
            <v>0</v>
          </cell>
          <cell r="H348">
            <v>0</v>
          </cell>
          <cell r="I348">
            <v>10</v>
          </cell>
          <cell r="J348" t="str">
            <v>%</v>
          </cell>
          <cell r="K348">
            <v>0</v>
          </cell>
        </row>
        <row r="349">
          <cell r="A349" t="str">
            <v>Brunner Mond</v>
          </cell>
          <cell r="B349" t="str">
            <v>Q2 01</v>
          </cell>
          <cell r="D349" t="str">
            <v>TOTAL Q4 01</v>
          </cell>
          <cell r="E349">
            <v>0</v>
          </cell>
          <cell r="F349">
            <v>150000</v>
          </cell>
          <cell r="G349">
            <v>0</v>
          </cell>
          <cell r="H349">
            <v>0</v>
          </cell>
          <cell r="I349">
            <v>5</v>
          </cell>
          <cell r="J349" t="str">
            <v>%</v>
          </cell>
          <cell r="K349">
            <v>0</v>
          </cell>
        </row>
        <row r="350">
          <cell r="A350" t="str">
            <v>B&amp;Q</v>
          </cell>
          <cell r="B350" t="str">
            <v>Q2 01</v>
          </cell>
          <cell r="D350" t="str">
            <v>GROUP TOTAL</v>
          </cell>
          <cell r="E350">
            <v>0</v>
          </cell>
          <cell r="F350">
            <v>0</v>
          </cell>
          <cell r="G350">
            <v>0</v>
          </cell>
          <cell r="H350">
            <v>0</v>
          </cell>
          <cell r="I350">
            <v>5</v>
          </cell>
          <cell r="J350" t="str">
            <v>%</v>
          </cell>
          <cell r="K350">
            <v>0</v>
          </cell>
        </row>
        <row r="351">
          <cell r="A351" t="str">
            <v>Kappa</v>
          </cell>
          <cell r="B351" t="str">
            <v>Q3 01</v>
          </cell>
          <cell r="D351" t="str">
            <v>Kevin Greiner</v>
          </cell>
          <cell r="E351" t="str">
            <v>Yes</v>
          </cell>
          <cell r="F351">
            <v>60000</v>
          </cell>
          <cell r="G351">
            <v>100</v>
          </cell>
          <cell r="H351">
            <v>0</v>
          </cell>
          <cell r="I351">
            <v>10</v>
          </cell>
          <cell r="J351" t="str">
            <v>%</v>
          </cell>
          <cell r="K351">
            <v>0</v>
          </cell>
        </row>
        <row r="352">
          <cell r="A352" t="str">
            <v>Marks &amp; Spencer</v>
          </cell>
          <cell r="B352" t="str">
            <v>Q3 01</v>
          </cell>
          <cell r="D352" t="str">
            <v>TOTAL Q1 01</v>
          </cell>
          <cell r="E352">
            <v>24</v>
          </cell>
          <cell r="F352">
            <v>0</v>
          </cell>
          <cell r="G352">
            <v>102687.22</v>
          </cell>
          <cell r="H352">
            <v>0</v>
          </cell>
          <cell r="I352">
            <v>25</v>
          </cell>
          <cell r="J352" t="str">
            <v>%</v>
          </cell>
          <cell r="K352">
            <v>122250</v>
          </cell>
        </row>
        <row r="353">
          <cell r="A353" t="str">
            <v>Crown Cork</v>
          </cell>
          <cell r="B353" t="str">
            <v>Q3 01</v>
          </cell>
          <cell r="C353">
            <v>0</v>
          </cell>
          <cell r="D353" t="str">
            <v>TOTAL Q2 01</v>
          </cell>
          <cell r="E353">
            <v>83</v>
          </cell>
          <cell r="F353">
            <v>1421000</v>
          </cell>
          <cell r="G353">
            <v>428006.33999999997</v>
          </cell>
          <cell r="H353">
            <v>0</v>
          </cell>
          <cell r="I353">
            <v>25</v>
          </cell>
          <cell r="J353" t="str">
            <v>%</v>
          </cell>
          <cell r="K353">
            <v>162500</v>
          </cell>
        </row>
        <row r="354">
          <cell r="A354" t="str">
            <v>Amey</v>
          </cell>
          <cell r="B354" t="str">
            <v>Q3 01</v>
          </cell>
          <cell r="D354" t="str">
            <v>TOTAL Q3 01</v>
          </cell>
          <cell r="E354">
            <v>40</v>
          </cell>
          <cell r="F354">
            <v>0</v>
          </cell>
          <cell r="G354">
            <v>258533.33</v>
          </cell>
          <cell r="H354">
            <v>0</v>
          </cell>
          <cell r="I354">
            <v>10</v>
          </cell>
          <cell r="K354">
            <v>106750</v>
          </cell>
        </row>
        <row r="355">
          <cell r="A355" t="str">
            <v>Rexam</v>
          </cell>
          <cell r="B355" t="str">
            <v>Q3 01</v>
          </cell>
          <cell r="D355" t="str">
            <v>TOTAL Q4 01</v>
          </cell>
          <cell r="E355">
            <v>25</v>
          </cell>
          <cell r="F355">
            <v>0</v>
          </cell>
          <cell r="G355">
            <v>152111.10999999999</v>
          </cell>
          <cell r="H355">
            <v>0</v>
          </cell>
          <cell r="I355">
            <v>10</v>
          </cell>
          <cell r="K355">
            <v>105750</v>
          </cell>
        </row>
        <row r="356">
          <cell r="A356" t="str">
            <v>IVG Commercial Park</v>
          </cell>
          <cell r="B356" t="str">
            <v>Q3 01</v>
          </cell>
          <cell r="D356" t="str">
            <v>TOTALS</v>
          </cell>
          <cell r="E356">
            <v>172</v>
          </cell>
          <cell r="F356">
            <v>1421000</v>
          </cell>
          <cell r="G356">
            <v>941337.99999999988</v>
          </cell>
          <cell r="H356">
            <v>0</v>
          </cell>
          <cell r="I356">
            <v>25</v>
          </cell>
          <cell r="J356" t="str">
            <v>%</v>
          </cell>
          <cell r="K356">
            <v>497250</v>
          </cell>
        </row>
        <row r="357">
          <cell r="A357" t="str">
            <v>Infraserve</v>
          </cell>
          <cell r="B357" t="str">
            <v>Q3 01</v>
          </cell>
          <cell r="D357" t="str">
            <v>Chris Waltenspuel</v>
          </cell>
          <cell r="E357" t="str">
            <v>Yes</v>
          </cell>
          <cell r="F357">
            <v>800000</v>
          </cell>
          <cell r="G357">
            <v>1600</v>
          </cell>
          <cell r="H357">
            <v>0</v>
          </cell>
          <cell r="I357">
            <v>25</v>
          </cell>
          <cell r="J357" t="str">
            <v>%</v>
          </cell>
          <cell r="K357">
            <v>0</v>
          </cell>
        </row>
        <row r="358">
          <cell r="A358" t="str">
            <v>Newscorp</v>
          </cell>
          <cell r="B358" t="str">
            <v>Q3 01</v>
          </cell>
          <cell r="D358" t="str">
            <v>Paul Turner</v>
          </cell>
          <cell r="E358" t="str">
            <v>Yes</v>
          </cell>
          <cell r="F358">
            <v>40000</v>
          </cell>
          <cell r="G358">
            <v>0</v>
          </cell>
          <cell r="H358">
            <v>0</v>
          </cell>
          <cell r="I358">
            <v>25</v>
          </cell>
          <cell r="J358" t="str">
            <v>%</v>
          </cell>
          <cell r="K358">
            <v>550800</v>
          </cell>
        </row>
        <row r="359">
          <cell r="A359" t="str">
            <v>Condea</v>
          </cell>
          <cell r="B359" t="str">
            <v>Q3 01</v>
          </cell>
          <cell r="D359" t="str">
            <v>Chris Waltenspuel</v>
          </cell>
          <cell r="E359" t="str">
            <v>Yes</v>
          </cell>
          <cell r="F359">
            <v>200000</v>
          </cell>
          <cell r="G359">
            <v>0</v>
          </cell>
          <cell r="H359">
            <v>0</v>
          </cell>
          <cell r="I359">
            <v>10</v>
          </cell>
          <cell r="J359" t="str">
            <v>%</v>
          </cell>
          <cell r="K359">
            <v>0</v>
          </cell>
        </row>
        <row r="360">
          <cell r="A360" t="str">
            <v>Heinz</v>
          </cell>
          <cell r="B360" t="str">
            <v>Q4 01</v>
          </cell>
          <cell r="D360" t="str">
            <v>Paul Turner</v>
          </cell>
          <cell r="E360" t="str">
            <v>Yes</v>
          </cell>
          <cell r="F360">
            <v>200000</v>
          </cell>
          <cell r="G360">
            <v>2000</v>
          </cell>
          <cell r="H360">
            <v>0</v>
          </cell>
          <cell r="I360">
            <v>25</v>
          </cell>
          <cell r="J360" t="str">
            <v>%</v>
          </cell>
          <cell r="K360">
            <v>0</v>
          </cell>
        </row>
        <row r="361">
          <cell r="A361" t="str">
            <v>Procter &amp; Gamble</v>
          </cell>
          <cell r="B361" t="str">
            <v>Q4 01</v>
          </cell>
          <cell r="C361">
            <v>0</v>
          </cell>
          <cell r="D361" t="str">
            <v>Bob Manasse</v>
          </cell>
          <cell r="E361" t="str">
            <v>Yes</v>
          </cell>
          <cell r="F361">
            <v>230000</v>
          </cell>
          <cell r="G361">
            <v>5300</v>
          </cell>
          <cell r="H361">
            <v>0</v>
          </cell>
          <cell r="I361">
            <v>25</v>
          </cell>
          <cell r="J361" t="str">
            <v>%</v>
          </cell>
          <cell r="K361">
            <v>0</v>
          </cell>
        </row>
        <row r="362">
          <cell r="A362" t="str">
            <v>Carlsberg</v>
          </cell>
          <cell r="B362" t="str">
            <v>Q4 01</v>
          </cell>
          <cell r="C362">
            <v>0</v>
          </cell>
          <cell r="D362" t="str">
            <v>Magnus Groth</v>
          </cell>
          <cell r="E362" t="str">
            <v>Yes</v>
          </cell>
          <cell r="F362">
            <v>0</v>
          </cell>
          <cell r="G362">
            <v>0</v>
          </cell>
          <cell r="H362">
            <v>0</v>
          </cell>
          <cell r="I362">
            <v>0</v>
          </cell>
          <cell r="J362" t="str">
            <v>%</v>
          </cell>
          <cell r="K362">
            <v>0</v>
          </cell>
        </row>
        <row r="363">
          <cell r="A363" t="str">
            <v>BT</v>
          </cell>
          <cell r="B363" t="str">
            <v>Q4 01</v>
          </cell>
          <cell r="D363" t="str">
            <v>Paul Turner</v>
          </cell>
          <cell r="E363" t="str">
            <v>Yes</v>
          </cell>
          <cell r="F363">
            <v>500000</v>
          </cell>
          <cell r="G363">
            <v>5000</v>
          </cell>
          <cell r="H363">
            <v>0</v>
          </cell>
          <cell r="I363">
            <v>10</v>
          </cell>
          <cell r="J363" t="str">
            <v>%</v>
          </cell>
          <cell r="K363">
            <v>0</v>
          </cell>
        </row>
        <row r="364">
          <cell r="A364" t="str">
            <v>BBC</v>
          </cell>
          <cell r="B364" t="str">
            <v>Q4 01</v>
          </cell>
          <cell r="D364" t="str">
            <v>Paul Turner</v>
          </cell>
          <cell r="E364" t="str">
            <v>Yes</v>
          </cell>
          <cell r="F364">
            <v>200000</v>
          </cell>
          <cell r="G364">
            <v>2000</v>
          </cell>
          <cell r="H364">
            <v>0</v>
          </cell>
          <cell r="I364">
            <v>10</v>
          </cell>
          <cell r="J364" t="str">
            <v>%</v>
          </cell>
          <cell r="K364">
            <v>0</v>
          </cell>
        </row>
        <row r="365">
          <cell r="A365" t="str">
            <v>Compaq</v>
          </cell>
          <cell r="B365" t="str">
            <v>Q4 01</v>
          </cell>
          <cell r="C365">
            <v>0</v>
          </cell>
          <cell r="D365" t="str">
            <v>Paul Turner</v>
          </cell>
          <cell r="E365" t="str">
            <v>Yes</v>
          </cell>
          <cell r="F365">
            <v>0</v>
          </cell>
          <cell r="G365">
            <v>0</v>
          </cell>
          <cell r="H365">
            <v>0</v>
          </cell>
          <cell r="I365">
            <v>0</v>
          </cell>
          <cell r="K365">
            <v>0</v>
          </cell>
        </row>
        <row r="366">
          <cell r="A366" t="str">
            <v>Dairy Crest</v>
          </cell>
          <cell r="B366" t="str">
            <v>Q4 01</v>
          </cell>
          <cell r="D366" t="str">
            <v>Paul Turner</v>
          </cell>
          <cell r="E366" t="str">
            <v>Yes</v>
          </cell>
          <cell r="F366">
            <v>100000</v>
          </cell>
          <cell r="G366">
            <v>1000</v>
          </cell>
          <cell r="H366">
            <v>0</v>
          </cell>
          <cell r="I366">
            <v>10</v>
          </cell>
          <cell r="K366">
            <v>0</v>
          </cell>
        </row>
        <row r="367">
          <cell r="A367" t="str">
            <v>Land Securities</v>
          </cell>
          <cell r="B367" t="str">
            <v>Q4 01</v>
          </cell>
          <cell r="D367" t="str">
            <v>Paul Turner</v>
          </cell>
          <cell r="E367" t="str">
            <v>Yes</v>
          </cell>
          <cell r="F367">
            <v>400000</v>
          </cell>
          <cell r="G367">
            <v>4000</v>
          </cell>
          <cell r="H367">
            <v>0</v>
          </cell>
          <cell r="I367">
            <v>10</v>
          </cell>
          <cell r="K367">
            <v>0</v>
          </cell>
        </row>
        <row r="368">
          <cell r="A368" t="str">
            <v>Accor</v>
          </cell>
          <cell r="B368" t="str">
            <v>Q4 01</v>
          </cell>
          <cell r="D368" t="str">
            <v>Paul Turner</v>
          </cell>
          <cell r="E368" t="str">
            <v>Yes</v>
          </cell>
          <cell r="F368">
            <v>700000</v>
          </cell>
          <cell r="G368">
            <v>1400</v>
          </cell>
          <cell r="H368">
            <v>0</v>
          </cell>
          <cell r="I368">
            <v>10</v>
          </cell>
          <cell r="K368">
            <v>0</v>
          </cell>
        </row>
        <row r="369">
          <cell r="A369" t="str">
            <v>CityReach</v>
          </cell>
          <cell r="B369" t="str">
            <v>Q4 01</v>
          </cell>
          <cell r="D369" t="str">
            <v>Paul Turner</v>
          </cell>
          <cell r="E369" t="str">
            <v>Yes</v>
          </cell>
          <cell r="F369">
            <v>100000</v>
          </cell>
          <cell r="G369">
            <v>1000</v>
          </cell>
          <cell r="H369">
            <v>0</v>
          </cell>
          <cell r="I369">
            <v>10</v>
          </cell>
          <cell r="K369">
            <v>0</v>
          </cell>
        </row>
        <row r="370">
          <cell r="A370" t="str">
            <v>ICI</v>
          </cell>
          <cell r="B370" t="str">
            <v>Q4 01</v>
          </cell>
          <cell r="D370" t="str">
            <v>Paul Turner</v>
          </cell>
          <cell r="E370" t="str">
            <v>Yes</v>
          </cell>
          <cell r="F370">
            <v>500000</v>
          </cell>
          <cell r="G370">
            <v>1000</v>
          </cell>
          <cell r="H370">
            <v>0</v>
          </cell>
          <cell r="I370">
            <v>10</v>
          </cell>
          <cell r="K370">
            <v>0</v>
          </cell>
        </row>
        <row r="371">
          <cell r="A371" t="str">
            <v>Trammell Crow</v>
          </cell>
          <cell r="B371" t="str">
            <v>Q4 01</v>
          </cell>
          <cell r="D371" t="str">
            <v>Paul Turner</v>
          </cell>
          <cell r="E371" t="str">
            <v>Yes</v>
          </cell>
          <cell r="F371">
            <v>50000</v>
          </cell>
          <cell r="G371">
            <v>500</v>
          </cell>
          <cell r="H371">
            <v>0</v>
          </cell>
          <cell r="I371">
            <v>10</v>
          </cell>
          <cell r="K371">
            <v>0</v>
          </cell>
        </row>
        <row r="372">
          <cell r="A372" t="str">
            <v>Whirlpool</v>
          </cell>
          <cell r="B372" t="str">
            <v>Q4 01</v>
          </cell>
          <cell r="D372" t="str">
            <v>Paul Turner</v>
          </cell>
          <cell r="E372" t="str">
            <v>Yes</v>
          </cell>
          <cell r="F372">
            <v>300000</v>
          </cell>
          <cell r="G372">
            <v>600</v>
          </cell>
          <cell r="H372">
            <v>0</v>
          </cell>
          <cell r="I372">
            <v>10</v>
          </cell>
          <cell r="K372">
            <v>0</v>
          </cell>
        </row>
        <row r="373">
          <cell r="A373" t="str">
            <v>Pilkington</v>
          </cell>
          <cell r="B373" t="str">
            <v>Q4 01</v>
          </cell>
          <cell r="C373">
            <v>0</v>
          </cell>
          <cell r="D373" t="str">
            <v>Paul Turner</v>
          </cell>
          <cell r="E373" t="str">
            <v>Yes</v>
          </cell>
          <cell r="F373">
            <v>0</v>
          </cell>
          <cell r="G373">
            <v>0</v>
          </cell>
          <cell r="H373">
            <v>0</v>
          </cell>
          <cell r="I373">
            <v>10</v>
          </cell>
          <cell r="K373">
            <v>0</v>
          </cell>
        </row>
        <row r="374">
          <cell r="A374" t="str">
            <v>end EES</v>
          </cell>
          <cell r="C374">
            <v>0</v>
          </cell>
          <cell r="D374">
            <v>0</v>
          </cell>
          <cell r="F374">
            <v>0</v>
          </cell>
          <cell r="G374">
            <v>0</v>
          </cell>
          <cell r="H374">
            <v>0</v>
          </cell>
          <cell r="I374">
            <v>0</v>
          </cell>
          <cell r="K374">
            <v>0</v>
          </cell>
        </row>
        <row r="375">
          <cell r="A375" t="str">
            <v>end Other</v>
          </cell>
          <cell r="F375">
            <v>0</v>
          </cell>
          <cell r="G375">
            <v>0</v>
          </cell>
          <cell r="H375">
            <v>0</v>
          </cell>
          <cell r="I375">
            <v>0</v>
          </cell>
          <cell r="K375">
            <v>0</v>
          </cell>
        </row>
        <row r="376">
          <cell r="D376" t="str">
            <v>TOTAL Q1 01</v>
          </cell>
          <cell r="E376">
            <v>9</v>
          </cell>
          <cell r="F376">
            <v>1044000</v>
          </cell>
          <cell r="G376">
            <v>8300</v>
          </cell>
          <cell r="H376">
            <v>0</v>
          </cell>
        </row>
        <row r="377">
          <cell r="D377" t="str">
            <v>TOTAL Q2 01</v>
          </cell>
          <cell r="E377">
            <v>20</v>
          </cell>
          <cell r="F377">
            <v>3162000</v>
          </cell>
          <cell r="G377">
            <v>18500</v>
          </cell>
          <cell r="H377">
            <v>0</v>
          </cell>
        </row>
        <row r="378">
          <cell r="D378" t="str">
            <v>TOTAL Q3 01</v>
          </cell>
          <cell r="E378">
            <v>9</v>
          </cell>
          <cell r="F378">
            <v>1800000</v>
          </cell>
          <cell r="G378">
            <v>5500</v>
          </cell>
          <cell r="H378">
            <v>0</v>
          </cell>
        </row>
        <row r="379">
          <cell r="D379" t="str">
            <v>TOTAL Q4 01</v>
          </cell>
          <cell r="E379">
            <v>14</v>
          </cell>
          <cell r="F379">
            <v>3610000</v>
          </cell>
          <cell r="G379">
            <v>24500</v>
          </cell>
          <cell r="H379">
            <v>0</v>
          </cell>
        </row>
        <row r="380">
          <cell r="D380" t="str">
            <v>GROUP TOTAL</v>
          </cell>
          <cell r="E380">
            <v>52</v>
          </cell>
          <cell r="F380">
            <v>9616000</v>
          </cell>
          <cell r="G380">
            <v>56800</v>
          </cell>
          <cell r="H380">
            <v>0</v>
          </cell>
          <cell r="K380">
            <v>0</v>
          </cell>
        </row>
        <row r="381">
          <cell r="D381" t="str">
            <v>GROUP TOTAL</v>
          </cell>
          <cell r="E381">
            <v>0</v>
          </cell>
          <cell r="F381">
            <v>0</v>
          </cell>
          <cell r="G381">
            <v>0</v>
          </cell>
          <cell r="H381">
            <v>0</v>
          </cell>
          <cell r="K381">
            <v>0</v>
          </cell>
        </row>
        <row r="383">
          <cell r="D383" t="str">
            <v>TOTAL Q1 01</v>
          </cell>
          <cell r="E383">
            <v>98</v>
          </cell>
          <cell r="F383">
            <v>1048272.5</v>
          </cell>
          <cell r="G383">
            <v>285311.35699999996</v>
          </cell>
          <cell r="H383">
            <v>0</v>
          </cell>
          <cell r="K383">
            <v>122250</v>
          </cell>
        </row>
        <row r="384">
          <cell r="D384" t="str">
            <v>TOTAL Q2 01</v>
          </cell>
          <cell r="E384">
            <v>54</v>
          </cell>
          <cell r="F384">
            <v>3162000</v>
          </cell>
          <cell r="G384">
            <v>268200</v>
          </cell>
          <cell r="H384">
            <v>0</v>
          </cell>
          <cell r="K384">
            <v>165500</v>
          </cell>
        </row>
        <row r="385">
          <cell r="D385" t="str">
            <v>TOTAL Q3 01</v>
          </cell>
          <cell r="E385">
            <v>32</v>
          </cell>
          <cell r="F385">
            <v>1800000</v>
          </cell>
          <cell r="G385">
            <v>111600</v>
          </cell>
          <cell r="H385">
            <v>0</v>
          </cell>
          <cell r="K385">
            <v>106500</v>
          </cell>
        </row>
        <row r="386">
          <cell r="D386" t="str">
            <v>TOTAL Q4 01</v>
          </cell>
          <cell r="E386">
            <v>37</v>
          </cell>
          <cell r="F386">
            <v>3610000</v>
          </cell>
          <cell r="G386">
            <v>135471</v>
          </cell>
          <cell r="H386">
            <v>0</v>
          </cell>
          <cell r="K386">
            <v>105500</v>
          </cell>
        </row>
        <row r="387">
          <cell r="D387" t="str">
            <v>TOTALS</v>
          </cell>
          <cell r="E387">
            <v>221</v>
          </cell>
          <cell r="F387">
            <v>9620272.5</v>
          </cell>
          <cell r="G387">
            <v>800582.35699999996</v>
          </cell>
          <cell r="K387">
            <v>499750</v>
          </cell>
        </row>
        <row r="389">
          <cell r="K389">
            <v>550800</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Pipeline"/>
      <sheetName val="Contacts"/>
      <sheetName val="Archived data"/>
      <sheetName val="Archived deals"/>
    </sheetNames>
    <sheetDataSet>
      <sheetData sheetId="0">
        <row r="6">
          <cell r="B6" t="str">
            <v>EnCap</v>
          </cell>
          <cell r="C6" t="str">
            <v>Q2 01</v>
          </cell>
          <cell r="D6" t="str">
            <v>E.004090.06.30</v>
          </cell>
          <cell r="E6" t="str">
            <v>Peter Crilly</v>
          </cell>
          <cell r="F6" t="str">
            <v>Structuring</v>
          </cell>
          <cell r="G6" t="str">
            <v>P&amp;L</v>
          </cell>
          <cell r="H6">
            <v>30</v>
          </cell>
          <cell r="I6">
            <v>30</v>
          </cell>
          <cell r="J6">
            <v>5</v>
          </cell>
          <cell r="K6">
            <v>5</v>
          </cell>
          <cell r="L6" t="str">
            <v>High</v>
          </cell>
          <cell r="M6" t="str">
            <v>Shorten capacity at St. Fergus in short term. Formerly known as St. Fergus capacity.</v>
          </cell>
          <cell r="N6"/>
          <cell r="O6"/>
          <cell r="P6"/>
        </row>
        <row r="7">
          <cell r="B7" t="str">
            <v>London Electricity</v>
          </cell>
          <cell r="C7" t="str">
            <v>Q2 01</v>
          </cell>
          <cell r="D7" t="str">
            <v>E.004090.06.34</v>
          </cell>
          <cell r="E7" t="str">
            <v>Maria Foster</v>
          </cell>
          <cell r="F7" t="str">
            <v>Idea stage</v>
          </cell>
          <cell r="G7" t="str">
            <v>P&amp;L</v>
          </cell>
          <cell r="H7">
            <v>10</v>
          </cell>
          <cell r="I7">
            <v>10</v>
          </cell>
          <cell r="J7">
            <v>0</v>
          </cell>
          <cell r="K7">
            <v>0</v>
          </cell>
          <cell r="L7" t="str">
            <v>Low</v>
          </cell>
          <cell r="M7" t="str">
            <v>Re-negotiate optionality in existing gas contract with LE. Uncertainty over value.</v>
          </cell>
          <cell r="N7"/>
          <cell r="O7"/>
          <cell r="P7"/>
        </row>
        <row r="8">
          <cell r="B8" t="str">
            <v>Derwemt CoGen</v>
          </cell>
          <cell r="C8" t="str">
            <v>Q2 01</v>
          </cell>
          <cell r="D8" t="str">
            <v>E.004090.06.34</v>
          </cell>
          <cell r="E8" t="str">
            <v>Maggie O'Meara</v>
          </cell>
          <cell r="F8" t="str">
            <v>Idea stage</v>
          </cell>
          <cell r="G8" t="str">
            <v>P&amp;L</v>
          </cell>
          <cell r="H8">
            <v>20</v>
          </cell>
          <cell r="I8">
            <v>20</v>
          </cell>
          <cell r="J8">
            <v>10</v>
          </cell>
          <cell r="K8">
            <v>10</v>
          </cell>
          <cell r="L8" t="str">
            <v>Low</v>
          </cell>
          <cell r="M8" t="str">
            <v>Summer Gas Deal</v>
          </cell>
          <cell r="N8"/>
          <cell r="O8"/>
          <cell r="P8"/>
        </row>
        <row r="9">
          <cell r="B9" t="str">
            <v>Premier</v>
          </cell>
          <cell r="C9" t="str">
            <v>Q2 01</v>
          </cell>
          <cell r="D9" t="str">
            <v>E.004090.06.34</v>
          </cell>
          <cell r="E9" t="str">
            <v>Maggie O'Meara</v>
          </cell>
          <cell r="F9" t="str">
            <v>Idea stage</v>
          </cell>
          <cell r="G9" t="str">
            <v>P&amp;L</v>
          </cell>
          <cell r="H9">
            <v>20</v>
          </cell>
          <cell r="I9">
            <v>20</v>
          </cell>
          <cell r="J9">
            <v>0</v>
          </cell>
          <cell r="K9">
            <v>0</v>
          </cell>
          <cell r="L9" t="str">
            <v>Low</v>
          </cell>
          <cell r="M9" t="str">
            <v>Optimisation of supply to power plants</v>
          </cell>
          <cell r="N9"/>
          <cell r="O9"/>
          <cell r="P9"/>
        </row>
        <row r="10">
          <cell r="B10" t="str">
            <v>Highland</v>
          </cell>
          <cell r="C10" t="str">
            <v>Q2 01</v>
          </cell>
          <cell r="D10" t="str">
            <v>E.004090.06.34</v>
          </cell>
          <cell r="E10" t="str">
            <v>Matt Ferguson</v>
          </cell>
          <cell r="F10" t="str">
            <v>Idea stage</v>
          </cell>
          <cell r="G10" t="str">
            <v>P&amp;L</v>
          </cell>
          <cell r="H10">
            <v>20</v>
          </cell>
          <cell r="I10">
            <v>20</v>
          </cell>
          <cell r="J10">
            <v>0</v>
          </cell>
          <cell r="K10">
            <v>0</v>
          </cell>
          <cell r="L10" t="str">
            <v>Low</v>
          </cell>
          <cell r="M10" t="str">
            <v>Physical gas purchase; they are currently buying assets from Lasmo, must wait until asset purchases complete</v>
          </cell>
          <cell r="N10"/>
          <cell r="O10"/>
          <cell r="P10"/>
        </row>
        <row r="11">
          <cell r="B11" t="str">
            <v>EDF Trading</v>
          </cell>
          <cell r="C11" t="str">
            <v>Q2 01</v>
          </cell>
          <cell r="D11" t="str">
            <v>E.004090.06.34</v>
          </cell>
          <cell r="E11" t="str">
            <v>Maggie O'Meara</v>
          </cell>
          <cell r="F11" t="str">
            <v>Idea stage</v>
          </cell>
          <cell r="G11" t="str">
            <v>P&amp;L</v>
          </cell>
          <cell r="H11">
            <v>20</v>
          </cell>
          <cell r="I11">
            <v>20</v>
          </cell>
          <cell r="J11">
            <v>0</v>
          </cell>
          <cell r="K11">
            <v>0</v>
          </cell>
          <cell r="L11" t="str">
            <v>Low</v>
          </cell>
          <cell r="M11" t="str">
            <v>Structured sale</v>
          </cell>
          <cell r="N11"/>
          <cell r="O11"/>
          <cell r="P11"/>
        </row>
        <row r="12">
          <cell r="B12" t="str">
            <v>Storage Q2</v>
          </cell>
          <cell r="C12" t="str">
            <v>Q2 01</v>
          </cell>
          <cell r="D12" t="str">
            <v>E.004090.06.32</v>
          </cell>
          <cell r="E12" t="str">
            <v>Natasha Danilochkina</v>
          </cell>
          <cell r="F12" t="str">
            <v>Multi Phase</v>
          </cell>
          <cell r="G12" t="str">
            <v>P&amp;L</v>
          </cell>
          <cell r="H12">
            <v>30</v>
          </cell>
          <cell r="I12">
            <v>30</v>
          </cell>
          <cell r="J12">
            <v>0</v>
          </cell>
          <cell r="K12">
            <v>0</v>
          </cell>
          <cell r="L12" t="str">
            <v>Low</v>
          </cell>
          <cell r="M12" t="str">
            <v>Ongoing efforts to sell EnBank virtual gas storage to customers.</v>
          </cell>
          <cell r="N12"/>
          <cell r="O12"/>
          <cell r="P12"/>
        </row>
        <row r="13">
          <cell r="B13" t="str">
            <v>Ruhrgas</v>
          </cell>
          <cell r="C13" t="str">
            <v>Q2 01</v>
          </cell>
          <cell r="D13" t="str">
            <v>E.004090.06.34</v>
          </cell>
          <cell r="E13" t="str">
            <v>Maria Foster</v>
          </cell>
          <cell r="F13" t="str">
            <v>Idea stage</v>
          </cell>
          <cell r="G13" t="str">
            <v>P&amp;L</v>
          </cell>
          <cell r="H13">
            <v>20</v>
          </cell>
          <cell r="I13">
            <v>20</v>
          </cell>
          <cell r="J13">
            <v>0</v>
          </cell>
          <cell r="K13">
            <v>0</v>
          </cell>
          <cell r="L13" t="str">
            <v>Low</v>
          </cell>
          <cell r="M13" t="str">
            <v>Assignment of OTM sales contract</v>
          </cell>
          <cell r="N13"/>
          <cell r="O13"/>
          <cell r="P13"/>
        </row>
        <row r="14">
          <cell r="B14" t="str">
            <v>BGI</v>
          </cell>
          <cell r="C14" t="str">
            <v>Q2 01</v>
          </cell>
          <cell r="D14" t="str">
            <v>E.004090.06.34</v>
          </cell>
          <cell r="E14" t="str">
            <v>Maria Foster</v>
          </cell>
          <cell r="F14" t="str">
            <v>Structuring</v>
          </cell>
          <cell r="G14" t="str">
            <v>P&amp;L</v>
          </cell>
          <cell r="H14">
            <v>30</v>
          </cell>
          <cell r="I14">
            <v>30</v>
          </cell>
          <cell r="J14">
            <v>5</v>
          </cell>
          <cell r="K14">
            <v>5</v>
          </cell>
          <cell r="L14" t="str">
            <v>Low</v>
          </cell>
          <cell r="M14" t="str">
            <v>Energy Trends Hedge; BGI wants NETA-type contract; we have offered a fixed swap for ET contracts</v>
          </cell>
          <cell r="N14"/>
          <cell r="O14"/>
          <cell r="P14"/>
        </row>
        <row r="15">
          <cell r="B15" t="str">
            <v>Deesside</v>
          </cell>
          <cell r="C15" t="str">
            <v>Q2 01</v>
          </cell>
          <cell r="D15" t="str">
            <v>E.004090.06.34</v>
          </cell>
          <cell r="E15" t="str">
            <v>Maggie O'Meara</v>
          </cell>
          <cell r="F15" t="str">
            <v>Structuring</v>
          </cell>
          <cell r="G15" t="str">
            <v>P&amp;L</v>
          </cell>
          <cell r="H15">
            <v>20</v>
          </cell>
          <cell r="I15">
            <v>20</v>
          </cell>
          <cell r="J15">
            <v>5</v>
          </cell>
          <cell r="K15">
            <v>5</v>
          </cell>
          <cell r="L15" t="str">
            <v>Low</v>
          </cell>
          <cell r="M15" t="str">
            <v>Burlington Irish Sea Gas Fields, issue over confidentiality agreement, they want non-compete clause for supply of energy</v>
          </cell>
          <cell r="N15"/>
          <cell r="O15"/>
          <cell r="P15"/>
        </row>
        <row r="16">
          <cell r="B16" t="str">
            <v>Industrials Q2</v>
          </cell>
          <cell r="C16" t="str">
            <v>Q2 01</v>
          </cell>
          <cell r="D16" t="str">
            <v>E.004090.06.34</v>
          </cell>
          <cell r="E16" t="str">
            <v>Brett Date</v>
          </cell>
          <cell r="F16" t="str">
            <v>Multi Phase</v>
          </cell>
          <cell r="G16" t="str">
            <v>P&amp;L</v>
          </cell>
          <cell r="H16">
            <v>25</v>
          </cell>
          <cell r="I16">
            <v>25</v>
          </cell>
          <cell r="J16">
            <v>0</v>
          </cell>
          <cell r="K16">
            <v>0</v>
          </cell>
          <cell r="L16" t="str">
            <v>Low</v>
          </cell>
          <cell r="M16" t="str">
            <v>Marketing to large industrial gas users</v>
          </cell>
          <cell r="N16"/>
          <cell r="O16"/>
          <cell r="P16"/>
        </row>
        <row r="17">
          <cell r="B17" t="str">
            <v>Innogy</v>
          </cell>
          <cell r="C17" t="str">
            <v>Q2 01</v>
          </cell>
          <cell r="D17" t="str">
            <v>E.004090.06.34</v>
          </cell>
          <cell r="E17" t="str">
            <v>Matt Ferguson</v>
          </cell>
          <cell r="F17" t="str">
            <v>Idea stage</v>
          </cell>
          <cell r="G17" t="str">
            <v>P&amp;L</v>
          </cell>
          <cell r="H17">
            <v>15</v>
          </cell>
          <cell r="I17">
            <v>15</v>
          </cell>
          <cell r="J17">
            <v>0</v>
          </cell>
          <cell r="K17">
            <v>0</v>
          </cell>
          <cell r="L17" t="str">
            <v>Low</v>
          </cell>
          <cell r="M17" t="str">
            <v>Financial Swap.  Formerly known as Yorkshire incremental</v>
          </cell>
          <cell r="N17"/>
          <cell r="O17"/>
          <cell r="P17"/>
        </row>
        <row r="18">
          <cell r="B18" t="str">
            <v>Innogy Armada</v>
          </cell>
          <cell r="C18" t="str">
            <v>Q2 01</v>
          </cell>
          <cell r="D18" t="str">
            <v>E.004090.06.34</v>
          </cell>
          <cell r="E18" t="str">
            <v>Matt Ferguson</v>
          </cell>
          <cell r="F18" t="str">
            <v>Idea stage</v>
          </cell>
          <cell r="G18" t="str">
            <v>P&amp;L</v>
          </cell>
          <cell r="H18">
            <v>25</v>
          </cell>
          <cell r="I18">
            <v>25</v>
          </cell>
          <cell r="J18">
            <v>0</v>
          </cell>
          <cell r="K18">
            <v>0</v>
          </cell>
          <cell r="L18" t="str">
            <v>Low</v>
          </cell>
          <cell r="M18" t="str">
            <v>Purchase of Armada asset.  Formerly known as Yorkshire.</v>
          </cell>
          <cell r="N18"/>
          <cell r="O18"/>
          <cell r="P18"/>
        </row>
        <row r="19">
          <cell r="B19" t="str">
            <v>TPL MakeUp Gas 2</v>
          </cell>
          <cell r="C19" t="str">
            <v>Q2 01</v>
          </cell>
          <cell r="D19" t="str">
            <v>E.004090.06.34</v>
          </cell>
          <cell r="E19" t="str">
            <v>Maggie O'Meara</v>
          </cell>
          <cell r="F19" t="str">
            <v>Idea stage</v>
          </cell>
          <cell r="G19" t="str">
            <v>P&amp;L</v>
          </cell>
          <cell r="H19">
            <v>20</v>
          </cell>
          <cell r="I19">
            <v>20</v>
          </cell>
          <cell r="J19">
            <v>0</v>
          </cell>
          <cell r="K19">
            <v>0</v>
          </cell>
          <cell r="L19" t="str">
            <v>Low</v>
          </cell>
          <cell r="M19" t="str">
            <v>TPL Gas Package</v>
          </cell>
          <cell r="N19"/>
          <cell r="O19"/>
          <cell r="P19"/>
        </row>
        <row r="20">
          <cell r="B20" t="str">
            <v>GFU</v>
          </cell>
          <cell r="C20" t="str">
            <v>Q3 01</v>
          </cell>
          <cell r="D20" t="str">
            <v>E.004090.06.28</v>
          </cell>
          <cell r="E20" t="str">
            <v>Maria Foster</v>
          </cell>
          <cell r="F20" t="str">
            <v>Negotiation</v>
          </cell>
          <cell r="G20" t="str">
            <v>P&amp;L</v>
          </cell>
          <cell r="H20">
            <v>50</v>
          </cell>
          <cell r="I20">
            <v>50</v>
          </cell>
          <cell r="J20">
            <v>40</v>
          </cell>
          <cell r="K20">
            <v>40</v>
          </cell>
          <cell r="L20" t="str">
            <v>High</v>
          </cell>
          <cell r="M20" t="str">
            <v>Norwegian gas sellers cartel; bring gas into UK via Frigg pipeline; 10 yr gas purchase, min 1/2 bcm/annum, increase volumes over time</v>
          </cell>
          <cell r="N20"/>
          <cell r="O20"/>
          <cell r="P20"/>
        </row>
        <row r="21">
          <cell r="B21" t="str">
            <v>BGE</v>
          </cell>
          <cell r="C21" t="str">
            <v>Q3 01</v>
          </cell>
          <cell r="D21" t="str">
            <v>E.004090.06.34</v>
          </cell>
          <cell r="E21" t="str">
            <v>Maria Foster</v>
          </cell>
          <cell r="F21" t="str">
            <v>Structuring</v>
          </cell>
          <cell r="G21" t="str">
            <v>P&amp;L</v>
          </cell>
          <cell r="H21">
            <v>30</v>
          </cell>
          <cell r="I21">
            <v>30</v>
          </cell>
          <cell r="J21">
            <v>30</v>
          </cell>
          <cell r="K21">
            <v>30</v>
          </cell>
          <cell r="L21" t="str">
            <v>Medium</v>
          </cell>
          <cell r="M21" t="str">
            <v>Southern Irish State gas company; rent storage space and use as flex in the UK</v>
          </cell>
          <cell r="N21"/>
          <cell r="O21"/>
          <cell r="P21"/>
        </row>
        <row r="22">
          <cell r="B22" t="str">
            <v>PDA</v>
          </cell>
          <cell r="C22" t="str">
            <v>Q3 01</v>
          </cell>
          <cell r="D22" t="str">
            <v>E.004090.06.33</v>
          </cell>
          <cell r="E22" t="str">
            <v>Matt Ferguson</v>
          </cell>
          <cell r="F22" t="str">
            <v>Structuring</v>
          </cell>
          <cell r="G22" t="str">
            <v>P&amp;L</v>
          </cell>
          <cell r="H22">
            <v>25</v>
          </cell>
          <cell r="I22">
            <v>25</v>
          </cell>
          <cell r="J22">
            <v>15</v>
          </cell>
          <cell r="K22">
            <v>15</v>
          </cell>
          <cell r="L22" t="str">
            <v>Low</v>
          </cell>
          <cell r="M22" t="str">
            <v>Proposed investment/offtake of gas development company/well.</v>
          </cell>
          <cell r="N22"/>
          <cell r="O22"/>
          <cell r="P22"/>
        </row>
        <row r="23">
          <cell r="B23" t="str">
            <v>Tullow</v>
          </cell>
          <cell r="C23" t="str">
            <v>Q3 01</v>
          </cell>
          <cell r="D23" t="str">
            <v>E.004090.06.29</v>
          </cell>
          <cell r="E23" t="str">
            <v>Matt Ferguson</v>
          </cell>
          <cell r="F23" t="str">
            <v>Structuring</v>
          </cell>
          <cell r="G23" t="str">
            <v>P&amp;L</v>
          </cell>
          <cell r="H23">
            <v>30</v>
          </cell>
          <cell r="I23">
            <v>30</v>
          </cell>
          <cell r="J23">
            <v>10</v>
          </cell>
          <cell r="K23">
            <v>10</v>
          </cell>
          <cell r="L23" t="str">
            <v>Low</v>
          </cell>
          <cell r="M23" t="str">
            <v>Physical gas purchase; they are currently buying assets from BP, must wait until asset purchases complete</v>
          </cell>
          <cell r="N23"/>
          <cell r="O23"/>
          <cell r="P23"/>
        </row>
        <row r="24">
          <cell r="B24" t="str">
            <v>CalEnergy</v>
          </cell>
          <cell r="C24" t="str">
            <v>Q3 01</v>
          </cell>
          <cell r="D24" t="str">
            <v>E.004090.06.34</v>
          </cell>
          <cell r="E24" t="str">
            <v>Matt Ferguson</v>
          </cell>
          <cell r="F24" t="str">
            <v>Idea stage</v>
          </cell>
          <cell r="G24" t="str">
            <v>P&amp;L</v>
          </cell>
          <cell r="H24">
            <v>20</v>
          </cell>
          <cell r="I24">
            <v>20</v>
          </cell>
          <cell r="J24">
            <v>0</v>
          </cell>
          <cell r="K24">
            <v>0</v>
          </cell>
          <cell r="L24" t="str">
            <v>Low</v>
          </cell>
          <cell r="M24" t="str">
            <v>Underwrite purchase of gas for number of fields - offtake at fixed price; CalEnergy must give first right of refusal to Northern Electric but wants to do deal with us. Timing pushed back to Q3 from Q1</v>
          </cell>
          <cell r="N24"/>
          <cell r="O24"/>
          <cell r="P24"/>
        </row>
        <row r="25">
          <cell r="B25" t="str">
            <v>ESBI</v>
          </cell>
          <cell r="C25" t="str">
            <v>Q3 01</v>
          </cell>
          <cell r="D25" t="str">
            <v>E.004090.06.34</v>
          </cell>
          <cell r="E25" t="str">
            <v>Maria Foster</v>
          </cell>
          <cell r="F25" t="str">
            <v>Idea stage</v>
          </cell>
          <cell r="G25" t="str">
            <v>P&amp;L</v>
          </cell>
          <cell r="H25">
            <v>10</v>
          </cell>
          <cell r="I25">
            <v>10</v>
          </cell>
          <cell r="J25">
            <v>0</v>
          </cell>
          <cell r="K25">
            <v>0</v>
          </cell>
          <cell r="L25" t="str">
            <v>Low</v>
          </cell>
          <cell r="M25" t="str">
            <v>CCGT in Northern Ireland; gas sale to Coalkerragh; tender in Q3</v>
          </cell>
          <cell r="N25"/>
          <cell r="O25"/>
          <cell r="P25"/>
        </row>
        <row r="26">
          <cell r="B26" t="str">
            <v>Langage</v>
          </cell>
          <cell r="C26" t="str">
            <v>Q3 01</v>
          </cell>
          <cell r="D26" t="str">
            <v>E.004090.06.34</v>
          </cell>
          <cell r="E26" t="str">
            <v>Maggie O'Meara</v>
          </cell>
          <cell r="F26" t="str">
            <v>Structuring</v>
          </cell>
          <cell r="G26" t="str">
            <v>P&amp;L</v>
          </cell>
          <cell r="H26">
            <v>20</v>
          </cell>
          <cell r="I26">
            <v>20</v>
          </cell>
          <cell r="J26">
            <v>10</v>
          </cell>
          <cell r="K26">
            <v>10</v>
          </cell>
          <cell r="L26" t="str">
            <v>Low</v>
          </cell>
          <cell r="M26" t="str">
            <v>Gas sale (fixed (5ys) and floating (10yrs)), PPA (fixed (3ys) and floating (2yrs)) and 10 yr option on CTA</v>
          </cell>
          <cell r="N26"/>
          <cell r="O26"/>
          <cell r="P26"/>
        </row>
        <row r="27">
          <cell r="B27" t="str">
            <v>Spalding</v>
          </cell>
          <cell r="C27" t="str">
            <v>Q3 01</v>
          </cell>
          <cell r="D27" t="str">
            <v>E.004090.06.34</v>
          </cell>
          <cell r="E27" t="str">
            <v>Maria Foster</v>
          </cell>
          <cell r="F27" t="str">
            <v>Structuring</v>
          </cell>
          <cell r="G27" t="str">
            <v>P&amp;L</v>
          </cell>
          <cell r="H27">
            <v>20</v>
          </cell>
          <cell r="I27">
            <v>20</v>
          </cell>
          <cell r="J27">
            <v>5</v>
          </cell>
          <cell r="K27">
            <v>5</v>
          </cell>
          <cell r="L27" t="str">
            <v>Low</v>
          </cell>
          <cell r="M27" t="str">
            <v>InterGen CCGT tolling arrangement.</v>
          </cell>
          <cell r="N27"/>
          <cell r="O27"/>
          <cell r="P27"/>
        </row>
        <row r="28">
          <cell r="B28" t="str">
            <v>Industrials Q3</v>
          </cell>
          <cell r="C28" t="str">
            <v>Q3 01</v>
          </cell>
          <cell r="D28" t="str">
            <v>E.004090.06.34</v>
          </cell>
          <cell r="E28" t="str">
            <v>Brett Date</v>
          </cell>
          <cell r="F28" t="str">
            <v>Idea stage</v>
          </cell>
          <cell r="G28" t="str">
            <v>P&amp;L</v>
          </cell>
          <cell r="H28">
            <v>25</v>
          </cell>
          <cell r="I28">
            <v>25</v>
          </cell>
          <cell r="J28">
            <v>0</v>
          </cell>
          <cell r="K28">
            <v>0</v>
          </cell>
          <cell r="L28" t="str">
            <v>Low</v>
          </cell>
          <cell r="M28" t="str">
            <v>Marketing to large industrial gas users</v>
          </cell>
          <cell r="N28"/>
          <cell r="O28"/>
          <cell r="P28"/>
        </row>
        <row r="29">
          <cell r="B29" t="str">
            <v>Storage Q3</v>
          </cell>
          <cell r="C29" t="str">
            <v>Q3 01</v>
          </cell>
          <cell r="D29" t="str">
            <v>E.004090.06.32</v>
          </cell>
          <cell r="E29" t="str">
            <v>Natasha Danilochkina</v>
          </cell>
          <cell r="F29" t="str">
            <v>Multi Phase</v>
          </cell>
          <cell r="G29" t="str">
            <v>P&amp;L</v>
          </cell>
          <cell r="H29">
            <v>20</v>
          </cell>
          <cell r="I29">
            <v>20</v>
          </cell>
          <cell r="J29">
            <v>0</v>
          </cell>
          <cell r="K29">
            <v>0</v>
          </cell>
          <cell r="L29" t="str">
            <v>Low</v>
          </cell>
          <cell r="M29" t="str">
            <v>Ongoing efforts to sell EnBank virtual gas storage to customers.</v>
          </cell>
          <cell r="N29"/>
          <cell r="O29"/>
          <cell r="P29"/>
        </row>
        <row r="30">
          <cell r="B30" t="str">
            <v>Jaguar</v>
          </cell>
          <cell r="C30" t="str">
            <v>Q4 01</v>
          </cell>
          <cell r="D30" t="str">
            <v>E.004090.06.34</v>
          </cell>
          <cell r="E30" t="str">
            <v>Peter Crilly</v>
          </cell>
          <cell r="F30" t="str">
            <v>Idea stage</v>
          </cell>
          <cell r="G30" t="str">
            <v>P&amp;L</v>
          </cell>
          <cell r="H30">
            <v>30</v>
          </cell>
          <cell r="I30">
            <v>30</v>
          </cell>
          <cell r="J30">
            <v>0</v>
          </cell>
          <cell r="K30">
            <v>0</v>
          </cell>
          <cell r="L30" t="str">
            <v>Low</v>
          </cell>
          <cell r="M30" t="str">
            <v>Link to Norwegian side of North Sea; used to ensure CATS stays full</v>
          </cell>
          <cell r="N30"/>
          <cell r="O30"/>
          <cell r="P30"/>
        </row>
        <row r="31">
          <cell r="B31" t="str">
            <v>Industrials Q4</v>
          </cell>
          <cell r="C31" t="str">
            <v>Q4 01</v>
          </cell>
          <cell r="D31" t="str">
            <v>E.004090.06.34</v>
          </cell>
          <cell r="E31" t="str">
            <v>Brett Date</v>
          </cell>
          <cell r="F31" t="str">
            <v>Multi Phase</v>
          </cell>
          <cell r="G31" t="str">
            <v>P&amp;L</v>
          </cell>
          <cell r="H31">
            <v>25</v>
          </cell>
          <cell r="I31">
            <v>25</v>
          </cell>
          <cell r="J31">
            <v>0</v>
          </cell>
          <cell r="K31">
            <v>0</v>
          </cell>
          <cell r="L31" t="str">
            <v>Low</v>
          </cell>
          <cell r="M31" t="str">
            <v>Marketing to large industrial gas users</v>
          </cell>
          <cell r="N31"/>
          <cell r="O31"/>
          <cell r="P31"/>
        </row>
        <row r="32">
          <cell r="B32" t="str">
            <v>Storage Q4</v>
          </cell>
          <cell r="C32" t="str">
            <v>Q4 01</v>
          </cell>
          <cell r="D32" t="str">
            <v>E.004090.06.32</v>
          </cell>
          <cell r="E32" t="str">
            <v>Natasha Danilochkina</v>
          </cell>
          <cell r="F32" t="str">
            <v>Multi Phase</v>
          </cell>
          <cell r="G32" t="str">
            <v>P&amp;L</v>
          </cell>
          <cell r="H32">
            <v>20</v>
          </cell>
          <cell r="I32">
            <v>20</v>
          </cell>
          <cell r="J32">
            <v>0</v>
          </cell>
          <cell r="K32">
            <v>0</v>
          </cell>
          <cell r="L32" t="str">
            <v>Low</v>
          </cell>
          <cell r="M32" t="str">
            <v>Ongoing efforts to sell EnBank virtual gas storage to customers.</v>
          </cell>
          <cell r="N32"/>
          <cell r="O32"/>
          <cell r="P32"/>
        </row>
        <row r="33">
          <cell r="H33">
            <v>0</v>
          </cell>
          <cell r="I33">
            <v>0</v>
          </cell>
          <cell r="J33">
            <v>0</v>
          </cell>
          <cell r="K33">
            <v>0</v>
          </cell>
          <cell r="L33"/>
          <cell r="M33"/>
          <cell r="N33"/>
        </row>
        <row r="34">
          <cell r="H34">
            <v>0</v>
          </cell>
          <cell r="I34">
            <v>0</v>
          </cell>
          <cell r="J34">
            <v>0</v>
          </cell>
          <cell r="K34">
            <v>0</v>
          </cell>
          <cell r="L34"/>
          <cell r="M34"/>
          <cell r="N34"/>
        </row>
        <row r="35">
          <cell r="H35">
            <v>0</v>
          </cell>
          <cell r="I35">
            <v>0</v>
          </cell>
          <cell r="J35">
            <v>0</v>
          </cell>
          <cell r="K35">
            <v>0</v>
          </cell>
          <cell r="L35"/>
          <cell r="M35"/>
          <cell r="N35"/>
        </row>
        <row r="36">
          <cell r="H36">
            <v>0</v>
          </cell>
          <cell r="I36">
            <v>0</v>
          </cell>
          <cell r="J36">
            <v>0</v>
          </cell>
          <cell r="K36">
            <v>0</v>
          </cell>
          <cell r="L36"/>
          <cell r="M36"/>
          <cell r="N36"/>
        </row>
        <row r="37">
          <cell r="H37">
            <v>0</v>
          </cell>
          <cell r="I37">
            <v>0</v>
          </cell>
          <cell r="J37">
            <v>0</v>
          </cell>
          <cell r="K37">
            <v>0</v>
          </cell>
          <cell r="L37"/>
          <cell r="M37"/>
          <cell r="N37"/>
        </row>
        <row r="38">
          <cell r="H38">
            <v>0</v>
          </cell>
          <cell r="I38">
            <v>0</v>
          </cell>
          <cell r="J38">
            <v>0</v>
          </cell>
          <cell r="K38">
            <v>0</v>
          </cell>
          <cell r="L38"/>
          <cell r="M38"/>
          <cell r="N38"/>
        </row>
        <row r="39">
          <cell r="H39">
            <v>0</v>
          </cell>
          <cell r="I39">
            <v>0</v>
          </cell>
          <cell r="J39">
            <v>0</v>
          </cell>
          <cell r="K39">
            <v>0</v>
          </cell>
          <cell r="L39"/>
          <cell r="M39"/>
          <cell r="N39"/>
        </row>
        <row r="40">
          <cell r="H40">
            <v>0</v>
          </cell>
          <cell r="I40">
            <v>0</v>
          </cell>
          <cell r="J40">
            <v>0</v>
          </cell>
          <cell r="K40">
            <v>0</v>
          </cell>
          <cell r="L40"/>
          <cell r="M40"/>
          <cell r="N40"/>
        </row>
        <row r="41">
          <cell r="H41">
            <v>0</v>
          </cell>
          <cell r="I41">
            <v>0</v>
          </cell>
          <cell r="J41">
            <v>0</v>
          </cell>
          <cell r="K41">
            <v>0</v>
          </cell>
          <cell r="L41"/>
          <cell r="M41"/>
          <cell r="N41"/>
        </row>
        <row r="42">
          <cell r="H42">
            <v>0</v>
          </cell>
          <cell r="I42">
            <v>0</v>
          </cell>
          <cell r="J42">
            <v>0</v>
          </cell>
          <cell r="K42">
            <v>0</v>
          </cell>
          <cell r="L42"/>
          <cell r="M42"/>
          <cell r="N42"/>
        </row>
        <row r="43">
          <cell r="H43">
            <v>0</v>
          </cell>
          <cell r="I43">
            <v>0</v>
          </cell>
          <cell r="J43">
            <v>0</v>
          </cell>
          <cell r="K43">
            <v>0</v>
          </cell>
          <cell r="L43"/>
          <cell r="M43"/>
          <cell r="N43"/>
        </row>
        <row r="44">
          <cell r="H44">
            <v>0</v>
          </cell>
          <cell r="I44">
            <v>0</v>
          </cell>
          <cell r="J44">
            <v>0</v>
          </cell>
          <cell r="K44">
            <v>0</v>
          </cell>
          <cell r="L44"/>
          <cell r="M44"/>
          <cell r="N44"/>
        </row>
        <row r="45">
          <cell r="H45">
            <v>0</v>
          </cell>
          <cell r="I45">
            <v>0</v>
          </cell>
          <cell r="J45">
            <v>0</v>
          </cell>
          <cell r="K45">
            <v>0</v>
          </cell>
          <cell r="L45"/>
          <cell r="M45"/>
          <cell r="N45"/>
        </row>
        <row r="46">
          <cell r="B46" t="str">
            <v>DEALS REMOVED</v>
          </cell>
        </row>
        <row r="47">
          <cell r="B47" t="str">
            <v>Enterprise</v>
          </cell>
          <cell r="C47" t="str">
            <v>On hold</v>
          </cell>
          <cell r="D47" t="str">
            <v>E.004090.06.34</v>
          </cell>
          <cell r="E47" t="str">
            <v>Maria Foster</v>
          </cell>
          <cell r="F47" t="str">
            <v>Idea stage</v>
          </cell>
          <cell r="G47" t="str">
            <v>P&amp;L</v>
          </cell>
          <cell r="H47">
            <v>10</v>
          </cell>
          <cell r="I47">
            <v>10</v>
          </cell>
          <cell r="J47">
            <v>0</v>
          </cell>
          <cell r="K47">
            <v>0</v>
          </cell>
          <cell r="L47" t="str">
            <v>Low</v>
          </cell>
          <cell r="M47" t="str">
            <v>Swap gas for UK imports; not yet determined how costs of second interconnector will be spread</v>
          </cell>
          <cell r="N47"/>
          <cell r="O47"/>
          <cell r="P47"/>
        </row>
        <row r="48">
          <cell r="H48">
            <v>0</v>
          </cell>
          <cell r="I48">
            <v>0</v>
          </cell>
          <cell r="J48">
            <v>0</v>
          </cell>
          <cell r="K48">
            <v>0</v>
          </cell>
          <cell r="L48"/>
          <cell r="M48"/>
          <cell r="N48"/>
        </row>
        <row r="49">
          <cell r="H49">
            <v>0</v>
          </cell>
          <cell r="I49">
            <v>0</v>
          </cell>
          <cell r="J49">
            <v>0</v>
          </cell>
          <cell r="K49">
            <v>0</v>
          </cell>
          <cell r="L49"/>
          <cell r="M49"/>
          <cell r="N49"/>
        </row>
        <row r="50">
          <cell r="H50">
            <v>0</v>
          </cell>
          <cell r="I50">
            <v>0</v>
          </cell>
          <cell r="J50">
            <v>0</v>
          </cell>
          <cell r="K50">
            <v>0</v>
          </cell>
          <cell r="L50"/>
          <cell r="M50"/>
          <cell r="N50"/>
        </row>
        <row r="51">
          <cell r="H51">
            <v>0</v>
          </cell>
          <cell r="I51">
            <v>0</v>
          </cell>
          <cell r="J51">
            <v>0</v>
          </cell>
          <cell r="K51">
            <v>0</v>
          </cell>
          <cell r="L51"/>
          <cell r="M51"/>
          <cell r="N51"/>
        </row>
        <row r="52">
          <cell r="H52">
            <v>0</v>
          </cell>
          <cell r="I52">
            <v>0</v>
          </cell>
          <cell r="J52">
            <v>0</v>
          </cell>
          <cell r="K52">
            <v>0</v>
          </cell>
          <cell r="L52"/>
          <cell r="M52"/>
          <cell r="N52"/>
        </row>
        <row r="53">
          <cell r="H53">
            <v>0</v>
          </cell>
          <cell r="I53">
            <v>0</v>
          </cell>
          <cell r="J53">
            <v>0</v>
          </cell>
          <cell r="K53">
            <v>0</v>
          </cell>
          <cell r="L53"/>
          <cell r="M53"/>
          <cell r="N53"/>
        </row>
        <row r="54">
          <cell r="H54">
            <v>0</v>
          </cell>
          <cell r="I54">
            <v>0</v>
          </cell>
          <cell r="J54">
            <v>0</v>
          </cell>
          <cell r="K54">
            <v>0</v>
          </cell>
          <cell r="L54"/>
          <cell r="M54"/>
          <cell r="N54"/>
        </row>
        <row r="55">
          <cell r="H55">
            <v>0</v>
          </cell>
          <cell r="I55">
            <v>0</v>
          </cell>
          <cell r="J55">
            <v>0</v>
          </cell>
          <cell r="K55">
            <v>0</v>
          </cell>
          <cell r="L55"/>
          <cell r="M55"/>
          <cell r="N55"/>
        </row>
        <row r="56">
          <cell r="H56">
            <v>0</v>
          </cell>
          <cell r="I56">
            <v>0</v>
          </cell>
          <cell r="J56">
            <v>0</v>
          </cell>
          <cell r="K56">
            <v>0</v>
          </cell>
          <cell r="L56"/>
          <cell r="M56"/>
          <cell r="N56"/>
        </row>
        <row r="57">
          <cell r="H57">
            <v>0</v>
          </cell>
          <cell r="I57">
            <v>0</v>
          </cell>
          <cell r="J57">
            <v>0</v>
          </cell>
          <cell r="K57">
            <v>0</v>
          </cell>
          <cell r="L57"/>
          <cell r="M57"/>
          <cell r="N57"/>
        </row>
        <row r="58">
          <cell r="H58">
            <v>0</v>
          </cell>
          <cell r="I58">
            <v>0</v>
          </cell>
          <cell r="J58">
            <v>0</v>
          </cell>
          <cell r="K58">
            <v>0</v>
          </cell>
          <cell r="L58"/>
          <cell r="M58"/>
          <cell r="N58"/>
        </row>
        <row r="59">
          <cell r="H59">
            <v>0</v>
          </cell>
          <cell r="I59">
            <v>0</v>
          </cell>
          <cell r="J59">
            <v>0</v>
          </cell>
          <cell r="K59">
            <v>0</v>
          </cell>
          <cell r="L59"/>
          <cell r="M59"/>
          <cell r="N59"/>
        </row>
        <row r="60">
          <cell r="H60">
            <v>0</v>
          </cell>
          <cell r="I60">
            <v>0</v>
          </cell>
          <cell r="J60">
            <v>0</v>
          </cell>
          <cell r="K60">
            <v>0</v>
          </cell>
          <cell r="L60"/>
          <cell r="M60"/>
          <cell r="N60"/>
        </row>
        <row r="61">
          <cell r="H61">
            <v>0</v>
          </cell>
          <cell r="I61">
            <v>0</v>
          </cell>
          <cell r="J61">
            <v>0</v>
          </cell>
          <cell r="K61">
            <v>0</v>
          </cell>
          <cell r="L61"/>
          <cell r="M61"/>
          <cell r="N61"/>
        </row>
        <row r="62">
          <cell r="H62">
            <v>0</v>
          </cell>
          <cell r="I62">
            <v>0</v>
          </cell>
          <cell r="J62">
            <v>0</v>
          </cell>
          <cell r="K62">
            <v>0</v>
          </cell>
          <cell r="L62"/>
          <cell r="M62"/>
          <cell r="N62"/>
        </row>
        <row r="63">
          <cell r="H63">
            <v>0</v>
          </cell>
          <cell r="I63">
            <v>0</v>
          </cell>
          <cell r="J63">
            <v>0</v>
          </cell>
          <cell r="K63">
            <v>0</v>
          </cell>
          <cell r="L63"/>
          <cell r="M63"/>
          <cell r="N63"/>
        </row>
        <row r="64">
          <cell r="H64">
            <v>0</v>
          </cell>
          <cell r="I64">
            <v>0</v>
          </cell>
          <cell r="J64">
            <v>0</v>
          </cell>
          <cell r="K64">
            <v>0</v>
          </cell>
          <cell r="L64"/>
          <cell r="M64"/>
          <cell r="N64"/>
        </row>
        <row r="65">
          <cell r="H65">
            <v>0</v>
          </cell>
          <cell r="I65">
            <v>0</v>
          </cell>
          <cell r="J65">
            <v>0</v>
          </cell>
          <cell r="K65">
            <v>0</v>
          </cell>
          <cell r="L65"/>
          <cell r="M65"/>
          <cell r="N65"/>
        </row>
        <row r="66">
          <cell r="H66">
            <v>0</v>
          </cell>
          <cell r="I66">
            <v>0</v>
          </cell>
          <cell r="J66">
            <v>0</v>
          </cell>
          <cell r="K66">
            <v>0</v>
          </cell>
          <cell r="L66"/>
          <cell r="M66"/>
          <cell r="N66"/>
        </row>
        <row r="67">
          <cell r="B67">
            <v>0</v>
          </cell>
          <cell r="D67">
            <v>0</v>
          </cell>
          <cell r="E67">
            <v>0</v>
          </cell>
          <cell r="H67">
            <v>0</v>
          </cell>
          <cell r="I67">
            <v>0</v>
          </cell>
          <cell r="J67">
            <v>0</v>
          </cell>
          <cell r="K67">
            <v>0</v>
          </cell>
          <cell r="L67"/>
          <cell r="M67">
            <v>0</v>
          </cell>
          <cell r="N67"/>
          <cell r="P67"/>
        </row>
        <row r="68">
          <cell r="B68">
            <v>0</v>
          </cell>
          <cell r="D68">
            <v>0</v>
          </cell>
          <cell r="E68">
            <v>0</v>
          </cell>
          <cell r="H68">
            <v>0</v>
          </cell>
          <cell r="I68">
            <v>0</v>
          </cell>
          <cell r="J68">
            <v>0</v>
          </cell>
          <cell r="K68">
            <v>0</v>
          </cell>
          <cell r="L68"/>
          <cell r="M68">
            <v>0</v>
          </cell>
          <cell r="N68"/>
          <cell r="P68"/>
        </row>
        <row r="70">
          <cell r="G70" t="str">
            <v># deals</v>
          </cell>
          <cell r="H70" t="str">
            <v>net profit</v>
          </cell>
          <cell r="I70"/>
          <cell r="J70"/>
          <cell r="K70"/>
        </row>
        <row r="71">
          <cell r="D71" t="str">
            <v>TOTAL Q2 01</v>
          </cell>
          <cell r="G71">
            <v>14</v>
          </cell>
          <cell r="H71" t="e">
            <v>#REF!</v>
          </cell>
          <cell r="I71"/>
          <cell r="J71"/>
          <cell r="K71"/>
        </row>
        <row r="72">
          <cell r="D72" t="str">
            <v>TOTAL Q3 01</v>
          </cell>
          <cell r="G72">
            <v>10</v>
          </cell>
          <cell r="H72" t="e">
            <v>#REF!</v>
          </cell>
          <cell r="I72"/>
          <cell r="J72"/>
          <cell r="K72"/>
        </row>
        <row r="73">
          <cell r="D73" t="str">
            <v>TOTAL Q4 01</v>
          </cell>
          <cell r="G73">
            <v>3</v>
          </cell>
          <cell r="H73" t="e">
            <v>#REF!</v>
          </cell>
          <cell r="I73"/>
          <cell r="J73"/>
          <cell r="K73"/>
        </row>
        <row r="74">
          <cell r="D74" t="str">
            <v>TOTAL Q1 02</v>
          </cell>
          <cell r="G74">
            <v>0</v>
          </cell>
          <cell r="H74" t="e">
            <v>#REF!</v>
          </cell>
          <cell r="I74"/>
          <cell r="J74"/>
          <cell r="K74"/>
        </row>
        <row r="75">
          <cell r="D75" t="str">
            <v>GROUP TOTAL</v>
          </cell>
          <cell r="G75">
            <v>27</v>
          </cell>
          <cell r="H75" t="e">
            <v>#REF!</v>
          </cell>
          <cell r="I75"/>
          <cell r="J75"/>
          <cell r="K75"/>
        </row>
        <row r="77">
          <cell r="B77" t="str">
            <v>UK POWER</v>
          </cell>
        </row>
        <row r="78">
          <cell r="B78" t="str">
            <v>Watershed Model Rebuild</v>
          </cell>
          <cell r="C78" t="str">
            <v>Q2 01</v>
          </cell>
          <cell r="D78">
            <v>101023</v>
          </cell>
          <cell r="E78" t="str">
            <v>Neil McDermott</v>
          </cell>
          <cell r="F78" t="str">
            <v>Structuring</v>
          </cell>
          <cell r="G78" t="str">
            <v>P&amp;L</v>
          </cell>
          <cell r="H78">
            <v>80</v>
          </cell>
          <cell r="I78">
            <v>80</v>
          </cell>
          <cell r="J78">
            <v>20</v>
          </cell>
          <cell r="K78">
            <v>20</v>
          </cell>
          <cell r="L78" t="str">
            <v>Critical</v>
          </cell>
          <cell r="M78" t="str">
            <v>Rebuild of Watershed model.  To be included in trading not origination.</v>
          </cell>
          <cell r="N78"/>
          <cell r="O78"/>
          <cell r="P78"/>
        </row>
        <row r="79">
          <cell r="B79" t="str">
            <v>Wartsila</v>
          </cell>
          <cell r="C79" t="str">
            <v>Q2 01</v>
          </cell>
          <cell r="D79" t="str">
            <v>E.004090.06.27</v>
          </cell>
          <cell r="E79" t="str">
            <v>Chris Thrall</v>
          </cell>
          <cell r="F79" t="str">
            <v>MOU/LOI</v>
          </cell>
          <cell r="G79" t="str">
            <v>P&amp;L</v>
          </cell>
          <cell r="H79">
            <v>40</v>
          </cell>
          <cell r="I79">
            <v>40</v>
          </cell>
          <cell r="J79">
            <v>30</v>
          </cell>
          <cell r="K79">
            <v>30</v>
          </cell>
          <cell r="L79" t="str">
            <v>Critical</v>
          </cell>
          <cell r="M79" t="str">
            <v>Purchase of 20 year tolling option on 205 MW power generators to be installed by Wartsila (build-now).  Enron guaranteeing payments to lessor up to $60m.  Also, option on 600MW additional capacity (Enron to provide sites for those).</v>
          </cell>
          <cell r="N79"/>
          <cell r="O79"/>
          <cell r="P79"/>
        </row>
        <row r="80">
          <cell r="B80" t="str">
            <v>EnBattery and other WDV Deals</v>
          </cell>
          <cell r="C80" t="str">
            <v>Q2 01</v>
          </cell>
          <cell r="D80" t="str">
            <v>E.004090.06.31</v>
          </cell>
          <cell r="E80" t="str">
            <v>Steve Vavrik</v>
          </cell>
          <cell r="F80" t="str">
            <v>Idea stage</v>
          </cell>
          <cell r="G80" t="str">
            <v>P&amp;L</v>
          </cell>
          <cell r="H80">
            <v>20</v>
          </cell>
          <cell r="I80">
            <v>20</v>
          </cell>
          <cell r="J80">
            <v>0</v>
          </cell>
          <cell r="K80">
            <v>0</v>
          </cell>
          <cell r="L80" t="str">
            <v>High</v>
          </cell>
          <cell r="M80" t="str">
            <v>Power equivalent of EnBank</v>
          </cell>
          <cell r="N80"/>
          <cell r="O80"/>
          <cell r="P80"/>
        </row>
        <row r="81">
          <cell r="B81" t="str">
            <v>Conoco</v>
          </cell>
          <cell r="C81" t="str">
            <v>Q2 01</v>
          </cell>
          <cell r="D81" t="str">
            <v>E.004090.06.35</v>
          </cell>
          <cell r="E81" t="str">
            <v>Tom Glover</v>
          </cell>
          <cell r="F81" t="str">
            <v>Structuring</v>
          </cell>
          <cell r="G81" t="str">
            <v>P&amp;L</v>
          </cell>
          <cell r="H81">
            <v>5</v>
          </cell>
          <cell r="I81">
            <v>5</v>
          </cell>
          <cell r="J81">
            <v>5</v>
          </cell>
          <cell r="K81">
            <v>5</v>
          </cell>
          <cell r="L81" t="str">
            <v>Low</v>
          </cell>
          <cell r="M81" t="str">
            <v>15-year 300MW CTA on plant to be commissioned in 2004 by Conoco, with options on additional 150MW.  Possibility to extend by 5 years.</v>
          </cell>
          <cell r="N81"/>
          <cell r="O81"/>
          <cell r="P81"/>
        </row>
        <row r="82">
          <cell r="B82" t="str">
            <v>Rolls Royce Power</v>
          </cell>
          <cell r="C82" t="str">
            <v>Q2 01</v>
          </cell>
          <cell r="D82" t="str">
            <v>E.004090.06.35</v>
          </cell>
          <cell r="E82" t="str">
            <v>Carsten Hansen</v>
          </cell>
          <cell r="F82" t="str">
            <v>Structuring</v>
          </cell>
          <cell r="G82" t="str">
            <v>P&amp;L</v>
          </cell>
          <cell r="H82">
            <v>10</v>
          </cell>
          <cell r="I82">
            <v>10</v>
          </cell>
          <cell r="J82">
            <v>5</v>
          </cell>
          <cell r="K82">
            <v>5</v>
          </cell>
          <cell r="L82" t="str">
            <v>Low</v>
          </cell>
          <cell r="M82" t="str">
            <v>Cancel existing out of the money contract and do 2 new out of the money contracts for net gain</v>
          </cell>
          <cell r="N82"/>
          <cell r="O82"/>
          <cell r="P82"/>
        </row>
        <row r="83">
          <cell r="B83" t="str">
            <v>Thames Water</v>
          </cell>
          <cell r="C83" t="str">
            <v>Q2 01</v>
          </cell>
          <cell r="D83" t="str">
            <v>E.004090.06.35</v>
          </cell>
          <cell r="E83" t="str">
            <v>Chris Thrall</v>
          </cell>
          <cell r="F83" t="str">
            <v>Idea stage</v>
          </cell>
          <cell r="G83" t="str">
            <v>P&amp;L</v>
          </cell>
          <cell r="H83">
            <v>20</v>
          </cell>
          <cell r="I83">
            <v>20</v>
          </cell>
          <cell r="J83">
            <v>0</v>
          </cell>
          <cell r="K83">
            <v>0</v>
          </cell>
          <cell r="L83" t="str">
            <v>Low</v>
          </cell>
          <cell r="M83"/>
          <cell r="N83"/>
          <cell r="O83"/>
        </row>
        <row r="84">
          <cell r="B84" t="str">
            <v>TPL restructuring</v>
          </cell>
          <cell r="C84" t="str">
            <v>Q3 01</v>
          </cell>
          <cell r="D84" t="str">
            <v>E.004090.06.10</v>
          </cell>
          <cell r="E84" t="str">
            <v>Nigel Beresford</v>
          </cell>
          <cell r="F84" t="str">
            <v>Idea stage</v>
          </cell>
          <cell r="G84" t="str">
            <v>Funds Flow</v>
          </cell>
          <cell r="H84">
            <v>20</v>
          </cell>
          <cell r="I84">
            <v>20</v>
          </cell>
          <cell r="J84">
            <v>1</v>
          </cell>
          <cell r="K84">
            <v>1</v>
          </cell>
          <cell r="L84" t="str">
            <v>Critical</v>
          </cell>
          <cell r="M84" t="str">
            <v>Next step in Big Bang project.  Proposed take-out of Northern PPA and equity. Possible funds flow of £250 for PPA purchase. Possible earnings recognition at later date.</v>
          </cell>
          <cell r="N84"/>
          <cell r="O84"/>
          <cell r="P84"/>
        </row>
        <row r="85">
          <cell r="B85" t="str">
            <v>Wind Assets</v>
          </cell>
          <cell r="C85" t="str">
            <v>Q3 01</v>
          </cell>
          <cell r="D85" t="str">
            <v>E.004090.06.35</v>
          </cell>
          <cell r="E85" t="str">
            <v>Louis Redshaw</v>
          </cell>
          <cell r="F85" t="str">
            <v>Idea stage</v>
          </cell>
          <cell r="G85" t="str">
            <v>P&amp;L</v>
          </cell>
          <cell r="H85">
            <v>10</v>
          </cell>
          <cell r="I85">
            <v>10</v>
          </cell>
          <cell r="J85">
            <v>0</v>
          </cell>
          <cell r="K85">
            <v>0</v>
          </cell>
          <cell r="L85" t="str">
            <v>Low</v>
          </cell>
          <cell r="M85" t="str">
            <v>Assets to be obtained from Enron Wind projects; minimal purchase price until they have permits, may get commodity value of assets either through renewables curve or straight sale</v>
          </cell>
          <cell r="N85"/>
          <cell r="O85"/>
          <cell r="P85"/>
        </row>
        <row r="86">
          <cell r="B86" t="str">
            <v>Severmside</v>
          </cell>
          <cell r="C86" t="str">
            <v>Q3 01</v>
          </cell>
          <cell r="D86" t="str">
            <v>E.004090.06.18.02</v>
          </cell>
          <cell r="E86" t="str">
            <v>Chris Moore</v>
          </cell>
          <cell r="F86" t="str">
            <v>Idea stage</v>
          </cell>
          <cell r="G86" t="str">
            <v>Market Growth</v>
          </cell>
          <cell r="H86">
            <v>20</v>
          </cell>
          <cell r="I86">
            <v>20</v>
          </cell>
          <cell r="J86">
            <v>0</v>
          </cell>
          <cell r="K86">
            <v>0</v>
          </cell>
          <cell r="L86" t="str">
            <v>Low</v>
          </cell>
          <cell r="M86" t="str">
            <v>Have land, need s36 application; significant opposition at present</v>
          </cell>
          <cell r="N86"/>
          <cell r="O86"/>
          <cell r="P86"/>
        </row>
        <row r="87">
          <cell r="B87" t="str">
            <v>AES Partington</v>
          </cell>
          <cell r="C87" t="str">
            <v>Q3 01</v>
          </cell>
          <cell r="D87" t="str">
            <v>E.004090.06.35</v>
          </cell>
          <cell r="E87" t="str">
            <v>Louis Redshaw</v>
          </cell>
          <cell r="F87" t="str">
            <v>Structuring</v>
          </cell>
          <cell r="G87" t="str">
            <v>P&amp;L</v>
          </cell>
          <cell r="H87">
            <v>10</v>
          </cell>
          <cell r="I87">
            <v>10</v>
          </cell>
          <cell r="J87">
            <v>10</v>
          </cell>
          <cell r="K87">
            <v>10</v>
          </cell>
          <cell r="L87" t="str">
            <v>Low</v>
          </cell>
          <cell r="M87" t="str">
            <v>CTA, GSA with 400MW AES plant.  Issue with respect to cap in value in gas contract.</v>
          </cell>
          <cell r="N87"/>
          <cell r="O87"/>
          <cell r="P87"/>
        </row>
        <row r="88">
          <cell r="B88" t="str">
            <v>Kent Power</v>
          </cell>
          <cell r="C88" t="str">
            <v>Q3 01</v>
          </cell>
          <cell r="D88" t="str">
            <v>E.004090.06.14.01</v>
          </cell>
          <cell r="E88" t="str">
            <v>Chris Moore</v>
          </cell>
          <cell r="F88" t="str">
            <v>Multi Phase</v>
          </cell>
          <cell r="G88" t="str">
            <v>P&amp;L</v>
          </cell>
          <cell r="H88">
            <v>10</v>
          </cell>
          <cell r="I88">
            <v>10</v>
          </cell>
          <cell r="J88">
            <v>0</v>
          </cell>
          <cell r="K88">
            <v>0</v>
          </cell>
          <cell r="L88" t="str">
            <v>Low</v>
          </cell>
          <cell r="M88" t="str">
            <v>S36 approval received 15/11/00; May purchase Amberbar land (adjacent), move license over and sell together</v>
          </cell>
          <cell r="N88"/>
          <cell r="O88"/>
          <cell r="P88"/>
        </row>
        <row r="89">
          <cell r="B89" t="str">
            <v>Rassau Power</v>
          </cell>
          <cell r="C89" t="str">
            <v>Q3 01</v>
          </cell>
          <cell r="D89" t="str">
            <v>E.004090.06.26.01</v>
          </cell>
          <cell r="E89" t="str">
            <v>Chris Moore</v>
          </cell>
          <cell r="F89" t="str">
            <v>Idea stage</v>
          </cell>
          <cell r="G89" t="str">
            <v>P&amp;L</v>
          </cell>
          <cell r="H89">
            <v>10</v>
          </cell>
          <cell r="I89">
            <v>10</v>
          </cell>
          <cell r="J89">
            <v>0</v>
          </cell>
          <cell r="K89">
            <v>0</v>
          </cell>
          <cell r="L89" t="str">
            <v>Low</v>
          </cell>
          <cell r="M89" t="str">
            <v>Apply for S36 license and then sell; have informal consent</v>
          </cell>
          <cell r="N89"/>
          <cell r="O89"/>
          <cell r="P89"/>
        </row>
        <row r="90">
          <cell r="B90" t="str">
            <v>TXU</v>
          </cell>
          <cell r="C90" t="str">
            <v>Q3 01</v>
          </cell>
          <cell r="D90" t="str">
            <v>E.004090.06.35</v>
          </cell>
          <cell r="E90" t="str">
            <v>Rob Bayley</v>
          </cell>
          <cell r="F90" t="str">
            <v>Idea stage</v>
          </cell>
          <cell r="G90" t="str">
            <v>Market Growth</v>
          </cell>
          <cell r="H90">
            <v>0</v>
          </cell>
          <cell r="I90">
            <v>0</v>
          </cell>
          <cell r="J90">
            <v>0</v>
          </cell>
          <cell r="K90">
            <v>0</v>
          </cell>
          <cell r="L90" t="str">
            <v>Low</v>
          </cell>
          <cell r="M90"/>
          <cell r="N90"/>
          <cell r="O90"/>
        </row>
        <row r="91">
          <cell r="H91">
            <v>0</v>
          </cell>
          <cell r="I91">
            <v>0</v>
          </cell>
          <cell r="J91">
            <v>0</v>
          </cell>
          <cell r="K91">
            <v>0</v>
          </cell>
          <cell r="L91"/>
          <cell r="M91"/>
          <cell r="N91"/>
        </row>
        <row r="92">
          <cell r="H92">
            <v>0</v>
          </cell>
          <cell r="I92">
            <v>0</v>
          </cell>
          <cell r="J92">
            <v>0</v>
          </cell>
          <cell r="K92">
            <v>0</v>
          </cell>
          <cell r="L92"/>
          <cell r="M92"/>
          <cell r="N92"/>
        </row>
        <row r="93">
          <cell r="H93">
            <v>0</v>
          </cell>
          <cell r="I93">
            <v>0</v>
          </cell>
          <cell r="J93">
            <v>0</v>
          </cell>
          <cell r="K93">
            <v>0</v>
          </cell>
          <cell r="L93"/>
          <cell r="M93"/>
          <cell r="N93"/>
        </row>
        <row r="94">
          <cell r="H94">
            <v>0</v>
          </cell>
          <cell r="I94">
            <v>0</v>
          </cell>
          <cell r="J94">
            <v>0</v>
          </cell>
          <cell r="K94">
            <v>0</v>
          </cell>
          <cell r="L94"/>
          <cell r="M94"/>
          <cell r="N94"/>
        </row>
        <row r="95">
          <cell r="H95">
            <v>0</v>
          </cell>
          <cell r="I95">
            <v>0</v>
          </cell>
          <cell r="J95">
            <v>0</v>
          </cell>
          <cell r="K95">
            <v>0</v>
          </cell>
          <cell r="L95"/>
          <cell r="M95"/>
          <cell r="N95"/>
        </row>
        <row r="96">
          <cell r="H96">
            <v>0</v>
          </cell>
          <cell r="I96">
            <v>0</v>
          </cell>
          <cell r="J96">
            <v>0</v>
          </cell>
          <cell r="K96">
            <v>0</v>
          </cell>
          <cell r="L96"/>
          <cell r="M96"/>
          <cell r="N96"/>
        </row>
        <row r="97">
          <cell r="H97">
            <v>0</v>
          </cell>
          <cell r="I97">
            <v>0</v>
          </cell>
          <cell r="J97">
            <v>0</v>
          </cell>
          <cell r="K97">
            <v>0</v>
          </cell>
          <cell r="L97"/>
          <cell r="M97"/>
          <cell r="N97"/>
        </row>
        <row r="98">
          <cell r="H98">
            <v>0</v>
          </cell>
          <cell r="I98">
            <v>0</v>
          </cell>
          <cell r="J98">
            <v>0</v>
          </cell>
          <cell r="K98">
            <v>0</v>
          </cell>
          <cell r="L98"/>
          <cell r="M98"/>
          <cell r="N98"/>
        </row>
        <row r="99">
          <cell r="H99">
            <v>0</v>
          </cell>
          <cell r="I99">
            <v>0</v>
          </cell>
          <cell r="J99">
            <v>0</v>
          </cell>
          <cell r="K99">
            <v>0</v>
          </cell>
          <cell r="L99"/>
          <cell r="M99"/>
          <cell r="N99"/>
        </row>
        <row r="100">
          <cell r="H100">
            <v>0</v>
          </cell>
          <cell r="I100">
            <v>0</v>
          </cell>
          <cell r="J100">
            <v>0</v>
          </cell>
          <cell r="K100">
            <v>0</v>
          </cell>
          <cell r="L100"/>
          <cell r="M100"/>
          <cell r="N100"/>
        </row>
        <row r="101">
          <cell r="H101">
            <v>0</v>
          </cell>
          <cell r="I101">
            <v>0</v>
          </cell>
          <cell r="J101">
            <v>0</v>
          </cell>
          <cell r="K101">
            <v>0</v>
          </cell>
          <cell r="L101"/>
          <cell r="M101"/>
          <cell r="N101"/>
        </row>
        <row r="102">
          <cell r="H102">
            <v>0</v>
          </cell>
          <cell r="I102">
            <v>0</v>
          </cell>
          <cell r="J102">
            <v>0</v>
          </cell>
          <cell r="K102">
            <v>0</v>
          </cell>
          <cell r="L102"/>
          <cell r="M102"/>
          <cell r="N102"/>
        </row>
        <row r="103">
          <cell r="H103">
            <v>0</v>
          </cell>
          <cell r="I103">
            <v>0</v>
          </cell>
          <cell r="J103">
            <v>0</v>
          </cell>
          <cell r="K103">
            <v>0</v>
          </cell>
          <cell r="L103"/>
          <cell r="M103"/>
          <cell r="N103"/>
        </row>
        <row r="104">
          <cell r="H104">
            <v>0</v>
          </cell>
          <cell r="I104">
            <v>0</v>
          </cell>
          <cell r="J104">
            <v>0</v>
          </cell>
          <cell r="K104">
            <v>0</v>
          </cell>
          <cell r="L104"/>
          <cell r="M104"/>
          <cell r="N104"/>
        </row>
        <row r="105">
          <cell r="H105">
            <v>0</v>
          </cell>
          <cell r="I105">
            <v>0</v>
          </cell>
          <cell r="J105">
            <v>0</v>
          </cell>
          <cell r="K105">
            <v>0</v>
          </cell>
          <cell r="L105"/>
          <cell r="M105"/>
          <cell r="N105"/>
        </row>
        <row r="106">
          <cell r="H106">
            <v>0</v>
          </cell>
          <cell r="I106">
            <v>0</v>
          </cell>
          <cell r="J106">
            <v>0</v>
          </cell>
          <cell r="K106">
            <v>0</v>
          </cell>
          <cell r="L106"/>
          <cell r="M106"/>
          <cell r="N106"/>
        </row>
        <row r="107">
          <cell r="H107">
            <v>0</v>
          </cell>
          <cell r="I107">
            <v>0</v>
          </cell>
          <cell r="J107">
            <v>0</v>
          </cell>
          <cell r="K107">
            <v>0</v>
          </cell>
          <cell r="L107"/>
          <cell r="M107"/>
          <cell r="N107"/>
        </row>
        <row r="108">
          <cell r="H108">
            <v>0</v>
          </cell>
          <cell r="I108">
            <v>0</v>
          </cell>
          <cell r="J108">
            <v>0</v>
          </cell>
          <cell r="K108">
            <v>0</v>
          </cell>
          <cell r="L108"/>
          <cell r="M108"/>
          <cell r="N108"/>
        </row>
        <row r="109">
          <cell r="H109">
            <v>0</v>
          </cell>
          <cell r="I109">
            <v>0</v>
          </cell>
          <cell r="J109">
            <v>0</v>
          </cell>
          <cell r="K109">
            <v>0</v>
          </cell>
          <cell r="L109"/>
          <cell r="M109"/>
          <cell r="N109"/>
        </row>
        <row r="110">
          <cell r="H110">
            <v>0</v>
          </cell>
          <cell r="I110">
            <v>0</v>
          </cell>
          <cell r="J110">
            <v>0</v>
          </cell>
          <cell r="K110">
            <v>0</v>
          </cell>
          <cell r="L110"/>
          <cell r="M110"/>
          <cell r="N110"/>
        </row>
        <row r="111">
          <cell r="H111">
            <v>0</v>
          </cell>
          <cell r="I111">
            <v>0</v>
          </cell>
          <cell r="J111">
            <v>0</v>
          </cell>
          <cell r="K111">
            <v>0</v>
          </cell>
          <cell r="L111"/>
          <cell r="M111"/>
          <cell r="N111"/>
        </row>
        <row r="112">
          <cell r="H112">
            <v>0</v>
          </cell>
          <cell r="I112">
            <v>0</v>
          </cell>
          <cell r="J112">
            <v>0</v>
          </cell>
          <cell r="K112">
            <v>0</v>
          </cell>
          <cell r="L112"/>
          <cell r="M112"/>
          <cell r="N112"/>
        </row>
        <row r="113">
          <cell r="H113">
            <v>0</v>
          </cell>
          <cell r="I113">
            <v>0</v>
          </cell>
          <cell r="J113">
            <v>0</v>
          </cell>
          <cell r="K113">
            <v>0</v>
          </cell>
          <cell r="L113"/>
          <cell r="M113"/>
          <cell r="N113"/>
        </row>
        <row r="114">
          <cell r="H114">
            <v>0</v>
          </cell>
          <cell r="I114">
            <v>0</v>
          </cell>
          <cell r="J114">
            <v>0</v>
          </cell>
          <cell r="K114">
            <v>0</v>
          </cell>
          <cell r="L114"/>
          <cell r="M114"/>
          <cell r="N114"/>
        </row>
        <row r="115">
          <cell r="H115">
            <v>0</v>
          </cell>
          <cell r="I115">
            <v>0</v>
          </cell>
          <cell r="J115">
            <v>0</v>
          </cell>
          <cell r="K115">
            <v>0</v>
          </cell>
          <cell r="L115"/>
          <cell r="M115"/>
          <cell r="N115"/>
        </row>
        <row r="116">
          <cell r="H116">
            <v>0</v>
          </cell>
          <cell r="I116">
            <v>0</v>
          </cell>
          <cell r="J116">
            <v>0</v>
          </cell>
          <cell r="K116">
            <v>0</v>
          </cell>
          <cell r="L116"/>
          <cell r="M116"/>
          <cell r="N116"/>
        </row>
        <row r="117">
          <cell r="H117">
            <v>0</v>
          </cell>
          <cell r="I117">
            <v>0</v>
          </cell>
          <cell r="J117">
            <v>0</v>
          </cell>
          <cell r="K117">
            <v>0</v>
          </cell>
          <cell r="L117"/>
          <cell r="M117"/>
          <cell r="N117"/>
        </row>
        <row r="118">
          <cell r="B118" t="str">
            <v>DEALS REMOVED</v>
          </cell>
        </row>
        <row r="119">
          <cell r="H119">
            <v>0</v>
          </cell>
          <cell r="I119">
            <v>0</v>
          </cell>
          <cell r="J119">
            <v>0</v>
          </cell>
          <cell r="K119">
            <v>0</v>
          </cell>
          <cell r="L119"/>
          <cell r="M119"/>
          <cell r="N119"/>
        </row>
        <row r="120">
          <cell r="H120">
            <v>0</v>
          </cell>
          <cell r="I120">
            <v>0</v>
          </cell>
          <cell r="J120">
            <v>0</v>
          </cell>
          <cell r="K120">
            <v>0</v>
          </cell>
          <cell r="L120"/>
          <cell r="M120"/>
          <cell r="N120"/>
        </row>
        <row r="121">
          <cell r="H121">
            <v>0</v>
          </cell>
          <cell r="I121">
            <v>0</v>
          </cell>
          <cell r="J121">
            <v>0</v>
          </cell>
          <cell r="K121">
            <v>0</v>
          </cell>
          <cell r="L121"/>
          <cell r="M121"/>
          <cell r="N121"/>
        </row>
        <row r="122">
          <cell r="H122">
            <v>0</v>
          </cell>
          <cell r="I122">
            <v>0</v>
          </cell>
          <cell r="J122">
            <v>0</v>
          </cell>
          <cell r="K122">
            <v>0</v>
          </cell>
          <cell r="L122"/>
          <cell r="M122"/>
          <cell r="N122"/>
        </row>
        <row r="123">
          <cell r="H123">
            <v>0</v>
          </cell>
          <cell r="I123">
            <v>0</v>
          </cell>
          <cell r="J123">
            <v>0</v>
          </cell>
          <cell r="K123">
            <v>0</v>
          </cell>
          <cell r="L123"/>
          <cell r="M123"/>
          <cell r="N123"/>
        </row>
        <row r="124">
          <cell r="H124">
            <v>0</v>
          </cell>
          <cell r="I124">
            <v>0</v>
          </cell>
          <cell r="J124">
            <v>0</v>
          </cell>
          <cell r="K124">
            <v>0</v>
          </cell>
          <cell r="L124"/>
          <cell r="M124"/>
          <cell r="N124"/>
        </row>
        <row r="125">
          <cell r="H125">
            <v>0</v>
          </cell>
          <cell r="I125">
            <v>0</v>
          </cell>
          <cell r="J125">
            <v>0</v>
          </cell>
          <cell r="K125">
            <v>0</v>
          </cell>
          <cell r="L125"/>
          <cell r="M125"/>
          <cell r="N125"/>
        </row>
        <row r="126">
          <cell r="H126">
            <v>0</v>
          </cell>
          <cell r="I126">
            <v>0</v>
          </cell>
          <cell r="J126">
            <v>0</v>
          </cell>
          <cell r="K126">
            <v>0</v>
          </cell>
          <cell r="L126"/>
          <cell r="M126"/>
          <cell r="N126"/>
        </row>
        <row r="127">
          <cell r="H127">
            <v>0</v>
          </cell>
          <cell r="I127">
            <v>0</v>
          </cell>
          <cell r="J127">
            <v>0</v>
          </cell>
          <cell r="K127">
            <v>0</v>
          </cell>
          <cell r="L127"/>
          <cell r="M127"/>
          <cell r="N127"/>
        </row>
        <row r="128">
          <cell r="H128">
            <v>0</v>
          </cell>
          <cell r="I128">
            <v>0</v>
          </cell>
          <cell r="J128">
            <v>0</v>
          </cell>
          <cell r="K128">
            <v>0</v>
          </cell>
          <cell r="L128"/>
          <cell r="M128"/>
          <cell r="N128"/>
        </row>
        <row r="129">
          <cell r="H129">
            <v>0</v>
          </cell>
          <cell r="I129">
            <v>0</v>
          </cell>
          <cell r="J129">
            <v>0</v>
          </cell>
          <cell r="K129">
            <v>0</v>
          </cell>
          <cell r="L129"/>
          <cell r="M129"/>
          <cell r="N129"/>
        </row>
        <row r="130">
          <cell r="H130">
            <v>0</v>
          </cell>
          <cell r="I130">
            <v>0</v>
          </cell>
          <cell r="J130">
            <v>0</v>
          </cell>
          <cell r="K130">
            <v>0</v>
          </cell>
          <cell r="L130"/>
          <cell r="M130"/>
          <cell r="N130"/>
        </row>
        <row r="131">
          <cell r="H131">
            <v>0</v>
          </cell>
          <cell r="I131">
            <v>0</v>
          </cell>
          <cell r="J131">
            <v>0</v>
          </cell>
          <cell r="K131">
            <v>0</v>
          </cell>
          <cell r="L131"/>
          <cell r="M131"/>
          <cell r="N131"/>
        </row>
        <row r="132">
          <cell r="H132">
            <v>0</v>
          </cell>
          <cell r="I132">
            <v>0</v>
          </cell>
          <cell r="J132">
            <v>0</v>
          </cell>
          <cell r="K132">
            <v>0</v>
          </cell>
          <cell r="L132"/>
          <cell r="M132"/>
          <cell r="N132"/>
        </row>
        <row r="133">
          <cell r="H133">
            <v>0</v>
          </cell>
          <cell r="I133">
            <v>0</v>
          </cell>
          <cell r="J133">
            <v>0</v>
          </cell>
          <cell r="K133">
            <v>0</v>
          </cell>
          <cell r="L133"/>
          <cell r="M133"/>
          <cell r="N133"/>
        </row>
        <row r="134">
          <cell r="H134">
            <v>0</v>
          </cell>
          <cell r="I134">
            <v>0</v>
          </cell>
          <cell r="J134">
            <v>0</v>
          </cell>
          <cell r="K134">
            <v>0</v>
          </cell>
          <cell r="L134"/>
          <cell r="M134"/>
          <cell r="N134"/>
        </row>
        <row r="135">
          <cell r="H135">
            <v>0</v>
          </cell>
          <cell r="I135">
            <v>0</v>
          </cell>
          <cell r="J135">
            <v>0</v>
          </cell>
          <cell r="K135">
            <v>0</v>
          </cell>
          <cell r="L135"/>
          <cell r="M135"/>
          <cell r="N135"/>
        </row>
        <row r="136">
          <cell r="H136">
            <v>0</v>
          </cell>
          <cell r="I136">
            <v>0</v>
          </cell>
          <cell r="J136">
            <v>0</v>
          </cell>
          <cell r="K136">
            <v>0</v>
          </cell>
          <cell r="L136"/>
          <cell r="M136"/>
          <cell r="N136"/>
        </row>
        <row r="137">
          <cell r="H137">
            <v>0</v>
          </cell>
          <cell r="I137">
            <v>0</v>
          </cell>
          <cell r="J137">
            <v>0</v>
          </cell>
          <cell r="K137">
            <v>0</v>
          </cell>
          <cell r="L137"/>
          <cell r="M137"/>
          <cell r="N137"/>
        </row>
        <row r="138">
          <cell r="H138">
            <v>0</v>
          </cell>
          <cell r="I138">
            <v>0</v>
          </cell>
          <cell r="J138">
            <v>0</v>
          </cell>
          <cell r="K138">
            <v>0</v>
          </cell>
          <cell r="L138"/>
          <cell r="M138"/>
          <cell r="N138"/>
        </row>
        <row r="139">
          <cell r="B139">
            <v>0</v>
          </cell>
          <cell r="D139">
            <v>0</v>
          </cell>
          <cell r="E139">
            <v>0</v>
          </cell>
          <cell r="H139">
            <v>0</v>
          </cell>
          <cell r="I139">
            <v>0</v>
          </cell>
          <cell r="J139">
            <v>0</v>
          </cell>
          <cell r="K139">
            <v>0</v>
          </cell>
          <cell r="L139"/>
          <cell r="M139">
            <v>0</v>
          </cell>
          <cell r="N139"/>
          <cell r="P139"/>
        </row>
        <row r="140">
          <cell r="B140">
            <v>0</v>
          </cell>
          <cell r="D140">
            <v>0</v>
          </cell>
          <cell r="E140">
            <v>0</v>
          </cell>
          <cell r="H140">
            <v>0</v>
          </cell>
          <cell r="I140">
            <v>0</v>
          </cell>
          <cell r="J140">
            <v>0</v>
          </cell>
          <cell r="K140">
            <v>0</v>
          </cell>
          <cell r="L140"/>
          <cell r="M140">
            <v>0</v>
          </cell>
          <cell r="N140"/>
          <cell r="P140"/>
        </row>
        <row r="142">
          <cell r="G142" t="str">
            <v># deals</v>
          </cell>
          <cell r="H142" t="str">
            <v>net profit</v>
          </cell>
          <cell r="I142"/>
          <cell r="J142"/>
          <cell r="K142"/>
        </row>
        <row r="143">
          <cell r="D143" t="str">
            <v>TOTAL Q2 01</v>
          </cell>
          <cell r="G143">
            <v>6</v>
          </cell>
          <cell r="H143" t="e">
            <v>#REF!</v>
          </cell>
          <cell r="I143"/>
          <cell r="J143"/>
          <cell r="K143"/>
        </row>
        <row r="144">
          <cell r="D144" t="str">
            <v>TOTAL Q3 01</v>
          </cell>
          <cell r="G144">
            <v>7</v>
          </cell>
          <cell r="H144" t="e">
            <v>#REF!</v>
          </cell>
          <cell r="I144"/>
          <cell r="J144"/>
          <cell r="K144"/>
        </row>
        <row r="145">
          <cell r="D145" t="str">
            <v>TOTAL Q4 01</v>
          </cell>
          <cell r="G145">
            <v>0</v>
          </cell>
          <cell r="H145" t="e">
            <v>#REF!</v>
          </cell>
          <cell r="I145"/>
          <cell r="J145"/>
          <cell r="K145"/>
        </row>
        <row r="146">
          <cell r="D146" t="str">
            <v>TOTAL Q1 02</v>
          </cell>
          <cell r="G146">
            <v>0</v>
          </cell>
          <cell r="H146" t="e">
            <v>#REF!</v>
          </cell>
          <cell r="I146"/>
          <cell r="J146"/>
          <cell r="K146"/>
        </row>
        <row r="147">
          <cell r="D147" t="str">
            <v>GROUP TOTAL</v>
          </cell>
          <cell r="G147">
            <v>13</v>
          </cell>
          <cell r="H147" t="e">
            <v>#REF!</v>
          </cell>
          <cell r="I147"/>
          <cell r="J147"/>
          <cell r="K147"/>
        </row>
        <row r="149">
          <cell r="B149" t="str">
            <v>CONTINENTAL</v>
          </cell>
        </row>
        <row r="150">
          <cell r="B150" t="str">
            <v>EWZ Switz</v>
          </cell>
          <cell r="C150" t="str">
            <v>Q2 01</v>
          </cell>
          <cell r="D150" t="str">
            <v>E.004003.01.DE.20</v>
          </cell>
          <cell r="E150" t="str">
            <v>Heydecker</v>
          </cell>
          <cell r="F150" t="str">
            <v>Negotiation</v>
          </cell>
          <cell r="G150" t="str">
            <v>P&amp;L</v>
          </cell>
          <cell r="H150">
            <v>75</v>
          </cell>
          <cell r="I150">
            <v>75</v>
          </cell>
          <cell r="J150">
            <v>30</v>
          </cell>
          <cell r="K150">
            <v>30</v>
          </cell>
          <cell r="L150" t="str">
            <v>High</v>
          </cell>
          <cell r="M150" t="str">
            <v>JV with municipality of Zurich to market offtake from EWZ power stations (1 TW); Agency model not yet agreed.</v>
          </cell>
          <cell r="N150"/>
          <cell r="O150"/>
          <cell r="P150"/>
        </row>
        <row r="151">
          <cell r="B151" t="str">
            <v>CEZ restructure</v>
          </cell>
          <cell r="C151" t="str">
            <v>Q2 01</v>
          </cell>
          <cell r="D151" t="str">
            <v>E.004003.01.ZB.17</v>
          </cell>
          <cell r="E151" t="str">
            <v>Antony Steiner</v>
          </cell>
          <cell r="F151" t="str">
            <v>Negotiation</v>
          </cell>
          <cell r="G151" t="str">
            <v>P&amp;L</v>
          </cell>
          <cell r="H151">
            <v>40</v>
          </cell>
          <cell r="I151">
            <v>40</v>
          </cell>
          <cell r="J151">
            <v>30</v>
          </cell>
          <cell r="K151">
            <v>30</v>
          </cell>
          <cell r="L151" t="str">
            <v>High</v>
          </cell>
          <cell r="M151" t="str">
            <v>Both CEZ and Enron are interested in renegotiating the contract terms for mutual benefit. Moved from fixed to formula price, extend and expand contract</v>
          </cell>
          <cell r="N151"/>
          <cell r="O151"/>
          <cell r="P151"/>
        </row>
        <row r="152">
          <cell r="B152" t="str">
            <v>Eon/Staudinger</v>
          </cell>
          <cell r="C152" t="str">
            <v>Q2 01</v>
          </cell>
          <cell r="D152" t="str">
            <v>E.004003.01.DE.18</v>
          </cell>
          <cell r="E152" t="str">
            <v>Radmacher/Enke/Kreuzberg</v>
          </cell>
          <cell r="F152" t="str">
            <v>Negotiation</v>
          </cell>
          <cell r="G152" t="str">
            <v>P&amp;L</v>
          </cell>
          <cell r="H152">
            <v>50</v>
          </cell>
          <cell r="I152">
            <v>50</v>
          </cell>
          <cell r="J152">
            <v>30</v>
          </cell>
          <cell r="K152">
            <v>30</v>
          </cell>
          <cell r="L152" t="str">
            <v>High</v>
          </cell>
          <cell r="M152" t="str">
            <v>7 year spark spread on a low efficiency gas plant; up to 620MW; new CACS imminent</v>
          </cell>
          <cell r="N152"/>
          <cell r="O152"/>
          <cell r="P152"/>
        </row>
        <row r="153">
          <cell r="B153" t="str">
            <v>Dutch Genco's</v>
          </cell>
          <cell r="C153" t="str">
            <v>Q2 01</v>
          </cell>
          <cell r="D153" t="str">
            <v>E.004003.02.NL.03</v>
          </cell>
          <cell r="E153" t="str">
            <v>Ross Sankey</v>
          </cell>
          <cell r="F153" t="str">
            <v>Idea stage</v>
          </cell>
          <cell r="G153" t="str">
            <v>P&amp;L</v>
          </cell>
          <cell r="H153">
            <v>20</v>
          </cell>
          <cell r="I153">
            <v>20</v>
          </cell>
          <cell r="J153">
            <v>10</v>
          </cell>
          <cell r="K153">
            <v>10</v>
          </cell>
          <cell r="L153" t="str">
            <v>Low</v>
          </cell>
          <cell r="M153" t="str">
            <v>Generators are zero-rated for tax purposes this year in the Netherlands. Possible tax plays.</v>
          </cell>
          <cell r="N153"/>
          <cell r="O153"/>
          <cell r="P153"/>
        </row>
        <row r="154">
          <cell r="B154" t="str">
            <v>Intergen - Benelux</v>
          </cell>
          <cell r="C154" t="str">
            <v>Q2 01</v>
          </cell>
          <cell r="D154" t="str">
            <v>E.004003.01.ZC.03</v>
          </cell>
          <cell r="E154" t="str">
            <v>Ross Sankey</v>
          </cell>
          <cell r="F154" t="str">
            <v>Structuring</v>
          </cell>
          <cell r="G154" t="str">
            <v>P&amp;L</v>
          </cell>
          <cell r="H154">
            <v>10</v>
          </cell>
          <cell r="I154">
            <v>10</v>
          </cell>
          <cell r="J154">
            <v>10</v>
          </cell>
          <cell r="K154">
            <v>10</v>
          </cell>
          <cell r="L154" t="str">
            <v>Low</v>
          </cell>
          <cell r="M154" t="str">
            <v>Intergen are developing an 800MW plant - we are looking into possible offtake of 400-500MW for 5+ years</v>
          </cell>
          <cell r="N154"/>
          <cell r="O154"/>
          <cell r="P154"/>
        </row>
        <row r="155">
          <cell r="B155" t="str">
            <v>Mantova Gas Supply</v>
          </cell>
          <cell r="C155" t="str">
            <v>Q2 01</v>
          </cell>
          <cell r="D155" t="str">
            <v>E.004003.02.IT.08</v>
          </cell>
          <cell r="E155" t="str">
            <v>Bortolotti/Lantieri</v>
          </cell>
          <cell r="F155" t="str">
            <v>Negotiation</v>
          </cell>
          <cell r="G155" t="str">
            <v>P&amp;L</v>
          </cell>
          <cell r="H155">
            <v>50</v>
          </cell>
          <cell r="I155">
            <v>50</v>
          </cell>
          <cell r="J155">
            <v>60</v>
          </cell>
          <cell r="K155">
            <v>60</v>
          </cell>
          <cell r="L155" t="str">
            <v>Medium</v>
          </cell>
          <cell r="M155" t="str">
            <v>Gas sale to Swiss side of Italian border, then on to municipality of Mantova, 150,000 cubic metres. Contract has been signed, but SNAM (Italian authority) is being difficult and counterparty may have problems getting power into Italy. May go to court, whe</v>
          </cell>
          <cell r="N155"/>
          <cell r="O155"/>
          <cell r="P155"/>
        </row>
        <row r="156">
          <cell r="B156" t="str">
            <v>Hungary Put</v>
          </cell>
          <cell r="C156" t="str">
            <v>Q2 01</v>
          </cell>
          <cell r="D156" t="str">
            <v>E.004003.01.ZB.22</v>
          </cell>
          <cell r="E156" t="str">
            <v>Imre Martha</v>
          </cell>
          <cell r="F156" t="str">
            <v>Negotiation</v>
          </cell>
          <cell r="G156" t="str">
            <v>P&amp;L</v>
          </cell>
          <cell r="H156">
            <v>15</v>
          </cell>
          <cell r="I156">
            <v>15</v>
          </cell>
          <cell r="J156">
            <v>40</v>
          </cell>
          <cell r="K156">
            <v>40</v>
          </cell>
          <cell r="L156" t="str">
            <v>Low</v>
          </cell>
          <cell r="M156" t="str">
            <v>Purchase of LT Put for 150MW, with €5m prepay. Effectively allowing us to import power to Hungary at any border point</v>
          </cell>
          <cell r="N156"/>
          <cell r="O156"/>
          <cell r="P156"/>
        </row>
        <row r="157">
          <cell r="B157" t="str">
            <v>GSP site option</v>
          </cell>
          <cell r="C157" t="str">
            <v>Q2 01</v>
          </cell>
          <cell r="D157" t="str">
            <v>E.004003.02.NL.02</v>
          </cell>
          <cell r="E157" t="str">
            <v>Dirk Van Vuuren</v>
          </cell>
          <cell r="F157" t="str">
            <v>Structuring</v>
          </cell>
          <cell r="G157" t="str">
            <v>Site option</v>
          </cell>
          <cell r="H157">
            <v>75</v>
          </cell>
          <cell r="I157">
            <v>75</v>
          </cell>
          <cell r="J157">
            <v>30</v>
          </cell>
          <cell r="K157">
            <v>30</v>
          </cell>
          <cell r="L157" t="str">
            <v>Low</v>
          </cell>
          <cell r="M157" t="str">
            <v>Site option in the Netherlands for a 400-800 MW power plant. Free option for first 18 months.</v>
          </cell>
          <cell r="N157"/>
          <cell r="O157"/>
          <cell r="P157"/>
        </row>
        <row r="158">
          <cell r="B158" t="str">
            <v>Caramella</v>
          </cell>
          <cell r="C158" t="str">
            <v>Q2 01</v>
          </cell>
          <cell r="D158" t="str">
            <v>E.004003.02.IT.03</v>
          </cell>
          <cell r="E158" t="str">
            <v>Riccardo Bortolotti</v>
          </cell>
          <cell r="F158" t="str">
            <v>Structuring</v>
          </cell>
          <cell r="G158" t="str">
            <v>Site option</v>
          </cell>
          <cell r="H158">
            <v>60</v>
          </cell>
          <cell r="I158">
            <v>60</v>
          </cell>
          <cell r="J158">
            <v>20</v>
          </cell>
          <cell r="K158">
            <v>20</v>
          </cell>
          <cell r="L158" t="str">
            <v>Low</v>
          </cell>
          <cell r="M158" t="str">
            <v>Site option in Italy for 800MW plant. Working with local municipality to obtain permits. Possible offtake agreement</v>
          </cell>
          <cell r="N158"/>
          <cell r="O158"/>
          <cell r="P158"/>
        </row>
        <row r="159">
          <cell r="B159" t="str">
            <v>NUON</v>
          </cell>
          <cell r="C159" t="str">
            <v>Q2 01</v>
          </cell>
          <cell r="D159" t="str">
            <v>E.004003.01.ZC.03</v>
          </cell>
          <cell r="E159" t="str">
            <v>Ross Sankey</v>
          </cell>
          <cell r="F159" t="str">
            <v>Structuring</v>
          </cell>
          <cell r="G159" t="str">
            <v>P&amp;L</v>
          </cell>
          <cell r="H159">
            <v>5</v>
          </cell>
          <cell r="I159">
            <v>5</v>
          </cell>
          <cell r="J159">
            <v>10</v>
          </cell>
          <cell r="K159">
            <v>10</v>
          </cell>
          <cell r="L159" t="str">
            <v>Low</v>
          </cell>
          <cell r="M159" t="str">
            <v>Sale to NUON of up to 2 TWh of power for 2002 but, to mitigate market power risk given large and "unhedgeable" volume, we would take it back from NUON via time swaps or (free) call options on cross border spread etc.. Range of $1 to $5m</v>
          </cell>
          <cell r="N159"/>
          <cell r="O159"/>
          <cell r="P159"/>
        </row>
        <row r="160">
          <cell r="B160" t="str">
            <v>SWEPOL</v>
          </cell>
          <cell r="C160" t="str">
            <v>Q2 01</v>
          </cell>
          <cell r="D160" t="str">
            <v>E.004003.01.PL.05</v>
          </cell>
          <cell r="E160" t="str">
            <v>Jarek Astramowicz</v>
          </cell>
          <cell r="F160" t="str">
            <v>Negotiation</v>
          </cell>
          <cell r="G160" t="str">
            <v>P&amp;L</v>
          </cell>
          <cell r="H160">
            <v>25</v>
          </cell>
          <cell r="I160">
            <v>20</v>
          </cell>
          <cell r="J160">
            <v>40</v>
          </cell>
          <cell r="K160">
            <v>30</v>
          </cell>
          <cell r="L160" t="str">
            <v>Low</v>
          </cell>
          <cell r="M160" t="str">
            <v>Call Option Letter was signed with PSE for the total of 100MW; now awaiting the transmission rights issue to be solved on the Swedish side of Sweden-Poland interconnector</v>
          </cell>
          <cell r="N160"/>
          <cell r="O160"/>
          <cell r="P160"/>
        </row>
        <row r="161">
          <cell r="B161" t="str">
            <v>Cadeo/Caruso</v>
          </cell>
          <cell r="C161" t="str">
            <v>Q2 01</v>
          </cell>
          <cell r="D161" t="str">
            <v>E.004003.02.IT.04</v>
          </cell>
          <cell r="E161" t="str">
            <v>Riccardo Bortolotti</v>
          </cell>
          <cell r="F161" t="str">
            <v>Negotiation</v>
          </cell>
          <cell r="G161" t="str">
            <v>Site option</v>
          </cell>
          <cell r="H161">
            <v>20</v>
          </cell>
          <cell r="I161">
            <v>20</v>
          </cell>
          <cell r="J161">
            <v>20</v>
          </cell>
          <cell r="K161">
            <v>20</v>
          </cell>
          <cell r="L161" t="str">
            <v>Low</v>
          </cell>
          <cell r="M161" t="str">
            <v>Option on site in southern Italy for 800MW plant. 2-3 year option at $25k per year. CACS form circulated.</v>
          </cell>
          <cell r="N161"/>
          <cell r="O161"/>
          <cell r="P161"/>
        </row>
        <row r="162">
          <cell r="B162" t="str">
            <v>Bayer AG / Dormagen</v>
          </cell>
          <cell r="C162" t="str">
            <v>Q2 01</v>
          </cell>
          <cell r="D162" t="str">
            <v>E.004005.04.BL.02</v>
          </cell>
          <cell r="E162" t="str">
            <v>Baumerich/Neubauer</v>
          </cell>
          <cell r="F162" t="str">
            <v>Negotiation</v>
          </cell>
          <cell r="G162" t="str">
            <v>P&amp;L</v>
          </cell>
          <cell r="H162">
            <v>75</v>
          </cell>
          <cell r="I162">
            <v>0</v>
          </cell>
          <cell r="J162">
            <v>50</v>
          </cell>
          <cell r="K162">
            <v>0</v>
          </cell>
          <cell r="L162" t="str">
            <v>Medium</v>
          </cell>
          <cell r="M162" t="str">
            <v>Back-Up Power for 130 MW of 2 GT's, 5 year term</v>
          </cell>
          <cell r="N162"/>
          <cell r="O162"/>
          <cell r="P162"/>
        </row>
        <row r="163">
          <cell r="B163" t="str">
            <v>NEK Prepay</v>
          </cell>
          <cell r="C163" t="str">
            <v>Q3 01</v>
          </cell>
          <cell r="D163" t="str">
            <v>E.004003.01.ZB.31</v>
          </cell>
          <cell r="E163" t="str">
            <v>Jivko Savov</v>
          </cell>
          <cell r="F163" t="str">
            <v>Structuring</v>
          </cell>
          <cell r="G163" t="str">
            <v>P&amp;L</v>
          </cell>
          <cell r="H163">
            <v>15</v>
          </cell>
          <cell r="I163">
            <v>15</v>
          </cell>
          <cell r="J163">
            <v>20</v>
          </cell>
          <cell r="K163">
            <v>20</v>
          </cell>
          <cell r="L163" t="str">
            <v>Low</v>
          </cell>
          <cell r="M163" t="str">
            <v>12-15 months Prepay for Bulgarian power - similar to SE structure. Condition Precedent in contract for capacity in 500MW Greece/Italy Interconnector. 90MW contract with swing</v>
          </cell>
          <cell r="N163"/>
          <cell r="O163"/>
          <cell r="P163"/>
        </row>
        <row r="164">
          <cell r="B164" t="str">
            <v>NUON LT sale</v>
          </cell>
          <cell r="C164" t="str">
            <v>Q3 01</v>
          </cell>
          <cell r="D164" t="str">
            <v>E.004003.01.ZC.03</v>
          </cell>
          <cell r="E164" t="str">
            <v>Ross Sankey</v>
          </cell>
          <cell r="F164" t="str">
            <v>Idea stage</v>
          </cell>
          <cell r="G164" t="str">
            <v>P&amp;L</v>
          </cell>
          <cell r="H164">
            <v>20</v>
          </cell>
          <cell r="I164">
            <v>20</v>
          </cell>
          <cell r="J164">
            <v>0</v>
          </cell>
          <cell r="K164">
            <v>0</v>
          </cell>
          <cell r="L164" t="str">
            <v>Low</v>
          </cell>
          <cell r="M164" t="str">
            <v>Longer term tender to follow short term tender being worked on currently</v>
          </cell>
          <cell r="N164"/>
          <cell r="O164"/>
          <cell r="P164"/>
        </row>
        <row r="165">
          <cell r="B165" t="str">
            <v>VEAG Purchase</v>
          </cell>
          <cell r="C165" t="str">
            <v>Q3 01</v>
          </cell>
          <cell r="D165" t="str">
            <v>E.004003.01.DE.24</v>
          </cell>
          <cell r="E165" t="str">
            <v>Andreas Radmacher</v>
          </cell>
          <cell r="F165" t="str">
            <v>Negotiation</v>
          </cell>
          <cell r="G165" t="str">
            <v>P&amp;L</v>
          </cell>
          <cell r="H165">
            <v>5</v>
          </cell>
          <cell r="I165">
            <v>5</v>
          </cell>
          <cell r="J165">
            <v>20</v>
          </cell>
          <cell r="K165">
            <v>20</v>
          </cell>
          <cell r="L165" t="str">
            <v>Medium</v>
          </cell>
          <cell r="M165" t="str">
            <v>Purchase to support HEW acquisition</v>
          </cell>
          <cell r="N165"/>
          <cell r="O165"/>
          <cell r="P165"/>
        </row>
        <row r="166">
          <cell r="B166" t="str">
            <v>Croatia Restructure</v>
          </cell>
          <cell r="C166" t="str">
            <v>Q3 01</v>
          </cell>
          <cell r="D166" t="str">
            <v>E.004003.01.ZB.26</v>
          </cell>
          <cell r="E166" t="str">
            <v>Domenico Franceschino</v>
          </cell>
          <cell r="F166" t="str">
            <v>Idea stage</v>
          </cell>
          <cell r="G166" t="str">
            <v>P&amp;L</v>
          </cell>
          <cell r="H166">
            <v>15</v>
          </cell>
          <cell r="I166">
            <v>15</v>
          </cell>
          <cell r="J166">
            <v>10</v>
          </cell>
          <cell r="K166">
            <v>10</v>
          </cell>
          <cell r="L166" t="str">
            <v>Low</v>
          </cell>
          <cell r="M166" t="str">
            <v>Renegotiate Jertovec contract, possible blend and extend ($5m) Current contract ends in Oct 2002. Also an option may be worth $3m.</v>
          </cell>
          <cell r="N166"/>
          <cell r="O166"/>
          <cell r="P166"/>
        </row>
        <row r="167">
          <cell r="B167" t="str">
            <v>Virtual power plants</v>
          </cell>
          <cell r="C167" t="str">
            <v>Q3 01</v>
          </cell>
          <cell r="D167" t="str">
            <v>E.004003.01.ZC.04</v>
          </cell>
          <cell r="E167" t="str">
            <v>Pierre de Gaulle/Ross Sankey</v>
          </cell>
          <cell r="F167" t="str">
            <v>Idea stage</v>
          </cell>
          <cell r="G167" t="str">
            <v>P&amp;L</v>
          </cell>
          <cell r="H167">
            <v>20</v>
          </cell>
          <cell r="I167">
            <v>20</v>
          </cell>
          <cell r="J167">
            <v>0</v>
          </cell>
          <cell r="K167">
            <v>0</v>
          </cell>
          <cell r="L167" t="str">
            <v>Low</v>
          </cell>
          <cell r="M167" t="str">
            <v>As French market opens up, look to do some Virtual Power plants in France at the end of the year</v>
          </cell>
          <cell r="N167"/>
          <cell r="O167"/>
          <cell r="P167"/>
        </row>
        <row r="168">
          <cell r="B168" t="str">
            <v>Ital Hydro</v>
          </cell>
          <cell r="C168" t="str">
            <v>Q3 01</v>
          </cell>
          <cell r="D168" t="str">
            <v>E.004003.02.IT.08</v>
          </cell>
          <cell r="E168" t="str">
            <v>Riccardo Bortolotti</v>
          </cell>
          <cell r="F168" t="str">
            <v>Idea stage</v>
          </cell>
          <cell r="G168" t="str">
            <v>P&amp;L</v>
          </cell>
          <cell r="H168">
            <v>5</v>
          </cell>
          <cell r="I168">
            <v>5</v>
          </cell>
          <cell r="J168">
            <v>0</v>
          </cell>
          <cell r="K168">
            <v>0</v>
          </cell>
          <cell r="L168" t="str">
            <v>Low</v>
          </cell>
          <cell r="M168" t="str">
            <v>1) offtake from plants that ENEL is selling to Mission 2) Fixed price contracts</v>
          </cell>
          <cell r="N168"/>
          <cell r="O168"/>
          <cell r="P168"/>
        </row>
        <row r="169">
          <cell r="B169" t="str">
            <v>Intergen</v>
          </cell>
          <cell r="C169" t="str">
            <v>Q3 01</v>
          </cell>
          <cell r="D169" t="str">
            <v>E.004003.01.DE.18</v>
          </cell>
          <cell r="E169" t="str">
            <v>Andreas Radmacher</v>
          </cell>
          <cell r="F169" t="str">
            <v>Idea stage</v>
          </cell>
          <cell r="G169" t="str">
            <v>P&amp;L</v>
          </cell>
          <cell r="H169">
            <v>5</v>
          </cell>
          <cell r="I169">
            <v>5</v>
          </cell>
          <cell r="J169">
            <v>0</v>
          </cell>
          <cell r="K169">
            <v>0</v>
          </cell>
          <cell r="L169" t="str">
            <v>Low</v>
          </cell>
          <cell r="M169" t="str">
            <v>Long term purchase/CTA</v>
          </cell>
          <cell r="N169"/>
          <cell r="O169"/>
          <cell r="P169"/>
        </row>
        <row r="170">
          <cell r="B170" t="str">
            <v>Other distco plays</v>
          </cell>
          <cell r="C170" t="str">
            <v>Q3 01</v>
          </cell>
          <cell r="D170" t="str">
            <v>E.004003.01.ZC.03</v>
          </cell>
          <cell r="E170" t="str">
            <v>Ross Sankey/Dirk Van Vuuren</v>
          </cell>
          <cell r="F170" t="str">
            <v>Idea stage</v>
          </cell>
          <cell r="G170" t="str">
            <v>P&amp;L</v>
          </cell>
          <cell r="H170">
            <v>20</v>
          </cell>
          <cell r="I170">
            <v>20</v>
          </cell>
          <cell r="J170">
            <v>0</v>
          </cell>
          <cell r="K170">
            <v>0</v>
          </cell>
          <cell r="L170" t="str">
            <v>Low</v>
          </cell>
          <cell r="M170" t="str">
            <v>General approach to distribution companies</v>
          </cell>
          <cell r="N170"/>
          <cell r="O170"/>
          <cell r="P170"/>
        </row>
        <row r="171">
          <cell r="B171" t="str">
            <v>Munich</v>
          </cell>
          <cell r="C171" t="str">
            <v>Q3 01</v>
          </cell>
          <cell r="D171" t="str">
            <v>E.004003.01.DE.22</v>
          </cell>
          <cell r="E171" t="str">
            <v>Andreas Radmacher</v>
          </cell>
          <cell r="F171" t="str">
            <v>Idea stage</v>
          </cell>
          <cell r="G171" t="str">
            <v>P&amp;L</v>
          </cell>
          <cell r="H171">
            <v>10</v>
          </cell>
          <cell r="I171">
            <v>10</v>
          </cell>
          <cell r="J171">
            <v>10</v>
          </cell>
          <cell r="K171">
            <v>10</v>
          </cell>
          <cell r="L171" t="str">
            <v>Low</v>
          </cell>
          <cell r="M171" t="str">
            <v>Cooperative agreement</v>
          </cell>
          <cell r="N171"/>
          <cell r="O171"/>
          <cell r="P171"/>
        </row>
        <row r="172">
          <cell r="B172" t="str">
            <v>Distco Tax play</v>
          </cell>
          <cell r="C172" t="str">
            <v>Q3 01</v>
          </cell>
          <cell r="D172" t="str">
            <v>E.004003.01.ZC.03</v>
          </cell>
          <cell r="E172" t="str">
            <v>Ross Sankey</v>
          </cell>
          <cell r="F172" t="str">
            <v>Idea stage</v>
          </cell>
          <cell r="G172" t="str">
            <v>P&amp;L</v>
          </cell>
          <cell r="H172">
            <v>10</v>
          </cell>
          <cell r="I172">
            <v>10</v>
          </cell>
          <cell r="J172">
            <v>0</v>
          </cell>
          <cell r="K172">
            <v>0</v>
          </cell>
          <cell r="L172" t="str">
            <v>Low</v>
          </cell>
          <cell r="M172" t="str">
            <v>Similar tax plays as for the generators, except less margin to play with.</v>
          </cell>
          <cell r="N172"/>
          <cell r="O172"/>
          <cell r="P172"/>
        </row>
        <row r="173">
          <cell r="B173" t="str">
            <v>Green plays</v>
          </cell>
          <cell r="C173" t="str">
            <v>Q3 01</v>
          </cell>
          <cell r="D173" t="str">
            <v>E.004003.01.ZC.03</v>
          </cell>
          <cell r="E173" t="str">
            <v>Dirk Van Vuuren</v>
          </cell>
          <cell r="F173" t="str">
            <v>Idea stage</v>
          </cell>
          <cell r="G173" t="str">
            <v>P&amp;L</v>
          </cell>
          <cell r="H173">
            <v>10</v>
          </cell>
          <cell r="I173">
            <v>10</v>
          </cell>
          <cell r="J173">
            <v>0</v>
          </cell>
          <cell r="K173">
            <v>0</v>
          </cell>
          <cell r="L173" t="str">
            <v>Low</v>
          </cell>
          <cell r="M173" t="str">
            <v>If possible, aim to take unused green credits in Germany and apply them to deals done in the Netherlands for net gain</v>
          </cell>
          <cell r="N173"/>
          <cell r="O173"/>
          <cell r="P173"/>
        </row>
        <row r="174">
          <cell r="B174" t="str">
            <v>Astral Calcining</v>
          </cell>
          <cell r="C174" t="str">
            <v>Q3 01</v>
          </cell>
          <cell r="D174" t="str">
            <v>E.004005.06.NL.03</v>
          </cell>
          <cell r="E174" t="str">
            <v>Steve Asplin</v>
          </cell>
          <cell r="F174" t="str">
            <v>Negotiation</v>
          </cell>
          <cell r="G174" t="str">
            <v>P&amp;L</v>
          </cell>
          <cell r="H174">
            <v>50</v>
          </cell>
          <cell r="I174">
            <v>50</v>
          </cell>
          <cell r="J174">
            <v>75</v>
          </cell>
          <cell r="K174">
            <v>75</v>
          </cell>
          <cell r="L174" t="str">
            <v>Low</v>
          </cell>
          <cell r="M174" t="str">
            <v>16 yr PPA for 25-30MW; possibility of 8 year extension; $ denominated in € environment (Netherlands). Counterparty is reviewing draft contract</v>
          </cell>
          <cell r="N174"/>
          <cell r="O174"/>
          <cell r="P174"/>
        </row>
        <row r="175">
          <cell r="B175" t="str">
            <v>Enterprise Italia</v>
          </cell>
          <cell r="C175" t="str">
            <v>Q3 01</v>
          </cell>
          <cell r="D175" t="str">
            <v>E.004003.02.IT.08</v>
          </cell>
          <cell r="E175" t="str">
            <v>Riccardo Bortolotti/Mike Rosen</v>
          </cell>
          <cell r="F175" t="str">
            <v>Idea stage</v>
          </cell>
          <cell r="G175" t="str">
            <v>P&amp;L</v>
          </cell>
          <cell r="H175">
            <v>20</v>
          </cell>
          <cell r="I175">
            <v>20</v>
          </cell>
          <cell r="J175">
            <v>0</v>
          </cell>
          <cell r="K175">
            <v>0</v>
          </cell>
          <cell r="L175" t="str">
            <v>Low</v>
          </cell>
          <cell r="M175" t="str">
            <v>Enterprise is currently extracting gas and selling to ENI but want a different buyer.</v>
          </cell>
          <cell r="N175"/>
          <cell r="O175"/>
          <cell r="P175"/>
        </row>
        <row r="176">
          <cell r="B176" t="str">
            <v>SEE Cross Border</v>
          </cell>
          <cell r="C176" t="str">
            <v>Q3 01</v>
          </cell>
          <cell r="D176" t="str">
            <v>E.004003.01.ZB.21</v>
          </cell>
          <cell r="E176" t="str">
            <v>Domenico Franceschino</v>
          </cell>
          <cell r="F176" t="str">
            <v>Idea stage</v>
          </cell>
          <cell r="G176" t="str">
            <v>P&amp;L</v>
          </cell>
          <cell r="H176">
            <v>10</v>
          </cell>
          <cell r="I176">
            <v>10</v>
          </cell>
          <cell r="J176">
            <v>0</v>
          </cell>
          <cell r="K176">
            <v>0</v>
          </cell>
          <cell r="L176" t="str">
            <v>Low</v>
          </cell>
          <cell r="M176" t="str">
            <v>Unspecified cross-border deal</v>
          </cell>
          <cell r="N176"/>
          <cell r="O176"/>
          <cell r="P176"/>
        </row>
        <row r="177">
          <cell r="B177" t="str">
            <v>RWE</v>
          </cell>
          <cell r="C177" t="str">
            <v>Q3 01</v>
          </cell>
          <cell r="D177" t="str">
            <v>E.004003.01.DE.18</v>
          </cell>
          <cell r="E177" t="str">
            <v>Radmacher/Enke/Kreuzberg</v>
          </cell>
          <cell r="F177" t="str">
            <v>Negotiation</v>
          </cell>
          <cell r="G177" t="str">
            <v>P&amp;L</v>
          </cell>
          <cell r="H177">
            <v>30</v>
          </cell>
          <cell r="I177">
            <v>30</v>
          </cell>
          <cell r="J177">
            <v>30</v>
          </cell>
          <cell r="K177">
            <v>30</v>
          </cell>
          <cell r="L177" t="str">
            <v>Low</v>
          </cell>
          <cell r="M177" t="str">
            <v>10 years of a low efficiency gas plant; 2 * 800MW</v>
          </cell>
          <cell r="N177"/>
          <cell r="O177"/>
          <cell r="P177"/>
        </row>
        <row r="178">
          <cell r="B178" t="str">
            <v>Cevco</v>
          </cell>
          <cell r="C178" t="str">
            <v>Q3 01</v>
          </cell>
          <cell r="D178" t="str">
            <v>E.004107.01.02</v>
          </cell>
          <cell r="E178" t="str">
            <v>Roy Poyntz</v>
          </cell>
          <cell r="F178" t="str">
            <v>Structuring</v>
          </cell>
          <cell r="G178" t="str">
            <v>Market Growth</v>
          </cell>
          <cell r="H178">
            <v>10</v>
          </cell>
          <cell r="I178">
            <v>10</v>
          </cell>
          <cell r="J178">
            <v>10</v>
          </cell>
          <cell r="K178">
            <v>10</v>
          </cell>
          <cell r="L178" t="str">
            <v>Low</v>
          </cell>
          <cell r="M178" t="str">
            <v>In second round for tender on Cogen acquisition in France. Data room May 14-18.</v>
          </cell>
          <cell r="N178"/>
          <cell r="O178"/>
          <cell r="P178"/>
        </row>
        <row r="179">
          <cell r="B179" t="str">
            <v>Energovill Sale</v>
          </cell>
          <cell r="C179" t="str">
            <v>Q3 01</v>
          </cell>
          <cell r="D179">
            <v>100485</v>
          </cell>
          <cell r="E179" t="str">
            <v>Antony Steiner</v>
          </cell>
          <cell r="F179" t="str">
            <v>Structuring</v>
          </cell>
          <cell r="G179" t="str">
            <v>P&amp;L</v>
          </cell>
          <cell r="H179">
            <v>30</v>
          </cell>
          <cell r="I179">
            <v>30</v>
          </cell>
          <cell r="J179">
            <v>10</v>
          </cell>
          <cell r="K179">
            <v>10</v>
          </cell>
          <cell r="L179" t="str">
            <v>Low</v>
          </cell>
          <cell r="M179" t="str">
            <v>Sale of outstanding contracts with Hungarian municipalities for $1.6m. Buyer doing due diligence</v>
          </cell>
          <cell r="N179"/>
          <cell r="O179"/>
          <cell r="P179"/>
        </row>
        <row r="180">
          <cell r="B180" t="str">
            <v>Nowa Sarzyna "Sale"</v>
          </cell>
          <cell r="C180" t="str">
            <v>Q4 01</v>
          </cell>
          <cell r="D180" t="str">
            <v>E.004003.01.PL.07</v>
          </cell>
          <cell r="E180" t="str">
            <v>Jarek Astramowicz</v>
          </cell>
          <cell r="F180" t="str">
            <v>Idea stage</v>
          </cell>
          <cell r="G180" t="str">
            <v>P&amp;L</v>
          </cell>
          <cell r="H180">
            <v>50</v>
          </cell>
          <cell r="I180">
            <v>50</v>
          </cell>
          <cell r="J180">
            <v>0</v>
          </cell>
          <cell r="K180">
            <v>0</v>
          </cell>
          <cell r="L180" t="str">
            <v>Low</v>
          </cell>
          <cell r="M180" t="str">
            <v>Sale of 75% of equity (50% f.b.o. Condor and 25% for Enron Europe)</v>
          </cell>
          <cell r="N180"/>
          <cell r="O180"/>
          <cell r="P180"/>
        </row>
        <row r="181">
          <cell r="B181" t="str">
            <v>Trakya "Sale"</v>
          </cell>
          <cell r="C181" t="str">
            <v>Q4 01</v>
          </cell>
          <cell r="D181" t="str">
            <v>E.004003.01.ZB.11</v>
          </cell>
          <cell r="E181" t="str">
            <v>Lloyd Wantschek</v>
          </cell>
          <cell r="F181" t="str">
            <v>Idea stage</v>
          </cell>
          <cell r="G181" t="str">
            <v>P&amp;L</v>
          </cell>
          <cell r="H181">
            <v>20</v>
          </cell>
          <cell r="I181">
            <v>20</v>
          </cell>
          <cell r="J181">
            <v>0</v>
          </cell>
          <cell r="K181">
            <v>0</v>
          </cell>
          <cell r="L181" t="str">
            <v>Low</v>
          </cell>
          <cell r="M181" t="str">
            <v>Looking at ways to sell equity</v>
          </cell>
          <cell r="N181"/>
          <cell r="O181"/>
          <cell r="P181"/>
        </row>
        <row r="182">
          <cell r="B182" t="str">
            <v>Greece/Italy Interconnector</v>
          </cell>
          <cell r="C182" t="str">
            <v>Q4 01</v>
          </cell>
          <cell r="D182" t="str">
            <v>E.004003.01.ZB.18</v>
          </cell>
          <cell r="E182" t="str">
            <v>Domenico Franceschino</v>
          </cell>
          <cell r="F182" t="str">
            <v>Idea stage</v>
          </cell>
          <cell r="G182" t="str">
            <v>P&amp;L</v>
          </cell>
          <cell r="H182">
            <v>25</v>
          </cell>
          <cell r="I182">
            <v>25</v>
          </cell>
          <cell r="J182">
            <v>0</v>
          </cell>
          <cell r="K182">
            <v>0</v>
          </cell>
          <cell r="L182" t="str">
            <v>Low</v>
          </cell>
          <cell r="M182" t="str">
            <v>Looking at opportunities once the Italian/Greece power interconnector is built. 500MW capacity. Owned by Italian grid operator but it is expected to be tendered. Rules not yet decided.</v>
          </cell>
          <cell r="N182"/>
          <cell r="O182"/>
          <cell r="P182"/>
        </row>
        <row r="183">
          <cell r="B183" t="str">
            <v>Italy Cross-border</v>
          </cell>
          <cell r="C183" t="str">
            <v>Q4 01</v>
          </cell>
          <cell r="D183" t="str">
            <v>E.004003.02.IT.08</v>
          </cell>
          <cell r="E183" t="str">
            <v>Mauro Renggli</v>
          </cell>
          <cell r="F183" t="str">
            <v>Idea stage</v>
          </cell>
          <cell r="G183" t="str">
            <v>P&amp;L</v>
          </cell>
          <cell r="H183">
            <v>30</v>
          </cell>
          <cell r="I183">
            <v>30</v>
          </cell>
          <cell r="J183">
            <v>0</v>
          </cell>
          <cell r="K183">
            <v>0</v>
          </cell>
          <cell r="L183" t="str">
            <v>Low</v>
          </cell>
          <cell r="M183" t="str">
            <v>Unspecified cross-border deal</v>
          </cell>
          <cell r="N183"/>
          <cell r="O183"/>
          <cell r="P183"/>
        </row>
        <row r="184">
          <cell r="B184" t="str">
            <v>France '01</v>
          </cell>
          <cell r="C184" t="str">
            <v>Q4 01</v>
          </cell>
          <cell r="D184" t="str">
            <v>E.004003.01.ZC.04</v>
          </cell>
          <cell r="E184" t="str">
            <v>Ross Sankey</v>
          </cell>
          <cell r="F184" t="str">
            <v>Idea stage</v>
          </cell>
          <cell r="G184" t="str">
            <v>P&amp;L</v>
          </cell>
          <cell r="H184">
            <v>70</v>
          </cell>
          <cell r="I184">
            <v>70</v>
          </cell>
          <cell r="J184">
            <v>0</v>
          </cell>
          <cell r="K184">
            <v>0</v>
          </cell>
          <cell r="L184" t="str">
            <v>Low</v>
          </cell>
          <cell r="M184" t="str">
            <v>General market opportunities in France</v>
          </cell>
          <cell r="N184"/>
          <cell r="O184"/>
          <cell r="P184"/>
        </row>
        <row r="185">
          <cell r="B185" t="str">
            <v>CEZ '02 sale</v>
          </cell>
          <cell r="C185" t="str">
            <v>Q4 01</v>
          </cell>
          <cell r="D185" t="str">
            <v>E.004003.01.ZB.17</v>
          </cell>
          <cell r="E185" t="str">
            <v>Antony Steiner</v>
          </cell>
          <cell r="F185" t="str">
            <v>Idea stage</v>
          </cell>
          <cell r="G185" t="str">
            <v>P&amp;L</v>
          </cell>
          <cell r="H185">
            <v>25</v>
          </cell>
          <cell r="I185">
            <v>25</v>
          </cell>
          <cell r="J185">
            <v>0</v>
          </cell>
          <cell r="K185">
            <v>0</v>
          </cell>
          <cell r="L185" t="str">
            <v>Low</v>
          </cell>
          <cell r="M185"/>
          <cell r="N185"/>
          <cell r="O185"/>
        </row>
        <row r="186">
          <cell r="B186" t="str">
            <v>SE Europe Cross-border</v>
          </cell>
          <cell r="C186" t="str">
            <v>Q4 01</v>
          </cell>
          <cell r="D186" t="str">
            <v>E.004003.01.ZB.21</v>
          </cell>
          <cell r="E186" t="str">
            <v>Domenico Franceschino</v>
          </cell>
          <cell r="F186" t="str">
            <v>Idea stage</v>
          </cell>
          <cell r="G186" t="str">
            <v>P&amp;L</v>
          </cell>
          <cell r="H186">
            <v>10</v>
          </cell>
          <cell r="I186">
            <v>10</v>
          </cell>
          <cell r="J186">
            <v>0</v>
          </cell>
          <cell r="K186">
            <v>0</v>
          </cell>
          <cell r="L186" t="str">
            <v>Low</v>
          </cell>
          <cell r="M186" t="str">
            <v>Unspecified cross-border deal</v>
          </cell>
          <cell r="N186"/>
          <cell r="O186"/>
          <cell r="P186"/>
        </row>
        <row r="187">
          <cell r="B187" t="str">
            <v>Turkey non-specific</v>
          </cell>
          <cell r="C187" t="str">
            <v>Q4 01</v>
          </cell>
          <cell r="D187" t="str">
            <v>E.004003.01.ZB.12</v>
          </cell>
          <cell r="E187" t="str">
            <v>Lloyd Wantschek</v>
          </cell>
          <cell r="F187" t="str">
            <v>Idea stage</v>
          </cell>
          <cell r="G187" t="str">
            <v>P&amp;L</v>
          </cell>
          <cell r="H187">
            <v>10</v>
          </cell>
          <cell r="I187">
            <v>10</v>
          </cell>
          <cell r="J187">
            <v>0</v>
          </cell>
          <cell r="K187">
            <v>0</v>
          </cell>
          <cell r="L187" t="str">
            <v>Low</v>
          </cell>
          <cell r="M187" t="str">
            <v>General market opportunities in Turkey</v>
          </cell>
          <cell r="N187"/>
          <cell r="O187"/>
          <cell r="P187"/>
        </row>
        <row r="188">
          <cell r="B188" t="str">
            <v>German Gas '01</v>
          </cell>
          <cell r="C188" t="str">
            <v>Q4 01</v>
          </cell>
          <cell r="D188" t="str">
            <v>E.004003.01.DE.18</v>
          </cell>
          <cell r="E188" t="str">
            <v>Andreas Radmacher</v>
          </cell>
          <cell r="F188" t="str">
            <v>Idea stage</v>
          </cell>
          <cell r="G188" t="str">
            <v>P&amp;L</v>
          </cell>
          <cell r="H188">
            <v>50</v>
          </cell>
          <cell r="I188">
            <v>50</v>
          </cell>
          <cell r="J188">
            <v>50</v>
          </cell>
          <cell r="K188">
            <v>50</v>
          </cell>
          <cell r="L188" t="str">
            <v>Low</v>
          </cell>
          <cell r="M188" t="str">
            <v>Looking at various counterparties to obtain short position in Germany</v>
          </cell>
          <cell r="N188"/>
          <cell r="O188"/>
          <cell r="P188"/>
        </row>
        <row r="189">
          <cell r="B189" t="str">
            <v>Abengoa</v>
          </cell>
          <cell r="C189" t="str">
            <v>Q4 01</v>
          </cell>
          <cell r="D189" t="str">
            <v>E.004092.02</v>
          </cell>
          <cell r="E189" t="str">
            <v>Rudy Dautel</v>
          </cell>
          <cell r="F189" t="str">
            <v>Idea stage</v>
          </cell>
          <cell r="G189" t="str">
            <v>Market Growth</v>
          </cell>
          <cell r="H189">
            <v>10</v>
          </cell>
          <cell r="I189">
            <v>10</v>
          </cell>
          <cell r="J189">
            <v>10</v>
          </cell>
          <cell r="K189">
            <v>10</v>
          </cell>
          <cell r="L189" t="str">
            <v>Low</v>
          </cell>
          <cell r="M189" t="str">
            <v>Industrial co. that licenses turbine technology. Purchase of wind business with 3 aspects: 1) % share in wind farms, 2) share in developing portfolio of progressed and potential sites and 3) O&amp;M/service business. Non-binding first pass bid to be submitted</v>
          </cell>
          <cell r="N189"/>
          <cell r="O189"/>
          <cell r="P189"/>
        </row>
        <row r="190">
          <cell r="B190" t="str">
            <v>Arcos NTP</v>
          </cell>
          <cell r="C190" t="str">
            <v>Q4 01</v>
          </cell>
          <cell r="D190" t="str">
            <v>E.000001.01.CA</v>
          </cell>
          <cell r="E190" t="str">
            <v>Mariano Gentilini</v>
          </cell>
          <cell r="F190" t="str">
            <v>Negotiation</v>
          </cell>
          <cell r="G190" t="str">
            <v>P&amp;L</v>
          </cell>
          <cell r="H190">
            <v>5</v>
          </cell>
          <cell r="I190">
            <v>5</v>
          </cell>
          <cell r="J190">
            <v>30</v>
          </cell>
          <cell r="K190">
            <v>30</v>
          </cell>
          <cell r="L190" t="str">
            <v>High</v>
          </cell>
          <cell r="M190" t="str">
            <v>Development of 1200MW CCGT plant in Arcos de la Frontera, Spain</v>
          </cell>
          <cell r="N190"/>
          <cell r="O190"/>
          <cell r="P190"/>
        </row>
        <row r="191">
          <cell r="H191">
            <v>0</v>
          </cell>
          <cell r="I191">
            <v>0</v>
          </cell>
          <cell r="J191">
            <v>0</v>
          </cell>
          <cell r="K191">
            <v>0</v>
          </cell>
          <cell r="L191"/>
          <cell r="M191"/>
          <cell r="N191"/>
        </row>
        <row r="192">
          <cell r="B192" t="str">
            <v>Spain Wind Development</v>
          </cell>
          <cell r="C192" t="str">
            <v>Q1 02</v>
          </cell>
          <cell r="D192" t="str">
            <v>E.004092.02</v>
          </cell>
          <cell r="E192" t="str">
            <v>Rudy Dautel</v>
          </cell>
          <cell r="F192" t="str">
            <v>Idea stage</v>
          </cell>
          <cell r="G192" t="str">
            <v>Market Growth</v>
          </cell>
          <cell r="H192">
            <v>5</v>
          </cell>
          <cell r="I192">
            <v>5</v>
          </cell>
          <cell r="J192">
            <v>5</v>
          </cell>
          <cell r="K192">
            <v>5</v>
          </cell>
          <cell r="L192" t="str">
            <v>Low</v>
          </cell>
          <cell r="M192" t="str">
            <v>Possible development in 2002. Will depend on wind profile, government subsidies and balancing costs. Possible range of earnings of $5 to $20m.</v>
          </cell>
          <cell r="N192"/>
          <cell r="O192"/>
          <cell r="P192"/>
        </row>
        <row r="193">
          <cell r="H193">
            <v>0</v>
          </cell>
          <cell r="I193">
            <v>0</v>
          </cell>
          <cell r="J193">
            <v>0</v>
          </cell>
          <cell r="K193">
            <v>0</v>
          </cell>
          <cell r="L193"/>
          <cell r="M193"/>
          <cell r="N193"/>
        </row>
        <row r="194">
          <cell r="H194">
            <v>0</v>
          </cell>
          <cell r="I194">
            <v>0</v>
          </cell>
          <cell r="J194">
            <v>0</v>
          </cell>
          <cell r="K194">
            <v>0</v>
          </cell>
          <cell r="L194"/>
          <cell r="M194"/>
          <cell r="N194"/>
        </row>
        <row r="195">
          <cell r="H195">
            <v>0</v>
          </cell>
          <cell r="I195">
            <v>0</v>
          </cell>
          <cell r="J195">
            <v>0</v>
          </cell>
          <cell r="K195">
            <v>0</v>
          </cell>
          <cell r="L195"/>
          <cell r="M195"/>
          <cell r="N195"/>
        </row>
        <row r="196">
          <cell r="H196">
            <v>0</v>
          </cell>
          <cell r="I196">
            <v>0</v>
          </cell>
          <cell r="J196">
            <v>0</v>
          </cell>
          <cell r="K196">
            <v>0</v>
          </cell>
          <cell r="L196"/>
          <cell r="M196"/>
          <cell r="N196"/>
        </row>
        <row r="197">
          <cell r="H197">
            <v>0</v>
          </cell>
          <cell r="I197">
            <v>0</v>
          </cell>
          <cell r="J197">
            <v>0</v>
          </cell>
          <cell r="K197">
            <v>0</v>
          </cell>
          <cell r="L197"/>
          <cell r="M197"/>
          <cell r="N197"/>
        </row>
        <row r="198">
          <cell r="H198">
            <v>0</v>
          </cell>
          <cell r="I198">
            <v>0</v>
          </cell>
          <cell r="J198">
            <v>0</v>
          </cell>
          <cell r="K198">
            <v>0</v>
          </cell>
          <cell r="L198"/>
          <cell r="M198"/>
          <cell r="N198"/>
        </row>
        <row r="199">
          <cell r="H199">
            <v>0</v>
          </cell>
          <cell r="I199">
            <v>0</v>
          </cell>
          <cell r="J199">
            <v>0</v>
          </cell>
          <cell r="K199">
            <v>0</v>
          </cell>
          <cell r="L199"/>
          <cell r="M199"/>
          <cell r="N199"/>
        </row>
        <row r="200">
          <cell r="H200">
            <v>0</v>
          </cell>
          <cell r="I200">
            <v>0</v>
          </cell>
          <cell r="J200">
            <v>0</v>
          </cell>
          <cell r="K200">
            <v>0</v>
          </cell>
          <cell r="L200"/>
          <cell r="M200"/>
          <cell r="N200"/>
        </row>
        <row r="201">
          <cell r="H201">
            <v>0</v>
          </cell>
          <cell r="I201">
            <v>0</v>
          </cell>
          <cell r="J201">
            <v>0</v>
          </cell>
          <cell r="K201">
            <v>0</v>
          </cell>
          <cell r="L201"/>
          <cell r="M201"/>
          <cell r="N201"/>
        </row>
        <row r="202">
          <cell r="H202">
            <v>0</v>
          </cell>
          <cell r="I202">
            <v>0</v>
          </cell>
          <cell r="J202">
            <v>0</v>
          </cell>
          <cell r="K202">
            <v>0</v>
          </cell>
          <cell r="L202"/>
          <cell r="M202"/>
          <cell r="N202"/>
        </row>
        <row r="203">
          <cell r="H203">
            <v>0</v>
          </cell>
          <cell r="I203">
            <v>0</v>
          </cell>
          <cell r="J203">
            <v>0</v>
          </cell>
          <cell r="K203">
            <v>0</v>
          </cell>
          <cell r="L203"/>
          <cell r="M203"/>
          <cell r="N203"/>
        </row>
        <row r="204">
          <cell r="H204">
            <v>0</v>
          </cell>
          <cell r="I204">
            <v>0</v>
          </cell>
          <cell r="J204">
            <v>0</v>
          </cell>
          <cell r="K204">
            <v>0</v>
          </cell>
          <cell r="L204"/>
          <cell r="M204"/>
          <cell r="N204"/>
        </row>
        <row r="205">
          <cell r="H205">
            <v>0</v>
          </cell>
          <cell r="I205">
            <v>0</v>
          </cell>
          <cell r="J205">
            <v>0</v>
          </cell>
          <cell r="K205">
            <v>0</v>
          </cell>
          <cell r="L205"/>
          <cell r="M205"/>
          <cell r="N205"/>
        </row>
        <row r="206">
          <cell r="H206">
            <v>0</v>
          </cell>
          <cell r="I206">
            <v>0</v>
          </cell>
          <cell r="J206">
            <v>0</v>
          </cell>
          <cell r="K206">
            <v>0</v>
          </cell>
          <cell r="L206"/>
          <cell r="M206"/>
          <cell r="N206"/>
        </row>
        <row r="207">
          <cell r="H207">
            <v>0</v>
          </cell>
          <cell r="I207">
            <v>0</v>
          </cell>
          <cell r="J207">
            <v>0</v>
          </cell>
          <cell r="K207">
            <v>0</v>
          </cell>
          <cell r="L207"/>
          <cell r="M207"/>
          <cell r="N207"/>
        </row>
        <row r="208">
          <cell r="H208">
            <v>0</v>
          </cell>
          <cell r="I208">
            <v>0</v>
          </cell>
          <cell r="J208">
            <v>0</v>
          </cell>
          <cell r="K208">
            <v>0</v>
          </cell>
          <cell r="L208"/>
          <cell r="M208"/>
          <cell r="N208"/>
        </row>
        <row r="209">
          <cell r="H209">
            <v>0</v>
          </cell>
          <cell r="I209">
            <v>0</v>
          </cell>
          <cell r="J209">
            <v>0</v>
          </cell>
          <cell r="K209">
            <v>0</v>
          </cell>
          <cell r="L209"/>
          <cell r="M209"/>
          <cell r="N209"/>
        </row>
        <row r="210">
          <cell r="B210" t="str">
            <v>DEALS REMOVED</v>
          </cell>
        </row>
        <row r="211">
          <cell r="H211">
            <v>0</v>
          </cell>
          <cell r="I211">
            <v>0</v>
          </cell>
          <cell r="J211">
            <v>0</v>
          </cell>
          <cell r="K211">
            <v>0</v>
          </cell>
          <cell r="L211"/>
          <cell r="M211"/>
          <cell r="N211"/>
        </row>
        <row r="212">
          <cell r="H212">
            <v>0</v>
          </cell>
          <cell r="I212">
            <v>0</v>
          </cell>
          <cell r="J212">
            <v>0</v>
          </cell>
          <cell r="K212">
            <v>0</v>
          </cell>
          <cell r="L212"/>
          <cell r="M212"/>
          <cell r="N212"/>
        </row>
        <row r="213">
          <cell r="H213">
            <v>0</v>
          </cell>
          <cell r="I213">
            <v>0</v>
          </cell>
          <cell r="J213">
            <v>0</v>
          </cell>
          <cell r="K213">
            <v>0</v>
          </cell>
          <cell r="L213"/>
          <cell r="M213"/>
          <cell r="N213"/>
        </row>
        <row r="214">
          <cell r="H214">
            <v>0</v>
          </cell>
          <cell r="I214">
            <v>0</v>
          </cell>
          <cell r="J214">
            <v>0</v>
          </cell>
          <cell r="K214">
            <v>0</v>
          </cell>
          <cell r="L214"/>
          <cell r="M214"/>
          <cell r="N214"/>
        </row>
        <row r="215">
          <cell r="H215">
            <v>0</v>
          </cell>
          <cell r="I215">
            <v>0</v>
          </cell>
          <cell r="J215">
            <v>0</v>
          </cell>
          <cell r="K215">
            <v>0</v>
          </cell>
          <cell r="L215"/>
          <cell r="M215"/>
          <cell r="N215"/>
        </row>
        <row r="216">
          <cell r="H216">
            <v>0</v>
          </cell>
          <cell r="I216">
            <v>0</v>
          </cell>
          <cell r="J216">
            <v>0</v>
          </cell>
          <cell r="K216">
            <v>0</v>
          </cell>
          <cell r="L216"/>
          <cell r="M216"/>
          <cell r="N216"/>
        </row>
        <row r="217">
          <cell r="H217">
            <v>0</v>
          </cell>
          <cell r="I217">
            <v>0</v>
          </cell>
          <cell r="J217">
            <v>0</v>
          </cell>
          <cell r="K217">
            <v>0</v>
          </cell>
          <cell r="L217"/>
          <cell r="M217"/>
          <cell r="N217"/>
        </row>
        <row r="218">
          <cell r="H218">
            <v>0</v>
          </cell>
          <cell r="I218">
            <v>0</v>
          </cell>
          <cell r="J218">
            <v>0</v>
          </cell>
          <cell r="K218">
            <v>0</v>
          </cell>
          <cell r="L218"/>
          <cell r="M218"/>
          <cell r="N218"/>
        </row>
        <row r="219">
          <cell r="H219">
            <v>0</v>
          </cell>
          <cell r="I219">
            <v>0</v>
          </cell>
          <cell r="J219">
            <v>0</v>
          </cell>
          <cell r="K219">
            <v>0</v>
          </cell>
          <cell r="L219"/>
          <cell r="M219"/>
          <cell r="N219"/>
        </row>
        <row r="220">
          <cell r="H220">
            <v>0</v>
          </cell>
          <cell r="I220">
            <v>0</v>
          </cell>
          <cell r="J220">
            <v>0</v>
          </cell>
          <cell r="K220">
            <v>0</v>
          </cell>
          <cell r="L220"/>
          <cell r="M220"/>
          <cell r="N220"/>
        </row>
        <row r="221">
          <cell r="H221">
            <v>0</v>
          </cell>
          <cell r="I221">
            <v>0</v>
          </cell>
          <cell r="J221">
            <v>0</v>
          </cell>
          <cell r="K221">
            <v>0</v>
          </cell>
          <cell r="L221"/>
          <cell r="M221"/>
          <cell r="N221"/>
        </row>
        <row r="222">
          <cell r="H222">
            <v>0</v>
          </cell>
          <cell r="I222">
            <v>0</v>
          </cell>
          <cell r="J222">
            <v>0</v>
          </cell>
          <cell r="K222">
            <v>0</v>
          </cell>
          <cell r="L222"/>
          <cell r="M222"/>
          <cell r="N222"/>
        </row>
        <row r="223">
          <cell r="H223">
            <v>0</v>
          </cell>
          <cell r="I223">
            <v>0</v>
          </cell>
          <cell r="J223">
            <v>0</v>
          </cell>
          <cell r="K223">
            <v>0</v>
          </cell>
          <cell r="L223"/>
          <cell r="M223"/>
          <cell r="N223"/>
        </row>
        <row r="224">
          <cell r="H224">
            <v>0</v>
          </cell>
          <cell r="I224">
            <v>0</v>
          </cell>
          <cell r="J224">
            <v>0</v>
          </cell>
          <cell r="K224">
            <v>0</v>
          </cell>
          <cell r="L224"/>
          <cell r="M224"/>
          <cell r="N224"/>
        </row>
        <row r="225">
          <cell r="H225">
            <v>0</v>
          </cell>
          <cell r="I225">
            <v>0</v>
          </cell>
          <cell r="J225">
            <v>0</v>
          </cell>
          <cell r="K225">
            <v>0</v>
          </cell>
          <cell r="L225"/>
          <cell r="M225"/>
          <cell r="N225"/>
        </row>
        <row r="226">
          <cell r="H226">
            <v>0</v>
          </cell>
          <cell r="I226">
            <v>0</v>
          </cell>
          <cell r="J226">
            <v>0</v>
          </cell>
          <cell r="K226">
            <v>0</v>
          </cell>
          <cell r="L226"/>
          <cell r="M226"/>
          <cell r="N226"/>
        </row>
        <row r="227">
          <cell r="H227">
            <v>0</v>
          </cell>
          <cell r="I227">
            <v>0</v>
          </cell>
          <cell r="J227">
            <v>0</v>
          </cell>
          <cell r="K227">
            <v>0</v>
          </cell>
          <cell r="L227"/>
          <cell r="M227"/>
          <cell r="N227"/>
        </row>
        <row r="228">
          <cell r="H228">
            <v>0</v>
          </cell>
          <cell r="I228">
            <v>0</v>
          </cell>
          <cell r="J228">
            <v>0</v>
          </cell>
          <cell r="K228">
            <v>0</v>
          </cell>
          <cell r="L228"/>
          <cell r="M228"/>
          <cell r="N228"/>
        </row>
        <row r="229">
          <cell r="H229">
            <v>0</v>
          </cell>
          <cell r="I229">
            <v>0</v>
          </cell>
          <cell r="J229">
            <v>0</v>
          </cell>
          <cell r="K229">
            <v>0</v>
          </cell>
          <cell r="L229"/>
          <cell r="M229"/>
          <cell r="N229"/>
        </row>
        <row r="230">
          <cell r="H230">
            <v>0</v>
          </cell>
          <cell r="I230">
            <v>0</v>
          </cell>
          <cell r="J230">
            <v>0</v>
          </cell>
          <cell r="K230">
            <v>0</v>
          </cell>
          <cell r="L230"/>
          <cell r="M230"/>
          <cell r="N230"/>
        </row>
        <row r="231">
          <cell r="B231">
            <v>0</v>
          </cell>
          <cell r="D231">
            <v>0</v>
          </cell>
          <cell r="E231">
            <v>0</v>
          </cell>
          <cell r="H231">
            <v>0</v>
          </cell>
          <cell r="I231">
            <v>0</v>
          </cell>
          <cell r="J231">
            <v>0</v>
          </cell>
          <cell r="K231">
            <v>0</v>
          </cell>
          <cell r="L231"/>
          <cell r="M231">
            <v>0</v>
          </cell>
          <cell r="N231"/>
          <cell r="P231"/>
        </row>
        <row r="232">
          <cell r="B232">
            <v>0</v>
          </cell>
          <cell r="D232">
            <v>0</v>
          </cell>
          <cell r="E232">
            <v>0</v>
          </cell>
          <cell r="H232">
            <v>0</v>
          </cell>
          <cell r="I232">
            <v>0</v>
          </cell>
          <cell r="J232">
            <v>0</v>
          </cell>
          <cell r="K232">
            <v>0</v>
          </cell>
          <cell r="L232"/>
          <cell r="M232">
            <v>0</v>
          </cell>
          <cell r="N232"/>
          <cell r="P232"/>
        </row>
        <row r="234">
          <cell r="G234" t="str">
            <v># deals</v>
          </cell>
          <cell r="H234" t="str">
            <v>net profit</v>
          </cell>
          <cell r="I234"/>
          <cell r="J234"/>
          <cell r="K234"/>
        </row>
        <row r="235">
          <cell r="D235" t="str">
            <v>TOTAL Q2 01</v>
          </cell>
          <cell r="G235">
            <v>13</v>
          </cell>
          <cell r="H235" t="e">
            <v>#REF!</v>
          </cell>
          <cell r="I235"/>
          <cell r="J235"/>
          <cell r="K235"/>
        </row>
        <row r="236">
          <cell r="D236" t="str">
            <v>TOTAL Q3 01</v>
          </cell>
          <cell r="G236">
            <v>17</v>
          </cell>
          <cell r="H236" t="e">
            <v>#REF!</v>
          </cell>
          <cell r="I236"/>
          <cell r="J236"/>
          <cell r="K236"/>
        </row>
        <row r="237">
          <cell r="D237" t="str">
            <v>TOTAL Q4 01</v>
          </cell>
          <cell r="G237">
            <v>11</v>
          </cell>
          <cell r="H237" t="e">
            <v>#REF!</v>
          </cell>
          <cell r="I237"/>
          <cell r="J237"/>
          <cell r="K237"/>
        </row>
        <row r="238">
          <cell r="D238" t="str">
            <v>TOTAL Q1 02</v>
          </cell>
          <cell r="G238">
            <v>1</v>
          </cell>
          <cell r="H238" t="e">
            <v>#REF!</v>
          </cell>
          <cell r="I238"/>
          <cell r="J238"/>
          <cell r="K238"/>
        </row>
        <row r="239">
          <cell r="D239" t="str">
            <v>GROUP TOTAL</v>
          </cell>
          <cell r="G239">
            <v>42</v>
          </cell>
          <cell r="H239" t="e">
            <v>#REF!</v>
          </cell>
          <cell r="I239"/>
          <cell r="J239"/>
          <cell r="K239"/>
        </row>
        <row r="242">
          <cell r="H242">
            <v>0</v>
          </cell>
          <cell r="I242">
            <v>0</v>
          </cell>
          <cell r="J242">
            <v>0</v>
          </cell>
          <cell r="K242">
            <v>0</v>
          </cell>
          <cell r="L242"/>
          <cell r="M242"/>
          <cell r="N242"/>
        </row>
        <row r="243">
          <cell r="H243">
            <v>0</v>
          </cell>
          <cell r="I243">
            <v>0</v>
          </cell>
          <cell r="J243">
            <v>0</v>
          </cell>
          <cell r="K243">
            <v>0</v>
          </cell>
          <cell r="L243"/>
          <cell r="M243"/>
          <cell r="N243"/>
        </row>
        <row r="244">
          <cell r="H244">
            <v>0</v>
          </cell>
          <cell r="I244">
            <v>0</v>
          </cell>
          <cell r="J244">
            <v>0</v>
          </cell>
          <cell r="K244">
            <v>0</v>
          </cell>
          <cell r="L244"/>
          <cell r="M244"/>
          <cell r="N244"/>
        </row>
        <row r="245">
          <cell r="H245">
            <v>0</v>
          </cell>
          <cell r="I245">
            <v>0</v>
          </cell>
          <cell r="J245">
            <v>0</v>
          </cell>
          <cell r="K245">
            <v>0</v>
          </cell>
          <cell r="L245"/>
          <cell r="M245"/>
          <cell r="N245"/>
        </row>
        <row r="246">
          <cell r="H246">
            <v>0</v>
          </cell>
          <cell r="I246">
            <v>0</v>
          </cell>
          <cell r="J246">
            <v>0</v>
          </cell>
          <cell r="K246">
            <v>0</v>
          </cell>
          <cell r="L246"/>
          <cell r="M246"/>
          <cell r="N246"/>
        </row>
        <row r="247">
          <cell r="H247">
            <v>0</v>
          </cell>
          <cell r="I247">
            <v>0</v>
          </cell>
          <cell r="J247">
            <v>0</v>
          </cell>
          <cell r="K247">
            <v>0</v>
          </cell>
          <cell r="L247"/>
          <cell r="M247"/>
          <cell r="N247"/>
        </row>
        <row r="248">
          <cell r="H248">
            <v>0</v>
          </cell>
          <cell r="I248">
            <v>0</v>
          </cell>
          <cell r="J248">
            <v>0</v>
          </cell>
          <cell r="K248">
            <v>0</v>
          </cell>
          <cell r="L248"/>
          <cell r="M248"/>
          <cell r="N248"/>
        </row>
        <row r="249">
          <cell r="H249">
            <v>0</v>
          </cell>
          <cell r="I249">
            <v>0</v>
          </cell>
          <cell r="J249">
            <v>0</v>
          </cell>
          <cell r="K249">
            <v>0</v>
          </cell>
          <cell r="L249"/>
          <cell r="M249"/>
          <cell r="N249"/>
        </row>
        <row r="250">
          <cell r="H250">
            <v>0</v>
          </cell>
          <cell r="I250">
            <v>0</v>
          </cell>
          <cell r="J250">
            <v>0</v>
          </cell>
          <cell r="K250">
            <v>0</v>
          </cell>
          <cell r="L250"/>
          <cell r="M250"/>
          <cell r="N250"/>
        </row>
        <row r="251">
          <cell r="H251">
            <v>0</v>
          </cell>
          <cell r="I251">
            <v>0</v>
          </cell>
          <cell r="J251">
            <v>0</v>
          </cell>
          <cell r="K251">
            <v>0</v>
          </cell>
          <cell r="L251"/>
          <cell r="M251"/>
          <cell r="N251"/>
        </row>
        <row r="252">
          <cell r="H252">
            <v>0</v>
          </cell>
          <cell r="I252">
            <v>0</v>
          </cell>
          <cell r="J252">
            <v>0</v>
          </cell>
          <cell r="K252">
            <v>0</v>
          </cell>
          <cell r="L252"/>
          <cell r="M252"/>
          <cell r="N252"/>
        </row>
        <row r="253">
          <cell r="H253">
            <v>0</v>
          </cell>
          <cell r="I253">
            <v>0</v>
          </cell>
          <cell r="J253">
            <v>0</v>
          </cell>
          <cell r="K253">
            <v>0</v>
          </cell>
          <cell r="L253"/>
          <cell r="M253"/>
          <cell r="N253"/>
        </row>
        <row r="254">
          <cell r="H254">
            <v>0</v>
          </cell>
          <cell r="I254">
            <v>0</v>
          </cell>
          <cell r="J254">
            <v>0</v>
          </cell>
          <cell r="K254">
            <v>0</v>
          </cell>
          <cell r="L254"/>
          <cell r="M254"/>
          <cell r="N254"/>
        </row>
        <row r="255">
          <cell r="H255">
            <v>0</v>
          </cell>
          <cell r="I255">
            <v>0</v>
          </cell>
          <cell r="J255">
            <v>0</v>
          </cell>
          <cell r="K255">
            <v>0</v>
          </cell>
          <cell r="L255"/>
          <cell r="M255"/>
          <cell r="N255"/>
        </row>
        <row r="256">
          <cell r="H256">
            <v>0</v>
          </cell>
          <cell r="I256">
            <v>0</v>
          </cell>
          <cell r="J256">
            <v>0</v>
          </cell>
          <cell r="K256">
            <v>0</v>
          </cell>
          <cell r="L256"/>
          <cell r="M256"/>
          <cell r="N256"/>
        </row>
        <row r="257">
          <cell r="H257">
            <v>0</v>
          </cell>
          <cell r="I257">
            <v>0</v>
          </cell>
          <cell r="J257">
            <v>0</v>
          </cell>
          <cell r="K257">
            <v>0</v>
          </cell>
          <cell r="L257"/>
          <cell r="M257"/>
          <cell r="N257"/>
        </row>
        <row r="258">
          <cell r="H258">
            <v>0</v>
          </cell>
          <cell r="I258">
            <v>0</v>
          </cell>
          <cell r="J258">
            <v>0</v>
          </cell>
          <cell r="K258">
            <v>0</v>
          </cell>
          <cell r="L258"/>
          <cell r="M258"/>
          <cell r="N258"/>
        </row>
        <row r="259">
          <cell r="H259">
            <v>0</v>
          </cell>
          <cell r="I259">
            <v>0</v>
          </cell>
          <cell r="J259">
            <v>0</v>
          </cell>
          <cell r="K259">
            <v>0</v>
          </cell>
          <cell r="L259"/>
          <cell r="M259"/>
          <cell r="N259"/>
        </row>
        <row r="260">
          <cell r="H260">
            <v>0</v>
          </cell>
          <cell r="I260">
            <v>0</v>
          </cell>
          <cell r="J260">
            <v>0</v>
          </cell>
          <cell r="K260">
            <v>0</v>
          </cell>
          <cell r="L260"/>
          <cell r="M260"/>
          <cell r="N260"/>
        </row>
        <row r="261">
          <cell r="H261">
            <v>0</v>
          </cell>
          <cell r="I261">
            <v>0</v>
          </cell>
          <cell r="J261">
            <v>0</v>
          </cell>
          <cell r="K261">
            <v>0</v>
          </cell>
          <cell r="L261"/>
          <cell r="M261"/>
          <cell r="N261"/>
        </row>
        <row r="262">
          <cell r="H262">
            <v>0</v>
          </cell>
          <cell r="I262">
            <v>0</v>
          </cell>
          <cell r="J262">
            <v>0</v>
          </cell>
          <cell r="K262">
            <v>0</v>
          </cell>
          <cell r="L262"/>
          <cell r="M262"/>
          <cell r="N262"/>
        </row>
        <row r="263">
          <cell r="H263">
            <v>0</v>
          </cell>
          <cell r="I263">
            <v>0</v>
          </cell>
          <cell r="J263">
            <v>0</v>
          </cell>
          <cell r="K263">
            <v>0</v>
          </cell>
          <cell r="L263"/>
          <cell r="M263"/>
          <cell r="N263"/>
        </row>
        <row r="264">
          <cell r="H264">
            <v>0</v>
          </cell>
          <cell r="I264">
            <v>0</v>
          </cell>
          <cell r="J264">
            <v>0</v>
          </cell>
          <cell r="K264">
            <v>0</v>
          </cell>
          <cell r="L264"/>
          <cell r="M264"/>
          <cell r="N264"/>
        </row>
        <row r="265">
          <cell r="H265">
            <v>0</v>
          </cell>
          <cell r="I265">
            <v>0</v>
          </cell>
          <cell r="J265">
            <v>0</v>
          </cell>
          <cell r="K265">
            <v>0</v>
          </cell>
          <cell r="L265"/>
          <cell r="M265"/>
          <cell r="N265"/>
        </row>
        <row r="266">
          <cell r="H266">
            <v>0</v>
          </cell>
          <cell r="I266">
            <v>0</v>
          </cell>
          <cell r="J266">
            <v>0</v>
          </cell>
          <cell r="K266">
            <v>0</v>
          </cell>
          <cell r="L266"/>
          <cell r="M266"/>
          <cell r="N266"/>
        </row>
        <row r="267">
          <cell r="H267">
            <v>0</v>
          </cell>
          <cell r="I267">
            <v>0</v>
          </cell>
          <cell r="J267">
            <v>0</v>
          </cell>
          <cell r="K267">
            <v>0</v>
          </cell>
          <cell r="L267"/>
          <cell r="M267"/>
          <cell r="N267"/>
        </row>
        <row r="268">
          <cell r="H268">
            <v>0</v>
          </cell>
          <cell r="I268">
            <v>0</v>
          </cell>
          <cell r="J268">
            <v>0</v>
          </cell>
          <cell r="K268">
            <v>0</v>
          </cell>
          <cell r="L268"/>
          <cell r="M268"/>
          <cell r="N268"/>
        </row>
        <row r="269">
          <cell r="H269">
            <v>0</v>
          </cell>
          <cell r="I269">
            <v>0</v>
          </cell>
          <cell r="J269">
            <v>0</v>
          </cell>
          <cell r="K269">
            <v>0</v>
          </cell>
          <cell r="L269"/>
          <cell r="M269"/>
          <cell r="N269"/>
        </row>
        <row r="270">
          <cell r="H270">
            <v>0</v>
          </cell>
          <cell r="I270">
            <v>0</v>
          </cell>
          <cell r="J270">
            <v>0</v>
          </cell>
          <cell r="K270">
            <v>0</v>
          </cell>
          <cell r="L270"/>
          <cell r="M270"/>
          <cell r="N270"/>
        </row>
        <row r="271">
          <cell r="H271">
            <v>0</v>
          </cell>
          <cell r="I271">
            <v>0</v>
          </cell>
          <cell r="J271">
            <v>0</v>
          </cell>
          <cell r="K271">
            <v>0</v>
          </cell>
          <cell r="L271"/>
          <cell r="M271"/>
          <cell r="N271"/>
        </row>
        <row r="272">
          <cell r="H272">
            <v>0</v>
          </cell>
          <cell r="I272">
            <v>0</v>
          </cell>
          <cell r="J272">
            <v>0</v>
          </cell>
          <cell r="K272">
            <v>0</v>
          </cell>
          <cell r="L272"/>
          <cell r="M272"/>
          <cell r="N272"/>
        </row>
        <row r="273">
          <cell r="H273">
            <v>0</v>
          </cell>
          <cell r="I273">
            <v>0</v>
          </cell>
          <cell r="J273">
            <v>0</v>
          </cell>
          <cell r="K273">
            <v>0</v>
          </cell>
          <cell r="L273"/>
          <cell r="M273"/>
          <cell r="N273"/>
        </row>
        <row r="274">
          <cell r="H274">
            <v>0</v>
          </cell>
          <cell r="I274">
            <v>0</v>
          </cell>
          <cell r="J274">
            <v>0</v>
          </cell>
          <cell r="K274">
            <v>0</v>
          </cell>
          <cell r="L274"/>
          <cell r="M274"/>
          <cell r="N274"/>
        </row>
        <row r="275">
          <cell r="H275">
            <v>0</v>
          </cell>
          <cell r="I275">
            <v>0</v>
          </cell>
          <cell r="J275">
            <v>0</v>
          </cell>
          <cell r="K275">
            <v>0</v>
          </cell>
          <cell r="L275"/>
          <cell r="M275"/>
          <cell r="N275"/>
        </row>
        <row r="276">
          <cell r="H276">
            <v>0</v>
          </cell>
          <cell r="I276">
            <v>0</v>
          </cell>
          <cell r="J276">
            <v>0</v>
          </cell>
          <cell r="K276">
            <v>0</v>
          </cell>
          <cell r="L276"/>
          <cell r="M276"/>
          <cell r="N276"/>
        </row>
        <row r="277">
          <cell r="H277">
            <v>0</v>
          </cell>
          <cell r="I277">
            <v>0</v>
          </cell>
          <cell r="J277">
            <v>0</v>
          </cell>
          <cell r="K277">
            <v>0</v>
          </cell>
          <cell r="L277"/>
          <cell r="M277"/>
          <cell r="N277"/>
        </row>
        <row r="278">
          <cell r="H278">
            <v>0</v>
          </cell>
          <cell r="I278">
            <v>0</v>
          </cell>
          <cell r="J278">
            <v>0</v>
          </cell>
          <cell r="K278">
            <v>0</v>
          </cell>
          <cell r="L278"/>
          <cell r="M278"/>
          <cell r="N278"/>
        </row>
        <row r="279">
          <cell r="H279">
            <v>0</v>
          </cell>
          <cell r="I279">
            <v>0</v>
          </cell>
          <cell r="J279">
            <v>0</v>
          </cell>
          <cell r="K279">
            <v>0</v>
          </cell>
          <cell r="L279"/>
          <cell r="M279"/>
          <cell r="N279"/>
        </row>
        <row r="280">
          <cell r="H280">
            <v>0</v>
          </cell>
          <cell r="I280">
            <v>0</v>
          </cell>
          <cell r="J280">
            <v>0</v>
          </cell>
          <cell r="K280">
            <v>0</v>
          </cell>
          <cell r="L280"/>
          <cell r="M280"/>
          <cell r="N280"/>
        </row>
        <row r="281">
          <cell r="H281">
            <v>0</v>
          </cell>
          <cell r="I281">
            <v>0</v>
          </cell>
          <cell r="J281">
            <v>0</v>
          </cell>
          <cell r="K281">
            <v>0</v>
          </cell>
          <cell r="L281"/>
          <cell r="M281"/>
          <cell r="N281"/>
        </row>
        <row r="282">
          <cell r="B282" t="str">
            <v>DEALS REMOVED</v>
          </cell>
        </row>
        <row r="283">
          <cell r="H283">
            <v>0</v>
          </cell>
          <cell r="I283">
            <v>0</v>
          </cell>
          <cell r="J283">
            <v>0</v>
          </cell>
          <cell r="K283">
            <v>0</v>
          </cell>
          <cell r="L283"/>
          <cell r="M283"/>
          <cell r="N283"/>
        </row>
        <row r="284">
          <cell r="H284">
            <v>0</v>
          </cell>
          <cell r="I284">
            <v>0</v>
          </cell>
          <cell r="J284">
            <v>0</v>
          </cell>
          <cell r="K284">
            <v>0</v>
          </cell>
          <cell r="L284"/>
          <cell r="M284"/>
          <cell r="N284"/>
        </row>
        <row r="285">
          <cell r="H285">
            <v>0</v>
          </cell>
          <cell r="I285">
            <v>0</v>
          </cell>
          <cell r="J285">
            <v>0</v>
          </cell>
          <cell r="K285">
            <v>0</v>
          </cell>
          <cell r="L285"/>
          <cell r="M285"/>
          <cell r="N285"/>
        </row>
        <row r="286">
          <cell r="H286">
            <v>0</v>
          </cell>
          <cell r="I286">
            <v>0</v>
          </cell>
          <cell r="J286">
            <v>0</v>
          </cell>
          <cell r="K286">
            <v>0</v>
          </cell>
          <cell r="L286"/>
          <cell r="M286"/>
          <cell r="N286"/>
        </row>
        <row r="287">
          <cell r="H287">
            <v>0</v>
          </cell>
          <cell r="I287">
            <v>0</v>
          </cell>
          <cell r="J287">
            <v>0</v>
          </cell>
          <cell r="K287">
            <v>0</v>
          </cell>
          <cell r="L287"/>
          <cell r="M287"/>
          <cell r="N287"/>
        </row>
        <row r="288">
          <cell r="H288">
            <v>0</v>
          </cell>
          <cell r="I288">
            <v>0</v>
          </cell>
          <cell r="J288">
            <v>0</v>
          </cell>
          <cell r="K288">
            <v>0</v>
          </cell>
          <cell r="L288"/>
          <cell r="M288"/>
          <cell r="N288"/>
        </row>
        <row r="289">
          <cell r="H289">
            <v>0</v>
          </cell>
          <cell r="I289">
            <v>0</v>
          </cell>
          <cell r="J289">
            <v>0</v>
          </cell>
          <cell r="K289">
            <v>0</v>
          </cell>
          <cell r="L289"/>
          <cell r="M289"/>
          <cell r="N289"/>
        </row>
        <row r="290">
          <cell r="H290">
            <v>0</v>
          </cell>
          <cell r="I290">
            <v>0</v>
          </cell>
          <cell r="J290">
            <v>0</v>
          </cell>
          <cell r="K290">
            <v>0</v>
          </cell>
          <cell r="L290"/>
          <cell r="M290"/>
          <cell r="N290"/>
        </row>
        <row r="291">
          <cell r="H291">
            <v>0</v>
          </cell>
          <cell r="I291">
            <v>0</v>
          </cell>
          <cell r="J291">
            <v>0</v>
          </cell>
          <cell r="K291">
            <v>0</v>
          </cell>
          <cell r="L291"/>
          <cell r="M291"/>
          <cell r="N291"/>
        </row>
        <row r="292">
          <cell r="H292">
            <v>0</v>
          </cell>
          <cell r="I292">
            <v>0</v>
          </cell>
          <cell r="J292">
            <v>0</v>
          </cell>
          <cell r="K292">
            <v>0</v>
          </cell>
          <cell r="L292"/>
          <cell r="M292"/>
          <cell r="N292"/>
        </row>
        <row r="293">
          <cell r="H293">
            <v>0</v>
          </cell>
          <cell r="I293">
            <v>0</v>
          </cell>
          <cell r="J293">
            <v>0</v>
          </cell>
          <cell r="K293">
            <v>0</v>
          </cell>
          <cell r="L293"/>
          <cell r="M293"/>
          <cell r="N293"/>
        </row>
        <row r="294">
          <cell r="H294">
            <v>0</v>
          </cell>
          <cell r="I294">
            <v>0</v>
          </cell>
          <cell r="J294">
            <v>0</v>
          </cell>
          <cell r="K294">
            <v>0</v>
          </cell>
          <cell r="L294"/>
          <cell r="M294"/>
          <cell r="N294"/>
        </row>
        <row r="295">
          <cell r="H295">
            <v>0</v>
          </cell>
          <cell r="I295">
            <v>0</v>
          </cell>
          <cell r="J295">
            <v>0</v>
          </cell>
          <cell r="K295">
            <v>0</v>
          </cell>
          <cell r="L295"/>
          <cell r="M295"/>
          <cell r="N295"/>
        </row>
        <row r="296">
          <cell r="H296">
            <v>0</v>
          </cell>
          <cell r="I296">
            <v>0</v>
          </cell>
          <cell r="J296">
            <v>0</v>
          </cell>
          <cell r="K296">
            <v>0</v>
          </cell>
          <cell r="L296"/>
          <cell r="M296"/>
          <cell r="N296"/>
        </row>
        <row r="297">
          <cell r="H297">
            <v>0</v>
          </cell>
          <cell r="I297">
            <v>0</v>
          </cell>
          <cell r="J297">
            <v>0</v>
          </cell>
          <cell r="K297">
            <v>0</v>
          </cell>
          <cell r="L297"/>
          <cell r="M297"/>
          <cell r="N297"/>
        </row>
        <row r="298">
          <cell r="H298">
            <v>0</v>
          </cell>
          <cell r="I298">
            <v>0</v>
          </cell>
          <cell r="J298">
            <v>0</v>
          </cell>
          <cell r="K298">
            <v>0</v>
          </cell>
          <cell r="L298"/>
          <cell r="M298"/>
          <cell r="N298"/>
        </row>
        <row r="299">
          <cell r="H299">
            <v>0</v>
          </cell>
          <cell r="I299">
            <v>0</v>
          </cell>
          <cell r="J299">
            <v>0</v>
          </cell>
          <cell r="K299">
            <v>0</v>
          </cell>
          <cell r="L299"/>
          <cell r="M299"/>
          <cell r="N299"/>
        </row>
        <row r="300">
          <cell r="H300">
            <v>0</v>
          </cell>
          <cell r="I300">
            <v>0</v>
          </cell>
          <cell r="J300">
            <v>0</v>
          </cell>
          <cell r="K300">
            <v>0</v>
          </cell>
          <cell r="L300"/>
          <cell r="M300"/>
          <cell r="N300"/>
        </row>
        <row r="301">
          <cell r="H301">
            <v>0</v>
          </cell>
          <cell r="I301">
            <v>0</v>
          </cell>
          <cell r="J301">
            <v>0</v>
          </cell>
          <cell r="K301">
            <v>0</v>
          </cell>
          <cell r="L301"/>
          <cell r="M301"/>
          <cell r="N301"/>
        </row>
        <row r="302">
          <cell r="H302">
            <v>0</v>
          </cell>
          <cell r="I302">
            <v>0</v>
          </cell>
          <cell r="J302">
            <v>0</v>
          </cell>
          <cell r="K302">
            <v>0</v>
          </cell>
          <cell r="L302"/>
          <cell r="M302"/>
          <cell r="N302"/>
        </row>
        <row r="303">
          <cell r="B303">
            <v>0</v>
          </cell>
          <cell r="D303">
            <v>0</v>
          </cell>
          <cell r="E303">
            <v>0</v>
          </cell>
          <cell r="H303">
            <v>0</v>
          </cell>
          <cell r="I303">
            <v>0</v>
          </cell>
          <cell r="J303">
            <v>0</v>
          </cell>
          <cell r="K303">
            <v>0</v>
          </cell>
          <cell r="L303"/>
          <cell r="M303">
            <v>0</v>
          </cell>
          <cell r="N303"/>
          <cell r="P303"/>
        </row>
        <row r="304">
          <cell r="B304">
            <v>0</v>
          </cell>
          <cell r="D304">
            <v>0</v>
          </cell>
          <cell r="E304">
            <v>0</v>
          </cell>
          <cell r="H304">
            <v>0</v>
          </cell>
          <cell r="I304">
            <v>0</v>
          </cell>
          <cell r="J304">
            <v>0</v>
          </cell>
          <cell r="K304">
            <v>0</v>
          </cell>
          <cell r="L304"/>
          <cell r="M304">
            <v>0</v>
          </cell>
          <cell r="N304"/>
          <cell r="P304"/>
        </row>
        <row r="306">
          <cell r="G306" t="str">
            <v># deals</v>
          </cell>
          <cell r="H306" t="str">
            <v>net profit</v>
          </cell>
          <cell r="I306"/>
          <cell r="J306"/>
          <cell r="K306"/>
        </row>
        <row r="307">
          <cell r="D307" t="str">
            <v>TOTAL Q2 01</v>
          </cell>
          <cell r="G307">
            <v>0</v>
          </cell>
          <cell r="H307" t="e">
            <v>#REF!</v>
          </cell>
          <cell r="I307"/>
          <cell r="K307"/>
        </row>
        <row r="308">
          <cell r="D308" t="str">
            <v>TOTAL Q3 01</v>
          </cell>
          <cell r="G308">
            <v>0</v>
          </cell>
          <cell r="H308" t="e">
            <v>#REF!</v>
          </cell>
          <cell r="I308"/>
          <cell r="K308"/>
        </row>
        <row r="309">
          <cell r="D309" t="str">
            <v>TOTAL Q4 01</v>
          </cell>
          <cell r="G309">
            <v>0</v>
          </cell>
          <cell r="H309" t="e">
            <v>#REF!</v>
          </cell>
          <cell r="I309"/>
          <cell r="K309"/>
        </row>
        <row r="310">
          <cell r="D310" t="str">
            <v>TOTAL Q1 02</v>
          </cell>
          <cell r="G310">
            <v>0</v>
          </cell>
          <cell r="H310" t="e">
            <v>#REF!</v>
          </cell>
          <cell r="I310"/>
          <cell r="K310"/>
        </row>
        <row r="311">
          <cell r="D311" t="str">
            <v>GROUP TOTAL</v>
          </cell>
          <cell r="G311">
            <v>0</v>
          </cell>
          <cell r="H311" t="e">
            <v>#REF!</v>
          </cell>
          <cell r="I311"/>
          <cell r="K311"/>
        </row>
        <row r="313">
          <cell r="B313" t="str">
            <v>SCANDINAVIA</v>
          </cell>
        </row>
        <row r="314">
          <cell r="B314" t="str">
            <v>Norske Skog</v>
          </cell>
          <cell r="C314" t="str">
            <v>Q2 01</v>
          </cell>
          <cell r="E314" t="str">
            <v>Thorstein Jenssen</v>
          </cell>
          <cell r="F314" t="str">
            <v>Structuring</v>
          </cell>
          <cell r="G314" t="str">
            <v>P&amp;L</v>
          </cell>
          <cell r="H314">
            <v>33</v>
          </cell>
          <cell r="I314">
            <v>33</v>
          </cell>
          <cell r="J314">
            <v>50</v>
          </cell>
          <cell r="K314">
            <v>50</v>
          </cell>
          <cell r="L314" t="str">
            <v>High</v>
          </cell>
          <cell r="M314" t="str">
            <v>Hydropower prepay</v>
          </cell>
          <cell r="N314"/>
          <cell r="O314"/>
          <cell r="P314"/>
        </row>
        <row r="315">
          <cell r="B315" t="str">
            <v>Öresundskraft</v>
          </cell>
          <cell r="C315" t="str">
            <v>Q2 01</v>
          </cell>
          <cell r="E315" t="str">
            <v>Johan Ström</v>
          </cell>
          <cell r="F315" t="str">
            <v>Negotiation</v>
          </cell>
          <cell r="G315" t="str">
            <v>P&amp;L</v>
          </cell>
          <cell r="H315">
            <v>50</v>
          </cell>
          <cell r="I315">
            <v>50</v>
          </cell>
          <cell r="J315">
            <v>50</v>
          </cell>
          <cell r="K315">
            <v>50</v>
          </cell>
          <cell r="L315" t="str">
            <v>Medium</v>
          </cell>
          <cell r="M315" t="str">
            <v>HDD Swap</v>
          </cell>
          <cell r="N315"/>
          <cell r="O315"/>
          <cell r="P315"/>
        </row>
        <row r="316">
          <cell r="B316" t="str">
            <v>Öresundskraft</v>
          </cell>
          <cell r="C316" t="str">
            <v>Q2 01</v>
          </cell>
          <cell r="E316" t="str">
            <v>Johan Ström</v>
          </cell>
          <cell r="F316" t="str">
            <v>Negotiation</v>
          </cell>
          <cell r="G316" t="str">
            <v>Market Growth</v>
          </cell>
          <cell r="H316">
            <v>75</v>
          </cell>
          <cell r="I316">
            <v>75</v>
          </cell>
          <cell r="J316">
            <v>75</v>
          </cell>
          <cell r="K316">
            <v>75</v>
          </cell>
          <cell r="L316" t="str">
            <v>Medium</v>
          </cell>
          <cell r="M316" t="str">
            <v>Co-operation agreement: Valuation of option on gas turbine, Prod developm, Danish co-op, Gas supply</v>
          </cell>
          <cell r="N316"/>
          <cell r="O316"/>
          <cell r="P316"/>
        </row>
        <row r="317">
          <cell r="B317" t="str">
            <v>HjoTiBorg</v>
          </cell>
          <cell r="C317" t="str">
            <v>Q2 01</v>
          </cell>
          <cell r="E317" t="str">
            <v>Johan Ström</v>
          </cell>
          <cell r="F317" t="str">
            <v>Idea stage</v>
          </cell>
          <cell r="G317" t="str">
            <v>P&amp;L</v>
          </cell>
          <cell r="H317">
            <v>25</v>
          </cell>
          <cell r="I317">
            <v>25</v>
          </cell>
          <cell r="J317">
            <v>0</v>
          </cell>
          <cell r="K317">
            <v>0</v>
          </cell>
          <cell r="L317" t="str">
            <v>Low</v>
          </cell>
          <cell r="M317" t="str">
            <v>Phys delivery, portfolio management, partnership</v>
          </cell>
          <cell r="N317"/>
          <cell r="O317"/>
          <cell r="P317"/>
        </row>
        <row r="318">
          <cell r="B318" t="str">
            <v>Alvesta</v>
          </cell>
          <cell r="C318" t="str">
            <v>Q2 01</v>
          </cell>
          <cell r="E318" t="str">
            <v>Johan Ström</v>
          </cell>
          <cell r="F318" t="str">
            <v>Idea stage</v>
          </cell>
          <cell r="G318" t="str">
            <v>P&amp;L</v>
          </cell>
          <cell r="H318">
            <v>25</v>
          </cell>
          <cell r="I318">
            <v>25</v>
          </cell>
          <cell r="J318">
            <v>0</v>
          </cell>
          <cell r="K318">
            <v>0</v>
          </cell>
          <cell r="L318" t="str">
            <v>Low</v>
          </cell>
          <cell r="M318" t="str">
            <v>Phys delivery, portfolio management, partnership</v>
          </cell>
          <cell r="N318"/>
          <cell r="O318"/>
          <cell r="P318"/>
        </row>
        <row r="319">
          <cell r="B319" t="str">
            <v>Trelleborg</v>
          </cell>
          <cell r="C319" t="str">
            <v>Q2 01</v>
          </cell>
          <cell r="E319" t="str">
            <v>Per Hedebäck</v>
          </cell>
          <cell r="F319" t="str">
            <v>Negotiation</v>
          </cell>
          <cell r="G319" t="str">
            <v>Market Growth</v>
          </cell>
          <cell r="H319">
            <v>50</v>
          </cell>
          <cell r="I319">
            <v>50</v>
          </cell>
          <cell r="J319">
            <v>90</v>
          </cell>
          <cell r="K319">
            <v>90</v>
          </cell>
          <cell r="L319" t="str">
            <v>Low</v>
          </cell>
          <cell r="M319" t="str">
            <v>Pan-European</v>
          </cell>
          <cell r="N319"/>
          <cell r="O319"/>
          <cell r="P319"/>
        </row>
        <row r="320">
          <cell r="B320" t="str">
            <v>Heimstaden</v>
          </cell>
          <cell r="C320" t="str">
            <v>Q2 01</v>
          </cell>
          <cell r="E320" t="str">
            <v>Per Hedebäck</v>
          </cell>
          <cell r="F320" t="str">
            <v>Idea stage</v>
          </cell>
          <cell r="G320" t="str">
            <v>Market Growth</v>
          </cell>
          <cell r="H320">
            <v>40</v>
          </cell>
          <cell r="I320">
            <v>40</v>
          </cell>
          <cell r="J320">
            <v>0</v>
          </cell>
          <cell r="K320">
            <v>0</v>
          </cell>
          <cell r="L320" t="str">
            <v>Low</v>
          </cell>
          <cell r="M320" t="str">
            <v>URS</v>
          </cell>
          <cell r="N320"/>
          <cell r="O320"/>
          <cell r="P320"/>
        </row>
        <row r="321">
          <cell r="B321" t="str">
            <v>IKEA</v>
          </cell>
          <cell r="C321" t="str">
            <v>Q2 01</v>
          </cell>
          <cell r="E321" t="str">
            <v>Magnus Groth / John Millard</v>
          </cell>
          <cell r="F321" t="str">
            <v>Idea stage</v>
          </cell>
          <cell r="G321" t="str">
            <v>Market Growth</v>
          </cell>
          <cell r="H321">
            <v>25</v>
          </cell>
          <cell r="I321">
            <v>25</v>
          </cell>
          <cell r="J321">
            <v>0</v>
          </cell>
          <cell r="K321">
            <v>0</v>
          </cell>
          <cell r="L321" t="str">
            <v>Low</v>
          </cell>
          <cell r="M321" t="str">
            <v>Pan-European</v>
          </cell>
          <cell r="N321"/>
          <cell r="O321"/>
          <cell r="P321"/>
        </row>
        <row r="322">
          <cell r="B322" t="str">
            <v>Vasakronan</v>
          </cell>
          <cell r="C322" t="str">
            <v>Q2 01</v>
          </cell>
          <cell r="E322" t="str">
            <v>Per Hedebäck</v>
          </cell>
          <cell r="F322" t="str">
            <v>Idea stage</v>
          </cell>
          <cell r="G322" t="str">
            <v>Market Growth</v>
          </cell>
          <cell r="H322">
            <v>40</v>
          </cell>
          <cell r="I322">
            <v>40</v>
          </cell>
          <cell r="J322">
            <v>0</v>
          </cell>
          <cell r="K322">
            <v>0</v>
          </cell>
          <cell r="L322" t="str">
            <v>Low</v>
          </cell>
          <cell r="M322" t="str">
            <v>URS</v>
          </cell>
          <cell r="N322"/>
          <cell r="O322"/>
          <cell r="P322"/>
        </row>
        <row r="323">
          <cell r="B323" t="str">
            <v>GE Capital</v>
          </cell>
          <cell r="C323" t="str">
            <v>Q2 01</v>
          </cell>
          <cell r="E323" t="str">
            <v>Per Hedebäck</v>
          </cell>
          <cell r="F323" t="str">
            <v>Idea stage</v>
          </cell>
          <cell r="G323" t="str">
            <v>Market Growth</v>
          </cell>
          <cell r="H323">
            <v>40</v>
          </cell>
          <cell r="I323">
            <v>40</v>
          </cell>
          <cell r="J323">
            <v>0</v>
          </cell>
          <cell r="K323">
            <v>0</v>
          </cell>
          <cell r="L323" t="str">
            <v>Low</v>
          </cell>
          <cell r="M323" t="str">
            <v>URS</v>
          </cell>
          <cell r="N323"/>
          <cell r="O323"/>
          <cell r="P323"/>
        </row>
        <row r="324">
          <cell r="B324" t="str">
            <v>Nynäs</v>
          </cell>
          <cell r="C324" t="str">
            <v>Q2 01</v>
          </cell>
          <cell r="E324" t="str">
            <v>Johan Ström</v>
          </cell>
          <cell r="F324" t="str">
            <v>Idea stage</v>
          </cell>
          <cell r="G324" t="str">
            <v>P&amp;L</v>
          </cell>
          <cell r="H324">
            <v>25</v>
          </cell>
          <cell r="I324">
            <v>25</v>
          </cell>
          <cell r="J324">
            <v>0</v>
          </cell>
          <cell r="K324">
            <v>0</v>
          </cell>
          <cell r="L324" t="str">
            <v>Low</v>
          </cell>
          <cell r="M324" t="str">
            <v>Portfolio management, phys del. And European supply (Refinery)</v>
          </cell>
          <cell r="N324"/>
          <cell r="O324"/>
          <cell r="P324"/>
        </row>
        <row r="325">
          <cell r="B325" t="str">
            <v>Mellersta Skåne</v>
          </cell>
          <cell r="C325" t="str">
            <v>Q2 01</v>
          </cell>
          <cell r="E325" t="str">
            <v>Johan Ström</v>
          </cell>
          <cell r="F325" t="str">
            <v>Negotiation</v>
          </cell>
          <cell r="G325" t="str">
            <v>Market Growth</v>
          </cell>
          <cell r="H325">
            <v>75</v>
          </cell>
          <cell r="I325">
            <v>75</v>
          </cell>
          <cell r="J325">
            <v>50</v>
          </cell>
          <cell r="K325">
            <v>50</v>
          </cell>
          <cell r="L325" t="str">
            <v>Low</v>
          </cell>
          <cell r="M325" t="str">
            <v>Prolong existing partnership.Phys delivery, portfolio management, partnership</v>
          </cell>
          <cell r="N325"/>
          <cell r="O325"/>
          <cell r="P325"/>
        </row>
        <row r="326">
          <cell r="B326" t="str">
            <v>Birka Energi</v>
          </cell>
          <cell r="C326" t="str">
            <v>Q2 01</v>
          </cell>
          <cell r="E326" t="str">
            <v>Johan Ström</v>
          </cell>
          <cell r="F326" t="str">
            <v>Negotiation</v>
          </cell>
          <cell r="G326" t="str">
            <v>P&amp;L</v>
          </cell>
          <cell r="H326">
            <v>25</v>
          </cell>
          <cell r="I326">
            <v>25</v>
          </cell>
          <cell r="J326">
            <v>50</v>
          </cell>
          <cell r="K326">
            <v>50</v>
          </cell>
          <cell r="L326" t="str">
            <v>Low</v>
          </cell>
          <cell r="M326" t="str">
            <v>Option structure on spare generation capacity</v>
          </cell>
          <cell r="N326"/>
          <cell r="O326"/>
          <cell r="P326"/>
        </row>
        <row r="327">
          <cell r="B327" t="str">
            <v>Gislaved Energiring</v>
          </cell>
          <cell r="C327" t="str">
            <v>Q2 01</v>
          </cell>
          <cell r="E327" t="str">
            <v>Johan Ström</v>
          </cell>
          <cell r="F327" t="str">
            <v>Idea stage</v>
          </cell>
          <cell r="G327" t="str">
            <v>P&amp;L</v>
          </cell>
          <cell r="H327">
            <v>25</v>
          </cell>
          <cell r="I327">
            <v>25</v>
          </cell>
          <cell r="J327">
            <v>0</v>
          </cell>
          <cell r="K327">
            <v>0</v>
          </cell>
          <cell r="L327" t="str">
            <v>Low</v>
          </cell>
          <cell r="M327" t="str">
            <v>Phys delivery, portfolio management, partnership</v>
          </cell>
          <cell r="N327"/>
          <cell r="O327"/>
          <cell r="P327"/>
        </row>
        <row r="328">
          <cell r="B328" t="str">
            <v>Tafjord Kraft</v>
          </cell>
          <cell r="C328" t="str">
            <v>Q2 01</v>
          </cell>
          <cell r="E328" t="str">
            <v>Frank Øverli</v>
          </cell>
          <cell r="F328" t="str">
            <v>Structuring</v>
          </cell>
          <cell r="G328" t="str">
            <v>P&amp;L</v>
          </cell>
          <cell r="H328">
            <v>10</v>
          </cell>
          <cell r="I328">
            <v>10</v>
          </cell>
          <cell r="J328">
            <v>30</v>
          </cell>
          <cell r="K328">
            <v>30</v>
          </cell>
          <cell r="L328" t="str">
            <v>Low</v>
          </cell>
          <cell r="M328" t="str">
            <v>Water volume Swap</v>
          </cell>
          <cell r="N328"/>
          <cell r="O328"/>
          <cell r="P328"/>
        </row>
        <row r="329">
          <cell r="B329" t="str">
            <v>Luster Energiverk</v>
          </cell>
          <cell r="C329" t="str">
            <v>Q2 01</v>
          </cell>
          <cell r="E329" t="str">
            <v>Frank Øverli</v>
          </cell>
          <cell r="F329" t="str">
            <v>Negotiation</v>
          </cell>
          <cell r="G329" t="str">
            <v>P&amp;L</v>
          </cell>
          <cell r="H329">
            <v>60</v>
          </cell>
          <cell r="I329">
            <v>60</v>
          </cell>
          <cell r="J329">
            <v>50</v>
          </cell>
          <cell r="K329">
            <v>50</v>
          </cell>
          <cell r="L329" t="str">
            <v>Low</v>
          </cell>
          <cell r="M329" t="str">
            <v>Long term buy</v>
          </cell>
          <cell r="N329"/>
          <cell r="O329"/>
          <cell r="P329"/>
        </row>
        <row r="330">
          <cell r="B330" t="str">
            <v>Varanger Kraft AS</v>
          </cell>
          <cell r="C330" t="str">
            <v>Q2 01</v>
          </cell>
          <cell r="E330" t="str">
            <v>Frank Øverli</v>
          </cell>
          <cell r="F330" t="str">
            <v>Structuring</v>
          </cell>
          <cell r="G330" t="str">
            <v>P&amp;L</v>
          </cell>
          <cell r="H330">
            <v>70</v>
          </cell>
          <cell r="I330">
            <v>80</v>
          </cell>
          <cell r="J330">
            <v>50</v>
          </cell>
          <cell r="K330">
            <v>50</v>
          </cell>
          <cell r="L330" t="str">
            <v>Medium</v>
          </cell>
          <cell r="M330" t="str">
            <v>Portfolio mng/long term buy</v>
          </cell>
          <cell r="N330"/>
          <cell r="O330"/>
          <cell r="P330"/>
        </row>
        <row r="331">
          <cell r="B331" t="str">
            <v>EnergiMidt Handel A/S</v>
          </cell>
          <cell r="C331" t="str">
            <v>Q2 01</v>
          </cell>
          <cell r="E331" t="str">
            <v>Peter Larsen</v>
          </cell>
          <cell r="F331" t="str">
            <v>Negotiation</v>
          </cell>
          <cell r="G331" t="str">
            <v>P&amp;L</v>
          </cell>
          <cell r="H331">
            <v>50</v>
          </cell>
          <cell r="I331">
            <v>50</v>
          </cell>
          <cell r="J331">
            <v>30</v>
          </cell>
          <cell r="K331">
            <v>30</v>
          </cell>
          <cell r="L331" t="str">
            <v>Medium</v>
          </cell>
          <cell r="M331" t="str">
            <v>Partnership/Portfolio Management</v>
          </cell>
          <cell r="N331"/>
          <cell r="O331"/>
          <cell r="P331"/>
        </row>
        <row r="332">
          <cell r="B332" t="str">
            <v>Energi E2</v>
          </cell>
          <cell r="C332" t="str">
            <v>Q2 01</v>
          </cell>
          <cell r="E332" t="str">
            <v>Peter Larsen</v>
          </cell>
          <cell r="F332" t="str">
            <v>Negotiation</v>
          </cell>
          <cell r="G332" t="str">
            <v>P&amp;L</v>
          </cell>
          <cell r="H332">
            <v>10</v>
          </cell>
          <cell r="I332">
            <v>10</v>
          </cell>
          <cell r="J332">
            <v>50</v>
          </cell>
          <cell r="K332">
            <v>50</v>
          </cell>
          <cell r="L332" t="str">
            <v>Medium</v>
          </cell>
          <cell r="M332" t="str">
            <v>Long term option strategy</v>
          </cell>
          <cell r="N332"/>
          <cell r="O332"/>
          <cell r="P332"/>
        </row>
        <row r="333">
          <cell r="B333" t="str">
            <v>Nesa El</v>
          </cell>
          <cell r="C333" t="str">
            <v>Q2 01</v>
          </cell>
          <cell r="E333" t="str">
            <v>Peter Larsen</v>
          </cell>
          <cell r="F333" t="str">
            <v>Idea stage</v>
          </cell>
          <cell r="G333" t="str">
            <v>Market Growth</v>
          </cell>
          <cell r="H333">
            <v>10</v>
          </cell>
          <cell r="I333">
            <v>10</v>
          </cell>
          <cell r="J333">
            <v>0</v>
          </cell>
          <cell r="K333">
            <v>0</v>
          </cell>
          <cell r="L333" t="str">
            <v>Low</v>
          </cell>
          <cell r="M333" t="str">
            <v>Power Bentwich</v>
          </cell>
          <cell r="N333"/>
          <cell r="O333"/>
          <cell r="P333"/>
        </row>
        <row r="334">
          <cell r="B334" t="str">
            <v>Stora Enso</v>
          </cell>
          <cell r="C334" t="str">
            <v>Q2 01</v>
          </cell>
          <cell r="E334" t="str">
            <v>Erik Espeset</v>
          </cell>
          <cell r="F334" t="str">
            <v>Negotiation</v>
          </cell>
          <cell r="G334" t="str">
            <v>P&amp;L</v>
          </cell>
          <cell r="H334">
            <v>50</v>
          </cell>
          <cell r="I334">
            <v>50</v>
          </cell>
          <cell r="J334">
            <v>75</v>
          </cell>
          <cell r="K334">
            <v>75</v>
          </cell>
          <cell r="L334" t="str">
            <v>Low</v>
          </cell>
          <cell r="M334" t="str">
            <v>Full requirements</v>
          </cell>
          <cell r="N334"/>
          <cell r="O334"/>
          <cell r="P334"/>
        </row>
        <row r="335">
          <cell r="B335" t="str">
            <v>Helsinki Energia</v>
          </cell>
          <cell r="C335" t="str">
            <v>Q2 01</v>
          </cell>
          <cell r="E335" t="str">
            <v>Preben Richter</v>
          </cell>
          <cell r="F335" t="str">
            <v>Idea stage</v>
          </cell>
          <cell r="G335" t="str">
            <v>Market Growth</v>
          </cell>
          <cell r="H335">
            <v>25</v>
          </cell>
          <cell r="I335">
            <v>25</v>
          </cell>
          <cell r="J335">
            <v>0</v>
          </cell>
          <cell r="K335">
            <v>0</v>
          </cell>
          <cell r="L335" t="str">
            <v>High</v>
          </cell>
          <cell r="M335" t="str">
            <v>Temperature swap for CHP</v>
          </cell>
          <cell r="N335"/>
          <cell r="O335"/>
          <cell r="P335"/>
        </row>
        <row r="336">
          <cell r="B336" t="str">
            <v>Chevys</v>
          </cell>
          <cell r="C336" t="str">
            <v>Q2 01</v>
          </cell>
          <cell r="E336" t="str">
            <v>Preben Richter</v>
          </cell>
          <cell r="F336" t="str">
            <v>Idea stage</v>
          </cell>
          <cell r="G336" t="str">
            <v>Market Growth</v>
          </cell>
          <cell r="H336">
            <v>75</v>
          </cell>
          <cell r="I336">
            <v>75</v>
          </cell>
          <cell r="J336">
            <v>50</v>
          </cell>
          <cell r="K336">
            <v>50</v>
          </cell>
          <cell r="L336" t="str">
            <v>Low</v>
          </cell>
          <cell r="M336" t="str">
            <v>Portfolio management</v>
          </cell>
          <cell r="N336"/>
          <cell r="O336"/>
          <cell r="P336"/>
        </row>
        <row r="337">
          <cell r="B337" t="str">
            <v>Karlstad</v>
          </cell>
          <cell r="C337" t="str">
            <v>Q3 01</v>
          </cell>
          <cell r="E337" t="str">
            <v>Johan Ström</v>
          </cell>
          <cell r="F337" t="str">
            <v>Idea stage</v>
          </cell>
          <cell r="G337" t="str">
            <v>P&amp;L</v>
          </cell>
          <cell r="H337">
            <v>10</v>
          </cell>
          <cell r="I337">
            <v>25</v>
          </cell>
          <cell r="J337">
            <v>0</v>
          </cell>
          <cell r="K337">
            <v>0</v>
          </cell>
          <cell r="L337" t="str">
            <v>Low</v>
          </cell>
          <cell r="M337" t="str">
            <v>HDD Swap</v>
          </cell>
          <cell r="N337"/>
          <cell r="O337"/>
          <cell r="P337"/>
        </row>
        <row r="338">
          <cell r="B338" t="str">
            <v>Luftfartsverket</v>
          </cell>
          <cell r="C338" t="str">
            <v>Q3 01</v>
          </cell>
          <cell r="E338" t="str">
            <v>Johan Ström</v>
          </cell>
          <cell r="F338" t="str">
            <v>Negotiation</v>
          </cell>
          <cell r="G338" t="str">
            <v>Market Growth</v>
          </cell>
          <cell r="H338">
            <v>10</v>
          </cell>
          <cell r="I338">
            <v>0</v>
          </cell>
          <cell r="J338">
            <v>10</v>
          </cell>
          <cell r="K338">
            <v>0</v>
          </cell>
          <cell r="L338" t="str">
            <v>Low</v>
          </cell>
          <cell r="M338" t="str">
            <v>Porffolio management</v>
          </cell>
          <cell r="N338"/>
          <cell r="O338"/>
          <cell r="P338"/>
        </row>
        <row r="339">
          <cell r="B339" t="str">
            <v>Sognekraft</v>
          </cell>
          <cell r="C339" t="str">
            <v>Q3 01</v>
          </cell>
          <cell r="E339" t="str">
            <v>Frank Øverli</v>
          </cell>
          <cell r="F339" t="str">
            <v>Structuring</v>
          </cell>
          <cell r="G339" t="str">
            <v>P&amp;L</v>
          </cell>
          <cell r="H339">
            <v>20</v>
          </cell>
          <cell r="I339">
            <v>20</v>
          </cell>
          <cell r="J339">
            <v>20</v>
          </cell>
          <cell r="K339">
            <v>20</v>
          </cell>
          <cell r="L339" t="str">
            <v>Low</v>
          </cell>
          <cell r="M339" t="str">
            <v>Water volume Swap</v>
          </cell>
          <cell r="N339"/>
          <cell r="O339"/>
          <cell r="P339"/>
        </row>
        <row r="340">
          <cell r="B340" t="str">
            <v>Concession Power</v>
          </cell>
          <cell r="C340" t="str">
            <v>Q3 01</v>
          </cell>
          <cell r="E340" t="str">
            <v>Frank Øverli</v>
          </cell>
          <cell r="F340" t="str">
            <v>Idea stage</v>
          </cell>
          <cell r="G340" t="str">
            <v>P&amp;L</v>
          </cell>
          <cell r="H340">
            <v>10</v>
          </cell>
          <cell r="I340">
            <v>0</v>
          </cell>
          <cell r="J340">
            <v>25</v>
          </cell>
          <cell r="K340">
            <v>0</v>
          </cell>
          <cell r="L340" t="str">
            <v>Low</v>
          </cell>
          <cell r="M340" t="str">
            <v>Prepay margin earned by municipalities based on fixed price concession power entitlements</v>
          </cell>
          <cell r="N340"/>
          <cell r="O340"/>
          <cell r="P340"/>
        </row>
        <row r="341">
          <cell r="B341" t="str">
            <v>Umeå</v>
          </cell>
          <cell r="C341" t="str">
            <v>Q3 01</v>
          </cell>
          <cell r="E341" t="str">
            <v>Johan Ström</v>
          </cell>
          <cell r="F341" t="str">
            <v>Idea stage</v>
          </cell>
          <cell r="G341" t="str">
            <v>P&amp;L</v>
          </cell>
          <cell r="H341">
            <v>25</v>
          </cell>
          <cell r="I341">
            <v>25</v>
          </cell>
          <cell r="J341">
            <v>0</v>
          </cell>
          <cell r="K341">
            <v>0</v>
          </cell>
          <cell r="L341" t="str">
            <v>Low</v>
          </cell>
          <cell r="M341" t="str">
            <v>Portfolio management</v>
          </cell>
          <cell r="N341"/>
          <cell r="O341"/>
          <cell r="P341"/>
        </row>
        <row r="342">
          <cell r="B342" t="str">
            <v>MälarEnergi</v>
          </cell>
          <cell r="C342" t="str">
            <v>Q3 01</v>
          </cell>
          <cell r="E342" t="str">
            <v>Johan Ström</v>
          </cell>
          <cell r="F342" t="str">
            <v>Idea stage</v>
          </cell>
          <cell r="G342" t="str">
            <v>Market Growth</v>
          </cell>
          <cell r="H342">
            <v>25</v>
          </cell>
          <cell r="I342">
            <v>25</v>
          </cell>
          <cell r="J342">
            <v>0</v>
          </cell>
          <cell r="K342">
            <v>0</v>
          </cell>
          <cell r="L342" t="str">
            <v>Low</v>
          </cell>
          <cell r="M342" t="str">
            <v>HDD Swap</v>
          </cell>
          <cell r="N342"/>
          <cell r="O342"/>
          <cell r="P342"/>
        </row>
        <row r="343">
          <cell r="B343" t="str">
            <v>Piteå</v>
          </cell>
          <cell r="C343" t="str">
            <v>Q3 01</v>
          </cell>
          <cell r="E343" t="str">
            <v>Johan Ström</v>
          </cell>
          <cell r="F343" t="str">
            <v>Idea stage</v>
          </cell>
          <cell r="G343" t="str">
            <v>Market Growth</v>
          </cell>
          <cell r="H343">
            <v>10</v>
          </cell>
          <cell r="I343">
            <v>10</v>
          </cell>
          <cell r="J343">
            <v>0</v>
          </cell>
          <cell r="K343">
            <v>0</v>
          </cell>
          <cell r="L343" t="str">
            <v>Low</v>
          </cell>
          <cell r="M343" t="str">
            <v>Virtual pwr plant</v>
          </cell>
          <cell r="N343"/>
          <cell r="O343"/>
          <cell r="P343"/>
        </row>
        <row r="344">
          <cell r="B344" t="str">
            <v>MetroNexus</v>
          </cell>
          <cell r="C344" t="str">
            <v>Q3 01</v>
          </cell>
          <cell r="E344" t="str">
            <v>Manuel Swärd</v>
          </cell>
          <cell r="F344" t="str">
            <v>Negotiation</v>
          </cell>
          <cell r="G344" t="str">
            <v>Market Growth</v>
          </cell>
          <cell r="H344">
            <v>25</v>
          </cell>
          <cell r="I344">
            <v>25</v>
          </cell>
          <cell r="J344">
            <v>65</v>
          </cell>
          <cell r="K344">
            <v>65</v>
          </cell>
          <cell r="L344" t="str">
            <v>Low</v>
          </cell>
          <cell r="M344" t="str">
            <v>Commodity supply for server hotel</v>
          </cell>
          <cell r="N344"/>
          <cell r="O344"/>
          <cell r="P344"/>
        </row>
        <row r="345">
          <cell r="B345" t="str">
            <v>Trønder Energi</v>
          </cell>
          <cell r="C345" t="str">
            <v>Q3 01</v>
          </cell>
          <cell r="E345" t="str">
            <v>Frank Øverli</v>
          </cell>
          <cell r="F345" t="str">
            <v>Idea stage</v>
          </cell>
          <cell r="G345" t="str">
            <v>P&amp;L</v>
          </cell>
          <cell r="H345">
            <v>15</v>
          </cell>
          <cell r="I345">
            <v>15</v>
          </cell>
          <cell r="J345">
            <v>20</v>
          </cell>
          <cell r="K345">
            <v>20</v>
          </cell>
          <cell r="L345" t="str">
            <v>Low</v>
          </cell>
          <cell r="M345" t="str">
            <v>Water volume Swap</v>
          </cell>
          <cell r="N345"/>
          <cell r="O345"/>
          <cell r="P345"/>
        </row>
        <row r="346">
          <cell r="B346" t="str">
            <v>Trondheim Energiverk</v>
          </cell>
          <cell r="C346" t="str">
            <v>Q3 01</v>
          </cell>
          <cell r="E346" t="str">
            <v>Peter Larsen</v>
          </cell>
          <cell r="F346" t="str">
            <v>Idea stage</v>
          </cell>
          <cell r="G346" t="str">
            <v>P&amp;L</v>
          </cell>
          <cell r="H346">
            <v>15</v>
          </cell>
          <cell r="I346">
            <v>15</v>
          </cell>
          <cell r="J346">
            <v>20</v>
          </cell>
          <cell r="K346">
            <v>20</v>
          </cell>
          <cell r="L346" t="str">
            <v>High</v>
          </cell>
          <cell r="M346" t="str">
            <v>Hydropower prepay</v>
          </cell>
          <cell r="N346"/>
          <cell r="O346"/>
          <cell r="P346"/>
        </row>
        <row r="347">
          <cell r="B347" t="str">
            <v>Virtual Cables</v>
          </cell>
          <cell r="C347" t="str">
            <v>Q3 01</v>
          </cell>
          <cell r="E347" t="str">
            <v>Peter Larsen</v>
          </cell>
          <cell r="F347" t="str">
            <v>Idea stage</v>
          </cell>
          <cell r="G347" t="str">
            <v>Market Growth</v>
          </cell>
          <cell r="H347">
            <v>75</v>
          </cell>
          <cell r="I347">
            <v>75</v>
          </cell>
          <cell r="J347">
            <v>20</v>
          </cell>
          <cell r="K347">
            <v>20</v>
          </cell>
          <cell r="L347" t="str">
            <v>Medium</v>
          </cell>
          <cell r="M347" t="str">
            <v>Create a market for financial transmission capacity</v>
          </cell>
          <cell r="N347"/>
          <cell r="O347"/>
          <cell r="P347"/>
        </row>
        <row r="348">
          <cell r="B348" t="str">
            <v>Energi E2</v>
          </cell>
          <cell r="C348" t="str">
            <v>Q3 01</v>
          </cell>
          <cell r="E348" t="str">
            <v>Peter Larsen</v>
          </cell>
          <cell r="F348" t="str">
            <v>Idea stage</v>
          </cell>
          <cell r="G348" t="str">
            <v>P&amp;L</v>
          </cell>
          <cell r="H348">
            <v>20</v>
          </cell>
          <cell r="I348">
            <v>20</v>
          </cell>
          <cell r="J348">
            <v>0</v>
          </cell>
          <cell r="K348">
            <v>0</v>
          </cell>
          <cell r="L348" t="str">
            <v>Low</v>
          </cell>
          <cell r="M348" t="str">
            <v>Power Bentwich</v>
          </cell>
          <cell r="N348"/>
          <cell r="O348"/>
          <cell r="P348"/>
        </row>
        <row r="349">
          <cell r="B349" t="str">
            <v>Savon Voima</v>
          </cell>
          <cell r="C349" t="str">
            <v>Q3 01</v>
          </cell>
          <cell r="E349" t="str">
            <v>Preben Richter</v>
          </cell>
          <cell r="F349" t="str">
            <v>Idea stage</v>
          </cell>
          <cell r="G349" t="str">
            <v>P&amp;L</v>
          </cell>
          <cell r="H349">
            <v>10</v>
          </cell>
          <cell r="I349">
            <v>10</v>
          </cell>
          <cell r="J349">
            <v>0</v>
          </cell>
          <cell r="K349">
            <v>0</v>
          </cell>
          <cell r="L349" t="str">
            <v>Low</v>
          </cell>
          <cell r="M349" t="str">
            <v>Reverse CHP swap</v>
          </cell>
          <cell r="N349"/>
          <cell r="O349"/>
          <cell r="P349"/>
        </row>
        <row r="350">
          <cell r="B350" t="str">
            <v>Oulu Energia</v>
          </cell>
          <cell r="C350" t="str">
            <v>Q3 01</v>
          </cell>
          <cell r="E350" t="str">
            <v>Preben Richter</v>
          </cell>
          <cell r="F350" t="str">
            <v>Idea stage</v>
          </cell>
          <cell r="G350" t="str">
            <v>P&amp;L</v>
          </cell>
          <cell r="H350">
            <v>25</v>
          </cell>
          <cell r="I350">
            <v>25</v>
          </cell>
          <cell r="J350">
            <v>0</v>
          </cell>
          <cell r="K350">
            <v>0</v>
          </cell>
          <cell r="L350" t="str">
            <v>Medium</v>
          </cell>
          <cell r="M350" t="str">
            <v>CHP swap</v>
          </cell>
          <cell r="N350"/>
          <cell r="O350"/>
          <cell r="P350"/>
        </row>
        <row r="351">
          <cell r="B351" t="str">
            <v>Vargön</v>
          </cell>
          <cell r="C351" t="str">
            <v>Q4 01</v>
          </cell>
          <cell r="E351" t="str">
            <v>Magnus Groth</v>
          </cell>
          <cell r="F351" t="str">
            <v>Idea stage</v>
          </cell>
          <cell r="G351" t="str">
            <v>Market Growth</v>
          </cell>
          <cell r="H351">
            <v>10</v>
          </cell>
          <cell r="I351">
            <v>10</v>
          </cell>
          <cell r="J351">
            <v>0</v>
          </cell>
          <cell r="K351">
            <v>0</v>
          </cell>
          <cell r="L351" t="str">
            <v>Low</v>
          </cell>
          <cell r="M351" t="str">
            <v>Portfolio mngmt</v>
          </cell>
          <cell r="N351"/>
          <cell r="O351"/>
          <cell r="P351"/>
        </row>
        <row r="352">
          <cell r="H352">
            <v>0</v>
          </cell>
          <cell r="I352">
            <v>0</v>
          </cell>
          <cell r="J352">
            <v>0</v>
          </cell>
          <cell r="K352">
            <v>0</v>
          </cell>
          <cell r="L352"/>
          <cell r="M352"/>
          <cell r="N352"/>
        </row>
        <row r="353">
          <cell r="H353">
            <v>0</v>
          </cell>
          <cell r="I353">
            <v>0</v>
          </cell>
          <cell r="J353">
            <v>0</v>
          </cell>
          <cell r="K353">
            <v>0</v>
          </cell>
          <cell r="L353"/>
          <cell r="M353"/>
          <cell r="N353"/>
        </row>
        <row r="354">
          <cell r="H354">
            <v>0</v>
          </cell>
          <cell r="I354">
            <v>0</v>
          </cell>
          <cell r="J354">
            <v>0</v>
          </cell>
          <cell r="K354">
            <v>0</v>
          </cell>
          <cell r="L354"/>
          <cell r="M354"/>
          <cell r="N354"/>
        </row>
        <row r="355">
          <cell r="H355">
            <v>0</v>
          </cell>
          <cell r="I355">
            <v>0</v>
          </cell>
          <cell r="J355">
            <v>0</v>
          </cell>
          <cell r="K355">
            <v>0</v>
          </cell>
          <cell r="L355"/>
          <cell r="M355"/>
          <cell r="N355"/>
        </row>
        <row r="356">
          <cell r="H356">
            <v>0</v>
          </cell>
          <cell r="I356">
            <v>0</v>
          </cell>
          <cell r="J356">
            <v>0</v>
          </cell>
          <cell r="K356">
            <v>0</v>
          </cell>
          <cell r="L356"/>
          <cell r="M356"/>
          <cell r="N356"/>
        </row>
        <row r="357">
          <cell r="H357">
            <v>0</v>
          </cell>
          <cell r="I357">
            <v>0</v>
          </cell>
          <cell r="J357">
            <v>0</v>
          </cell>
          <cell r="K357">
            <v>0</v>
          </cell>
          <cell r="L357"/>
          <cell r="M357"/>
          <cell r="N357"/>
        </row>
        <row r="358">
          <cell r="H358">
            <v>0</v>
          </cell>
          <cell r="I358">
            <v>0</v>
          </cell>
          <cell r="J358">
            <v>0</v>
          </cell>
          <cell r="K358">
            <v>0</v>
          </cell>
          <cell r="L358"/>
          <cell r="M358"/>
          <cell r="N358"/>
        </row>
        <row r="359">
          <cell r="H359">
            <v>0</v>
          </cell>
          <cell r="I359">
            <v>0</v>
          </cell>
          <cell r="J359">
            <v>0</v>
          </cell>
          <cell r="K359">
            <v>0</v>
          </cell>
          <cell r="L359"/>
          <cell r="M359"/>
          <cell r="N359"/>
        </row>
        <row r="360">
          <cell r="H360">
            <v>0</v>
          </cell>
          <cell r="I360">
            <v>0</v>
          </cell>
          <cell r="J360">
            <v>0</v>
          </cell>
          <cell r="K360">
            <v>0</v>
          </cell>
          <cell r="L360"/>
          <cell r="M360"/>
          <cell r="N360"/>
        </row>
        <row r="361">
          <cell r="H361">
            <v>0</v>
          </cell>
          <cell r="I361">
            <v>0</v>
          </cell>
          <cell r="J361">
            <v>0</v>
          </cell>
          <cell r="K361">
            <v>0</v>
          </cell>
          <cell r="L361"/>
          <cell r="M361"/>
          <cell r="N361"/>
        </row>
        <row r="362">
          <cell r="H362">
            <v>0</v>
          </cell>
          <cell r="I362">
            <v>0</v>
          </cell>
          <cell r="J362">
            <v>0</v>
          </cell>
          <cell r="K362">
            <v>0</v>
          </cell>
          <cell r="L362"/>
          <cell r="M362"/>
          <cell r="N362"/>
        </row>
        <row r="363">
          <cell r="H363">
            <v>0</v>
          </cell>
          <cell r="I363">
            <v>0</v>
          </cell>
          <cell r="J363">
            <v>0</v>
          </cell>
          <cell r="K363">
            <v>0</v>
          </cell>
          <cell r="L363"/>
          <cell r="M363"/>
          <cell r="N363"/>
        </row>
        <row r="364">
          <cell r="H364">
            <v>0</v>
          </cell>
          <cell r="I364">
            <v>0</v>
          </cell>
          <cell r="J364">
            <v>0</v>
          </cell>
          <cell r="K364">
            <v>0</v>
          </cell>
          <cell r="L364"/>
          <cell r="M364"/>
          <cell r="N364"/>
        </row>
        <row r="365">
          <cell r="H365">
            <v>0</v>
          </cell>
          <cell r="I365">
            <v>0</v>
          </cell>
          <cell r="J365">
            <v>0</v>
          </cell>
          <cell r="K365">
            <v>0</v>
          </cell>
          <cell r="L365"/>
          <cell r="M365"/>
          <cell r="N365"/>
        </row>
        <row r="366">
          <cell r="H366">
            <v>0</v>
          </cell>
          <cell r="I366">
            <v>0</v>
          </cell>
          <cell r="J366">
            <v>0</v>
          </cell>
          <cell r="K366">
            <v>0</v>
          </cell>
          <cell r="L366"/>
          <cell r="M366"/>
          <cell r="N366"/>
        </row>
        <row r="367">
          <cell r="H367">
            <v>0</v>
          </cell>
          <cell r="I367">
            <v>0</v>
          </cell>
          <cell r="J367">
            <v>0</v>
          </cell>
          <cell r="K367">
            <v>0</v>
          </cell>
          <cell r="L367"/>
          <cell r="M367"/>
          <cell r="N367"/>
        </row>
        <row r="368">
          <cell r="H368">
            <v>0</v>
          </cell>
          <cell r="I368">
            <v>0</v>
          </cell>
          <cell r="J368">
            <v>0</v>
          </cell>
          <cell r="K368">
            <v>0</v>
          </cell>
          <cell r="L368"/>
          <cell r="M368"/>
          <cell r="N368"/>
        </row>
        <row r="369">
          <cell r="H369">
            <v>0</v>
          </cell>
          <cell r="I369">
            <v>0</v>
          </cell>
          <cell r="J369">
            <v>0</v>
          </cell>
          <cell r="K369">
            <v>0</v>
          </cell>
          <cell r="L369"/>
          <cell r="M369"/>
          <cell r="N369"/>
        </row>
        <row r="370">
          <cell r="H370">
            <v>0</v>
          </cell>
          <cell r="I370">
            <v>0</v>
          </cell>
          <cell r="J370">
            <v>0</v>
          </cell>
          <cell r="K370">
            <v>0</v>
          </cell>
          <cell r="L370"/>
          <cell r="M370"/>
          <cell r="N370"/>
        </row>
        <row r="371">
          <cell r="H371">
            <v>0</v>
          </cell>
          <cell r="I371">
            <v>0</v>
          </cell>
          <cell r="J371">
            <v>0</v>
          </cell>
          <cell r="K371">
            <v>0</v>
          </cell>
          <cell r="L371"/>
          <cell r="M371"/>
          <cell r="N371"/>
        </row>
        <row r="372">
          <cell r="H372">
            <v>0</v>
          </cell>
          <cell r="I372">
            <v>0</v>
          </cell>
          <cell r="J372">
            <v>0</v>
          </cell>
          <cell r="K372">
            <v>0</v>
          </cell>
          <cell r="L372"/>
          <cell r="M372"/>
          <cell r="N372"/>
        </row>
        <row r="373">
          <cell r="H373">
            <v>0</v>
          </cell>
          <cell r="I373">
            <v>0</v>
          </cell>
          <cell r="J373">
            <v>0</v>
          </cell>
          <cell r="K373">
            <v>0</v>
          </cell>
          <cell r="L373"/>
          <cell r="M373"/>
          <cell r="N373"/>
        </row>
        <row r="374">
          <cell r="B374" t="str">
            <v>DEALS REMOVED</v>
          </cell>
        </row>
        <row r="375">
          <cell r="H375">
            <v>0</v>
          </cell>
          <cell r="I375">
            <v>0</v>
          </cell>
          <cell r="J375">
            <v>0</v>
          </cell>
          <cell r="K375">
            <v>0</v>
          </cell>
          <cell r="L375"/>
          <cell r="M375"/>
          <cell r="N375"/>
        </row>
        <row r="376">
          <cell r="H376">
            <v>0</v>
          </cell>
          <cell r="I376">
            <v>0</v>
          </cell>
          <cell r="J376">
            <v>0</v>
          </cell>
          <cell r="K376">
            <v>0</v>
          </cell>
          <cell r="L376"/>
          <cell r="M376"/>
          <cell r="N376"/>
        </row>
        <row r="377">
          <cell r="H377">
            <v>0</v>
          </cell>
          <cell r="I377">
            <v>0</v>
          </cell>
          <cell r="J377">
            <v>0</v>
          </cell>
          <cell r="K377">
            <v>0</v>
          </cell>
          <cell r="L377"/>
          <cell r="M377"/>
          <cell r="N377"/>
        </row>
        <row r="378">
          <cell r="H378">
            <v>0</v>
          </cell>
          <cell r="I378">
            <v>0</v>
          </cell>
          <cell r="J378">
            <v>0</v>
          </cell>
          <cell r="K378">
            <v>0</v>
          </cell>
          <cell r="L378"/>
          <cell r="M378"/>
          <cell r="N378"/>
        </row>
        <row r="379">
          <cell r="H379">
            <v>0</v>
          </cell>
          <cell r="I379">
            <v>0</v>
          </cell>
          <cell r="J379">
            <v>0</v>
          </cell>
          <cell r="K379">
            <v>0</v>
          </cell>
          <cell r="L379"/>
          <cell r="M379"/>
          <cell r="N379"/>
        </row>
        <row r="380">
          <cell r="H380">
            <v>0</v>
          </cell>
          <cell r="I380">
            <v>0</v>
          </cell>
          <cell r="J380">
            <v>0</v>
          </cell>
          <cell r="K380">
            <v>0</v>
          </cell>
          <cell r="L380"/>
          <cell r="M380"/>
          <cell r="N380"/>
        </row>
        <row r="381">
          <cell r="H381">
            <v>0</v>
          </cell>
          <cell r="I381">
            <v>0</v>
          </cell>
          <cell r="J381">
            <v>0</v>
          </cell>
          <cell r="K381">
            <v>0</v>
          </cell>
          <cell r="L381"/>
          <cell r="M381"/>
          <cell r="N381"/>
        </row>
        <row r="382">
          <cell r="H382">
            <v>0</v>
          </cell>
          <cell r="I382">
            <v>0</v>
          </cell>
          <cell r="J382">
            <v>0</v>
          </cell>
          <cell r="K382">
            <v>0</v>
          </cell>
          <cell r="L382"/>
          <cell r="M382"/>
          <cell r="N382"/>
        </row>
        <row r="383">
          <cell r="H383">
            <v>0</v>
          </cell>
          <cell r="I383">
            <v>0</v>
          </cell>
          <cell r="J383">
            <v>0</v>
          </cell>
          <cell r="K383">
            <v>0</v>
          </cell>
          <cell r="L383"/>
          <cell r="M383"/>
          <cell r="N383"/>
        </row>
        <row r="384">
          <cell r="H384">
            <v>0</v>
          </cell>
          <cell r="I384">
            <v>0</v>
          </cell>
          <cell r="J384">
            <v>0</v>
          </cell>
          <cell r="K384">
            <v>0</v>
          </cell>
          <cell r="L384"/>
          <cell r="M384"/>
          <cell r="N384"/>
        </row>
        <row r="385">
          <cell r="H385">
            <v>0</v>
          </cell>
          <cell r="I385">
            <v>0</v>
          </cell>
          <cell r="J385">
            <v>0</v>
          </cell>
          <cell r="K385">
            <v>0</v>
          </cell>
          <cell r="L385"/>
          <cell r="M385"/>
          <cell r="N385"/>
        </row>
        <row r="386">
          <cell r="H386">
            <v>0</v>
          </cell>
          <cell r="I386">
            <v>0</v>
          </cell>
          <cell r="J386">
            <v>0</v>
          </cell>
          <cell r="K386">
            <v>0</v>
          </cell>
          <cell r="L386"/>
          <cell r="M386"/>
          <cell r="N386"/>
        </row>
        <row r="387">
          <cell r="H387">
            <v>0</v>
          </cell>
          <cell r="I387">
            <v>0</v>
          </cell>
          <cell r="J387">
            <v>0</v>
          </cell>
          <cell r="K387">
            <v>0</v>
          </cell>
          <cell r="L387"/>
          <cell r="M387"/>
          <cell r="N387"/>
        </row>
        <row r="388">
          <cell r="H388">
            <v>0</v>
          </cell>
          <cell r="I388">
            <v>0</v>
          </cell>
          <cell r="J388">
            <v>0</v>
          </cell>
          <cell r="K388">
            <v>0</v>
          </cell>
          <cell r="L388"/>
          <cell r="M388"/>
          <cell r="N388"/>
        </row>
        <row r="389">
          <cell r="H389">
            <v>0</v>
          </cell>
          <cell r="I389">
            <v>0</v>
          </cell>
          <cell r="J389">
            <v>0</v>
          </cell>
          <cell r="K389">
            <v>0</v>
          </cell>
          <cell r="L389"/>
          <cell r="M389"/>
          <cell r="N389"/>
        </row>
        <row r="390">
          <cell r="H390">
            <v>0</v>
          </cell>
          <cell r="I390">
            <v>0</v>
          </cell>
          <cell r="J390">
            <v>0</v>
          </cell>
          <cell r="K390">
            <v>0</v>
          </cell>
          <cell r="L390"/>
          <cell r="M390"/>
          <cell r="N390"/>
        </row>
        <row r="391">
          <cell r="H391">
            <v>0</v>
          </cell>
          <cell r="I391">
            <v>0</v>
          </cell>
          <cell r="J391">
            <v>0</v>
          </cell>
          <cell r="K391">
            <v>0</v>
          </cell>
          <cell r="L391"/>
          <cell r="M391"/>
          <cell r="N391"/>
        </row>
        <row r="392">
          <cell r="H392">
            <v>0</v>
          </cell>
          <cell r="I392">
            <v>0</v>
          </cell>
          <cell r="J392">
            <v>0</v>
          </cell>
          <cell r="K392">
            <v>0</v>
          </cell>
          <cell r="L392"/>
          <cell r="M392"/>
          <cell r="N392"/>
        </row>
        <row r="393">
          <cell r="H393">
            <v>0</v>
          </cell>
          <cell r="I393">
            <v>0</v>
          </cell>
          <cell r="J393">
            <v>0</v>
          </cell>
          <cell r="K393">
            <v>0</v>
          </cell>
          <cell r="L393"/>
          <cell r="M393"/>
          <cell r="N393"/>
        </row>
        <row r="394">
          <cell r="H394">
            <v>0</v>
          </cell>
          <cell r="I394">
            <v>0</v>
          </cell>
          <cell r="J394">
            <v>0</v>
          </cell>
          <cell r="K394">
            <v>0</v>
          </cell>
          <cell r="L394"/>
          <cell r="M394"/>
          <cell r="N394"/>
        </row>
        <row r="395">
          <cell r="B395">
            <v>0</v>
          </cell>
          <cell r="D395">
            <v>0</v>
          </cell>
          <cell r="E395">
            <v>0</v>
          </cell>
          <cell r="H395">
            <v>0</v>
          </cell>
          <cell r="I395">
            <v>0</v>
          </cell>
          <cell r="J395">
            <v>0</v>
          </cell>
          <cell r="K395">
            <v>0</v>
          </cell>
          <cell r="L395"/>
          <cell r="M395">
            <v>0</v>
          </cell>
          <cell r="N395"/>
          <cell r="P395"/>
        </row>
        <row r="396">
          <cell r="B396">
            <v>0</v>
          </cell>
          <cell r="D396">
            <v>0</v>
          </cell>
          <cell r="E396">
            <v>0</v>
          </cell>
          <cell r="H396">
            <v>0</v>
          </cell>
          <cell r="I396">
            <v>0</v>
          </cell>
          <cell r="J396">
            <v>0</v>
          </cell>
          <cell r="K396">
            <v>0</v>
          </cell>
          <cell r="L396"/>
          <cell r="M396">
            <v>0</v>
          </cell>
          <cell r="N396"/>
          <cell r="P396"/>
        </row>
        <row r="398">
          <cell r="G398" t="str">
            <v># deals</v>
          </cell>
          <cell r="H398" t="str">
            <v>net profit</v>
          </cell>
          <cell r="I398"/>
          <cell r="J398"/>
          <cell r="K398"/>
        </row>
        <row r="399">
          <cell r="D399" t="str">
            <v>TOTAL Q2 01</v>
          </cell>
          <cell r="G399">
            <v>23</v>
          </cell>
          <cell r="H399" t="e">
            <v>#REF!</v>
          </cell>
          <cell r="I399"/>
          <cell r="J399"/>
          <cell r="K399"/>
        </row>
        <row r="400">
          <cell r="D400" t="str">
            <v>TOTAL Q3 01</v>
          </cell>
          <cell r="G400">
            <v>14</v>
          </cell>
          <cell r="H400" t="e">
            <v>#REF!</v>
          </cell>
          <cell r="I400"/>
          <cell r="J400"/>
          <cell r="K400"/>
        </row>
        <row r="401">
          <cell r="D401" t="str">
            <v>TOTAL Q4 01</v>
          </cell>
          <cell r="G401">
            <v>1</v>
          </cell>
          <cell r="H401" t="e">
            <v>#REF!</v>
          </cell>
          <cell r="I401"/>
          <cell r="J401"/>
          <cell r="K401"/>
        </row>
        <row r="402">
          <cell r="D402" t="str">
            <v>TOTAL Q1 02</v>
          </cell>
          <cell r="G402">
            <v>0</v>
          </cell>
          <cell r="H402" t="e">
            <v>#REF!</v>
          </cell>
          <cell r="I402"/>
          <cell r="J402"/>
          <cell r="K402"/>
        </row>
        <row r="403">
          <cell r="D403" t="str">
            <v>GROUP TOTAL</v>
          </cell>
          <cell r="G403">
            <v>38</v>
          </cell>
          <cell r="H403" t="e">
            <v>#REF!</v>
          </cell>
          <cell r="I403"/>
          <cell r="J403"/>
          <cell r="K403"/>
        </row>
        <row r="405">
          <cell r="B405" t="str">
            <v>METALS</v>
          </cell>
        </row>
        <row r="406">
          <cell r="B406" t="str">
            <v>McCook</v>
          </cell>
          <cell r="C406" t="str">
            <v>Q2 01</v>
          </cell>
          <cell r="E406" t="str">
            <v>Chris McKey</v>
          </cell>
          <cell r="F406" t="str">
            <v>Negotiation</v>
          </cell>
          <cell r="G406" t="str">
            <v>P&amp;L</v>
          </cell>
          <cell r="H406">
            <v>60</v>
          </cell>
          <cell r="I406">
            <v>60</v>
          </cell>
          <cell r="J406">
            <v>0</v>
          </cell>
          <cell r="K406">
            <v>0</v>
          </cell>
          <cell r="L406" t="str">
            <v>High</v>
          </cell>
          <cell r="M406" t="str">
            <v>7 year option to re-start an aluminum smelter. Deal is effectively out of the money power puts and aluminum calls. Also known as Michigan Ave Partners</v>
          </cell>
          <cell r="N406"/>
          <cell r="O406"/>
          <cell r="P406"/>
        </row>
        <row r="407">
          <cell r="B407" t="str">
            <v>Kaiser Prepay</v>
          </cell>
          <cell r="C407" t="str">
            <v>Q2 01</v>
          </cell>
          <cell r="E407" t="str">
            <v>Chris McKey</v>
          </cell>
          <cell r="F407" t="str">
            <v>Negotiation</v>
          </cell>
          <cell r="G407" t="str">
            <v>P&amp;L</v>
          </cell>
          <cell r="H407">
            <v>20</v>
          </cell>
          <cell r="I407">
            <v>20</v>
          </cell>
          <cell r="J407">
            <v>0</v>
          </cell>
          <cell r="K407">
            <v>0</v>
          </cell>
          <cell r="L407" t="str">
            <v>Medium</v>
          </cell>
          <cell r="M407" t="str">
            <v>4 year prepay for aluminum.  Size of prepay is approx. $125m.</v>
          </cell>
          <cell r="N407"/>
          <cell r="O407"/>
          <cell r="P407"/>
        </row>
        <row r="408">
          <cell r="H408">
            <v>0</v>
          </cell>
          <cell r="I408">
            <v>0</v>
          </cell>
          <cell r="J408">
            <v>0</v>
          </cell>
          <cell r="K408">
            <v>0</v>
          </cell>
          <cell r="L408"/>
          <cell r="M408"/>
          <cell r="N408"/>
        </row>
        <row r="409">
          <cell r="H409">
            <v>0</v>
          </cell>
          <cell r="I409">
            <v>0</v>
          </cell>
          <cell r="J409">
            <v>0</v>
          </cell>
          <cell r="K409">
            <v>0</v>
          </cell>
          <cell r="L409"/>
          <cell r="M409"/>
          <cell r="N409"/>
        </row>
        <row r="410">
          <cell r="H410">
            <v>0</v>
          </cell>
          <cell r="I410">
            <v>0</v>
          </cell>
          <cell r="J410">
            <v>0</v>
          </cell>
          <cell r="K410">
            <v>0</v>
          </cell>
          <cell r="L410"/>
          <cell r="M410"/>
          <cell r="N410"/>
        </row>
        <row r="411">
          <cell r="H411">
            <v>0</v>
          </cell>
          <cell r="I411">
            <v>0</v>
          </cell>
          <cell r="J411">
            <v>0</v>
          </cell>
          <cell r="K411">
            <v>0</v>
          </cell>
          <cell r="L411"/>
          <cell r="M411"/>
          <cell r="N411"/>
        </row>
        <row r="412">
          <cell r="H412">
            <v>0</v>
          </cell>
          <cell r="I412">
            <v>0</v>
          </cell>
          <cell r="J412">
            <v>0</v>
          </cell>
          <cell r="K412">
            <v>0</v>
          </cell>
          <cell r="L412"/>
          <cell r="M412"/>
          <cell r="N412"/>
        </row>
        <row r="413">
          <cell r="H413">
            <v>0</v>
          </cell>
          <cell r="I413">
            <v>0</v>
          </cell>
          <cell r="J413">
            <v>0</v>
          </cell>
          <cell r="K413">
            <v>0</v>
          </cell>
          <cell r="L413"/>
          <cell r="M413"/>
          <cell r="N413"/>
        </row>
        <row r="414">
          <cell r="H414">
            <v>0</v>
          </cell>
          <cell r="I414">
            <v>0</v>
          </cell>
          <cell r="J414">
            <v>0</v>
          </cell>
          <cell r="K414">
            <v>0</v>
          </cell>
          <cell r="L414"/>
          <cell r="M414"/>
          <cell r="N414"/>
        </row>
        <row r="415">
          <cell r="H415">
            <v>0</v>
          </cell>
          <cell r="I415">
            <v>0</v>
          </cell>
          <cell r="J415">
            <v>0</v>
          </cell>
          <cell r="K415">
            <v>0</v>
          </cell>
          <cell r="L415"/>
          <cell r="M415"/>
          <cell r="N415"/>
        </row>
        <row r="416">
          <cell r="H416">
            <v>0</v>
          </cell>
          <cell r="I416">
            <v>0</v>
          </cell>
          <cell r="J416">
            <v>0</v>
          </cell>
          <cell r="K416">
            <v>0</v>
          </cell>
          <cell r="L416"/>
          <cell r="M416"/>
          <cell r="N416"/>
        </row>
        <row r="417">
          <cell r="H417">
            <v>0</v>
          </cell>
          <cell r="I417">
            <v>0</v>
          </cell>
          <cell r="J417">
            <v>0</v>
          </cell>
          <cell r="K417">
            <v>0</v>
          </cell>
          <cell r="L417"/>
          <cell r="M417"/>
          <cell r="N417"/>
        </row>
        <row r="418">
          <cell r="H418">
            <v>0</v>
          </cell>
          <cell r="I418">
            <v>0</v>
          </cell>
          <cell r="J418">
            <v>0</v>
          </cell>
          <cell r="K418">
            <v>0</v>
          </cell>
          <cell r="L418"/>
          <cell r="M418"/>
          <cell r="N418"/>
        </row>
        <row r="419">
          <cell r="H419">
            <v>0</v>
          </cell>
          <cell r="I419">
            <v>0</v>
          </cell>
          <cell r="J419">
            <v>0</v>
          </cell>
          <cell r="K419">
            <v>0</v>
          </cell>
          <cell r="L419"/>
          <cell r="M419"/>
          <cell r="N419"/>
        </row>
        <row r="420">
          <cell r="H420">
            <v>0</v>
          </cell>
          <cell r="I420">
            <v>0</v>
          </cell>
          <cell r="J420">
            <v>0</v>
          </cell>
          <cell r="K420">
            <v>0</v>
          </cell>
          <cell r="L420"/>
          <cell r="M420"/>
          <cell r="N420"/>
        </row>
        <row r="421">
          <cell r="H421">
            <v>0</v>
          </cell>
          <cell r="I421">
            <v>0</v>
          </cell>
          <cell r="J421">
            <v>0</v>
          </cell>
          <cell r="K421">
            <v>0</v>
          </cell>
          <cell r="L421"/>
          <cell r="M421"/>
          <cell r="N421"/>
        </row>
        <row r="422">
          <cell r="H422">
            <v>0</v>
          </cell>
          <cell r="I422">
            <v>0</v>
          </cell>
          <cell r="J422">
            <v>0</v>
          </cell>
          <cell r="K422">
            <v>0</v>
          </cell>
          <cell r="L422"/>
          <cell r="M422"/>
          <cell r="N422"/>
        </row>
        <row r="423">
          <cell r="H423">
            <v>0</v>
          </cell>
          <cell r="I423">
            <v>0</v>
          </cell>
          <cell r="J423">
            <v>0</v>
          </cell>
          <cell r="K423">
            <v>0</v>
          </cell>
          <cell r="L423"/>
          <cell r="M423"/>
          <cell r="N423"/>
        </row>
        <row r="424">
          <cell r="H424">
            <v>0</v>
          </cell>
          <cell r="I424">
            <v>0</v>
          </cell>
          <cell r="J424">
            <v>0</v>
          </cell>
          <cell r="K424">
            <v>0</v>
          </cell>
          <cell r="L424"/>
          <cell r="M424"/>
          <cell r="N424"/>
        </row>
        <row r="425">
          <cell r="H425">
            <v>0</v>
          </cell>
          <cell r="I425">
            <v>0</v>
          </cell>
          <cell r="J425">
            <v>0</v>
          </cell>
          <cell r="K425">
            <v>0</v>
          </cell>
          <cell r="L425"/>
          <cell r="M425"/>
          <cell r="N425"/>
        </row>
        <row r="426">
          <cell r="H426">
            <v>0</v>
          </cell>
          <cell r="I426">
            <v>0</v>
          </cell>
          <cell r="J426">
            <v>0</v>
          </cell>
          <cell r="K426">
            <v>0</v>
          </cell>
          <cell r="L426"/>
          <cell r="M426"/>
          <cell r="N426"/>
        </row>
        <row r="427">
          <cell r="H427">
            <v>0</v>
          </cell>
          <cell r="I427">
            <v>0</v>
          </cell>
          <cell r="J427">
            <v>0</v>
          </cell>
          <cell r="K427">
            <v>0</v>
          </cell>
          <cell r="L427"/>
          <cell r="M427"/>
          <cell r="N427"/>
        </row>
        <row r="428">
          <cell r="H428">
            <v>0</v>
          </cell>
          <cell r="I428">
            <v>0</v>
          </cell>
          <cell r="J428">
            <v>0</v>
          </cell>
          <cell r="K428">
            <v>0</v>
          </cell>
          <cell r="L428"/>
          <cell r="M428"/>
          <cell r="N428"/>
        </row>
        <row r="429">
          <cell r="H429">
            <v>0</v>
          </cell>
          <cell r="I429">
            <v>0</v>
          </cell>
          <cell r="J429">
            <v>0</v>
          </cell>
          <cell r="K429">
            <v>0</v>
          </cell>
          <cell r="L429"/>
          <cell r="M429"/>
          <cell r="N429"/>
        </row>
        <row r="430">
          <cell r="H430">
            <v>0</v>
          </cell>
          <cell r="I430">
            <v>0</v>
          </cell>
          <cell r="J430">
            <v>0</v>
          </cell>
          <cell r="K430">
            <v>0</v>
          </cell>
          <cell r="L430"/>
          <cell r="M430"/>
          <cell r="N430"/>
        </row>
        <row r="431">
          <cell r="H431">
            <v>0</v>
          </cell>
          <cell r="I431">
            <v>0</v>
          </cell>
          <cell r="J431">
            <v>0</v>
          </cell>
          <cell r="K431">
            <v>0</v>
          </cell>
          <cell r="L431"/>
          <cell r="M431"/>
          <cell r="N431"/>
        </row>
        <row r="432">
          <cell r="H432">
            <v>0</v>
          </cell>
          <cell r="I432">
            <v>0</v>
          </cell>
          <cell r="J432">
            <v>0</v>
          </cell>
          <cell r="K432">
            <v>0</v>
          </cell>
          <cell r="L432"/>
          <cell r="M432"/>
          <cell r="N432"/>
        </row>
        <row r="433">
          <cell r="H433">
            <v>0</v>
          </cell>
          <cell r="I433">
            <v>0</v>
          </cell>
          <cell r="J433">
            <v>0</v>
          </cell>
          <cell r="K433">
            <v>0</v>
          </cell>
          <cell r="L433"/>
          <cell r="M433"/>
          <cell r="N433"/>
        </row>
        <row r="434">
          <cell r="H434">
            <v>0</v>
          </cell>
          <cell r="I434">
            <v>0</v>
          </cell>
          <cell r="J434">
            <v>0</v>
          </cell>
          <cell r="K434">
            <v>0</v>
          </cell>
          <cell r="L434"/>
          <cell r="M434"/>
          <cell r="N434"/>
        </row>
        <row r="435">
          <cell r="H435">
            <v>0</v>
          </cell>
          <cell r="I435">
            <v>0</v>
          </cell>
          <cell r="J435">
            <v>0</v>
          </cell>
          <cell r="K435">
            <v>0</v>
          </cell>
          <cell r="L435"/>
          <cell r="M435"/>
          <cell r="N435"/>
        </row>
        <row r="436">
          <cell r="H436">
            <v>0</v>
          </cell>
          <cell r="I436">
            <v>0</v>
          </cell>
          <cell r="J436">
            <v>0</v>
          </cell>
          <cell r="K436">
            <v>0</v>
          </cell>
          <cell r="L436"/>
          <cell r="M436"/>
          <cell r="N436"/>
        </row>
        <row r="437">
          <cell r="H437">
            <v>0</v>
          </cell>
          <cell r="I437">
            <v>0</v>
          </cell>
          <cell r="J437">
            <v>0</v>
          </cell>
          <cell r="K437">
            <v>0</v>
          </cell>
          <cell r="L437"/>
          <cell r="M437"/>
          <cell r="N437"/>
        </row>
        <row r="438">
          <cell r="H438">
            <v>0</v>
          </cell>
          <cell r="I438">
            <v>0</v>
          </cell>
          <cell r="J438">
            <v>0</v>
          </cell>
          <cell r="K438">
            <v>0</v>
          </cell>
          <cell r="L438"/>
          <cell r="M438"/>
          <cell r="N438"/>
        </row>
        <row r="439">
          <cell r="H439">
            <v>0</v>
          </cell>
          <cell r="I439">
            <v>0</v>
          </cell>
          <cell r="J439">
            <v>0</v>
          </cell>
          <cell r="K439">
            <v>0</v>
          </cell>
          <cell r="L439"/>
          <cell r="M439"/>
          <cell r="N439"/>
        </row>
        <row r="440">
          <cell r="H440">
            <v>0</v>
          </cell>
          <cell r="I440">
            <v>0</v>
          </cell>
          <cell r="J440">
            <v>0</v>
          </cell>
          <cell r="K440">
            <v>0</v>
          </cell>
          <cell r="L440"/>
          <cell r="M440"/>
          <cell r="N440"/>
        </row>
        <row r="441">
          <cell r="H441">
            <v>0</v>
          </cell>
          <cell r="I441">
            <v>0</v>
          </cell>
          <cell r="J441">
            <v>0</v>
          </cell>
          <cell r="K441">
            <v>0</v>
          </cell>
          <cell r="L441"/>
          <cell r="M441"/>
          <cell r="N441"/>
        </row>
        <row r="442">
          <cell r="H442">
            <v>0</v>
          </cell>
          <cell r="I442">
            <v>0</v>
          </cell>
          <cell r="J442">
            <v>0</v>
          </cell>
          <cell r="K442">
            <v>0</v>
          </cell>
          <cell r="L442"/>
          <cell r="M442"/>
          <cell r="N442"/>
        </row>
        <row r="443">
          <cell r="H443">
            <v>0</v>
          </cell>
          <cell r="I443">
            <v>0</v>
          </cell>
          <cell r="J443">
            <v>0</v>
          </cell>
          <cell r="K443">
            <v>0</v>
          </cell>
          <cell r="L443"/>
          <cell r="M443"/>
          <cell r="N443"/>
        </row>
        <row r="444">
          <cell r="H444">
            <v>0</v>
          </cell>
          <cell r="I444">
            <v>0</v>
          </cell>
          <cell r="J444">
            <v>0</v>
          </cell>
          <cell r="K444">
            <v>0</v>
          </cell>
          <cell r="L444"/>
          <cell r="M444"/>
          <cell r="N444"/>
        </row>
        <row r="445">
          <cell r="H445">
            <v>0</v>
          </cell>
          <cell r="I445">
            <v>0</v>
          </cell>
          <cell r="J445">
            <v>0</v>
          </cell>
          <cell r="K445">
            <v>0</v>
          </cell>
          <cell r="L445"/>
          <cell r="M445"/>
          <cell r="N445"/>
        </row>
        <row r="446">
          <cell r="B446" t="str">
            <v>DEALS REMOVED</v>
          </cell>
        </row>
        <row r="447">
          <cell r="H447">
            <v>0</v>
          </cell>
          <cell r="I447">
            <v>0</v>
          </cell>
          <cell r="J447">
            <v>0</v>
          </cell>
          <cell r="K447">
            <v>0</v>
          </cell>
          <cell r="L447"/>
          <cell r="M447"/>
          <cell r="N447"/>
        </row>
        <row r="448">
          <cell r="H448">
            <v>0</v>
          </cell>
          <cell r="I448">
            <v>0</v>
          </cell>
          <cell r="J448">
            <v>0</v>
          </cell>
          <cell r="K448">
            <v>0</v>
          </cell>
          <cell r="L448"/>
          <cell r="M448"/>
          <cell r="N448"/>
        </row>
        <row r="449">
          <cell r="H449">
            <v>0</v>
          </cell>
          <cell r="I449">
            <v>0</v>
          </cell>
          <cell r="J449">
            <v>0</v>
          </cell>
          <cell r="K449">
            <v>0</v>
          </cell>
          <cell r="L449"/>
          <cell r="M449"/>
          <cell r="N449"/>
        </row>
        <row r="450">
          <cell r="H450">
            <v>0</v>
          </cell>
          <cell r="I450">
            <v>0</v>
          </cell>
          <cell r="J450">
            <v>0</v>
          </cell>
          <cell r="K450">
            <v>0</v>
          </cell>
          <cell r="L450"/>
          <cell r="M450"/>
          <cell r="N450"/>
        </row>
        <row r="451">
          <cell r="H451">
            <v>0</v>
          </cell>
          <cell r="I451">
            <v>0</v>
          </cell>
          <cell r="J451">
            <v>0</v>
          </cell>
          <cell r="K451">
            <v>0</v>
          </cell>
          <cell r="L451"/>
          <cell r="M451"/>
          <cell r="N451"/>
        </row>
        <row r="452">
          <cell r="H452">
            <v>0</v>
          </cell>
          <cell r="I452">
            <v>0</v>
          </cell>
          <cell r="J452">
            <v>0</v>
          </cell>
          <cell r="K452">
            <v>0</v>
          </cell>
          <cell r="L452"/>
          <cell r="M452"/>
          <cell r="N452"/>
        </row>
        <row r="453">
          <cell r="H453">
            <v>0</v>
          </cell>
          <cell r="I453">
            <v>0</v>
          </cell>
          <cell r="J453">
            <v>0</v>
          </cell>
          <cell r="K453">
            <v>0</v>
          </cell>
          <cell r="L453"/>
          <cell r="M453"/>
          <cell r="N453"/>
        </row>
        <row r="454">
          <cell r="H454">
            <v>0</v>
          </cell>
          <cell r="I454">
            <v>0</v>
          </cell>
          <cell r="J454">
            <v>0</v>
          </cell>
          <cell r="K454">
            <v>0</v>
          </cell>
          <cell r="L454"/>
          <cell r="M454"/>
          <cell r="N454"/>
        </row>
        <row r="455">
          <cell r="H455">
            <v>0</v>
          </cell>
          <cell r="I455">
            <v>0</v>
          </cell>
          <cell r="J455">
            <v>0</v>
          </cell>
          <cell r="K455">
            <v>0</v>
          </cell>
          <cell r="L455"/>
          <cell r="M455"/>
          <cell r="N455"/>
        </row>
        <row r="456">
          <cell r="H456">
            <v>0</v>
          </cell>
          <cell r="I456">
            <v>0</v>
          </cell>
          <cell r="J456">
            <v>0</v>
          </cell>
          <cell r="K456">
            <v>0</v>
          </cell>
          <cell r="L456"/>
          <cell r="M456"/>
          <cell r="N456"/>
        </row>
        <row r="457">
          <cell r="H457">
            <v>0</v>
          </cell>
          <cell r="I457">
            <v>0</v>
          </cell>
          <cell r="J457">
            <v>0</v>
          </cell>
          <cell r="K457">
            <v>0</v>
          </cell>
          <cell r="L457"/>
          <cell r="M457"/>
          <cell r="N457"/>
        </row>
        <row r="458">
          <cell r="H458">
            <v>0</v>
          </cell>
          <cell r="I458">
            <v>0</v>
          </cell>
          <cell r="J458">
            <v>0</v>
          </cell>
          <cell r="K458">
            <v>0</v>
          </cell>
          <cell r="L458"/>
          <cell r="M458"/>
          <cell r="N458"/>
        </row>
        <row r="459">
          <cell r="H459">
            <v>0</v>
          </cell>
          <cell r="I459">
            <v>0</v>
          </cell>
          <cell r="J459">
            <v>0</v>
          </cell>
          <cell r="K459">
            <v>0</v>
          </cell>
          <cell r="L459"/>
          <cell r="M459"/>
          <cell r="N459"/>
        </row>
        <row r="460">
          <cell r="H460">
            <v>0</v>
          </cell>
          <cell r="I460">
            <v>0</v>
          </cell>
          <cell r="J460">
            <v>0</v>
          </cell>
          <cell r="K460">
            <v>0</v>
          </cell>
          <cell r="L460"/>
          <cell r="M460"/>
          <cell r="N460"/>
        </row>
        <row r="461">
          <cell r="H461">
            <v>0</v>
          </cell>
          <cell r="I461">
            <v>0</v>
          </cell>
          <cell r="J461">
            <v>0</v>
          </cell>
          <cell r="K461">
            <v>0</v>
          </cell>
          <cell r="L461"/>
          <cell r="M461"/>
          <cell r="N461"/>
        </row>
        <row r="462">
          <cell r="H462">
            <v>0</v>
          </cell>
          <cell r="I462">
            <v>0</v>
          </cell>
          <cell r="J462">
            <v>0</v>
          </cell>
          <cell r="K462">
            <v>0</v>
          </cell>
          <cell r="L462"/>
          <cell r="M462"/>
          <cell r="N462"/>
        </row>
        <row r="463">
          <cell r="H463">
            <v>0</v>
          </cell>
          <cell r="I463">
            <v>0</v>
          </cell>
          <cell r="J463">
            <v>0</v>
          </cell>
          <cell r="K463">
            <v>0</v>
          </cell>
          <cell r="L463"/>
          <cell r="M463"/>
          <cell r="N463"/>
        </row>
        <row r="464">
          <cell r="H464">
            <v>0</v>
          </cell>
          <cell r="I464">
            <v>0</v>
          </cell>
          <cell r="J464">
            <v>0</v>
          </cell>
          <cell r="K464">
            <v>0</v>
          </cell>
          <cell r="L464"/>
          <cell r="M464"/>
          <cell r="N464"/>
        </row>
        <row r="465">
          <cell r="H465">
            <v>0</v>
          </cell>
          <cell r="I465">
            <v>0</v>
          </cell>
          <cell r="J465">
            <v>0</v>
          </cell>
          <cell r="K465">
            <v>0</v>
          </cell>
          <cell r="L465"/>
          <cell r="M465"/>
          <cell r="N465"/>
        </row>
        <row r="466">
          <cell r="H466">
            <v>0</v>
          </cell>
          <cell r="I466">
            <v>0</v>
          </cell>
          <cell r="J466">
            <v>0</v>
          </cell>
          <cell r="K466">
            <v>0</v>
          </cell>
          <cell r="L466"/>
          <cell r="M466"/>
          <cell r="N466"/>
        </row>
        <row r="467">
          <cell r="B467">
            <v>0</v>
          </cell>
          <cell r="D467">
            <v>0</v>
          </cell>
          <cell r="E467">
            <v>0</v>
          </cell>
          <cell r="H467">
            <v>0</v>
          </cell>
          <cell r="I467">
            <v>0</v>
          </cell>
          <cell r="J467">
            <v>0</v>
          </cell>
          <cell r="K467">
            <v>0</v>
          </cell>
          <cell r="L467"/>
          <cell r="M467">
            <v>0</v>
          </cell>
          <cell r="N467"/>
          <cell r="P467"/>
        </row>
        <row r="468">
          <cell r="B468">
            <v>0</v>
          </cell>
          <cell r="D468">
            <v>0</v>
          </cell>
          <cell r="E468">
            <v>0</v>
          </cell>
          <cell r="H468">
            <v>0</v>
          </cell>
          <cell r="I468">
            <v>0</v>
          </cell>
          <cell r="J468">
            <v>0</v>
          </cell>
          <cell r="K468">
            <v>0</v>
          </cell>
          <cell r="L468"/>
          <cell r="M468">
            <v>0</v>
          </cell>
          <cell r="N468"/>
          <cell r="P468"/>
        </row>
        <row r="470">
          <cell r="G470" t="str">
            <v># deals</v>
          </cell>
          <cell r="H470" t="str">
            <v>net profit</v>
          </cell>
          <cell r="I470"/>
          <cell r="J470"/>
          <cell r="K470"/>
        </row>
        <row r="471">
          <cell r="D471" t="str">
            <v>TOTAL Q2 01</v>
          </cell>
          <cell r="G471">
            <v>2</v>
          </cell>
          <cell r="H471" t="e">
            <v>#REF!</v>
          </cell>
          <cell r="I471"/>
          <cell r="J471"/>
          <cell r="K471"/>
        </row>
        <row r="472">
          <cell r="D472" t="str">
            <v>TOTAL Q3 01</v>
          </cell>
          <cell r="G472">
            <v>0</v>
          </cell>
          <cell r="H472" t="e">
            <v>#REF!</v>
          </cell>
          <cell r="I472"/>
          <cell r="J472"/>
          <cell r="K472"/>
        </row>
        <row r="473">
          <cell r="D473" t="str">
            <v>TOTAL Q4 01</v>
          </cell>
          <cell r="G473">
            <v>0</v>
          </cell>
          <cell r="H473" t="e">
            <v>#REF!</v>
          </cell>
          <cell r="I473"/>
          <cell r="J473"/>
          <cell r="K473"/>
        </row>
        <row r="474">
          <cell r="D474" t="str">
            <v>TOTAL Q1 02</v>
          </cell>
          <cell r="G474">
            <v>0</v>
          </cell>
          <cell r="H474" t="e">
            <v>#REF!</v>
          </cell>
          <cell r="I474"/>
          <cell r="J474"/>
          <cell r="K474"/>
        </row>
        <row r="475">
          <cell r="D475" t="str">
            <v>GROUP TOTAL</v>
          </cell>
          <cell r="G475">
            <v>2</v>
          </cell>
          <cell r="H475" t="e">
            <v>#REF!</v>
          </cell>
          <cell r="I475"/>
          <cell r="J475"/>
          <cell r="K475"/>
        </row>
        <row r="477">
          <cell r="B477" t="str">
            <v>GLOBAL FINANCE</v>
          </cell>
        </row>
        <row r="478">
          <cell r="H478">
            <v>0</v>
          </cell>
          <cell r="I478">
            <v>0</v>
          </cell>
          <cell r="J478">
            <v>0</v>
          </cell>
          <cell r="K478">
            <v>0</v>
          </cell>
          <cell r="L478"/>
          <cell r="M478"/>
          <cell r="N478"/>
        </row>
        <row r="479">
          <cell r="B479" t="str">
            <v>ETOL 3</v>
          </cell>
          <cell r="C479" t="str">
            <v>Q2 01</v>
          </cell>
          <cell r="D479" t="str">
            <v>E.004090.05.14.02</v>
          </cell>
          <cell r="E479" t="str">
            <v>Stuart Schardin</v>
          </cell>
          <cell r="F479" t="str">
            <v>Negotiation</v>
          </cell>
          <cell r="G479" t="str">
            <v>P&amp;L</v>
          </cell>
          <cell r="H479">
            <v>70</v>
          </cell>
          <cell r="I479">
            <v>70</v>
          </cell>
          <cell r="J479">
            <v>50</v>
          </cell>
          <cell r="K479">
            <v>50</v>
          </cell>
          <cell r="L479" t="str">
            <v>Critical</v>
          </cell>
          <cell r="M479" t="str">
            <v>FAS 140 Monetisation of future earnings relating to cost-cutting measures</v>
          </cell>
          <cell r="N479"/>
          <cell r="O479"/>
          <cell r="P479"/>
        </row>
        <row r="480">
          <cell r="H480">
            <v>0</v>
          </cell>
          <cell r="I480">
            <v>0</v>
          </cell>
          <cell r="J480">
            <v>0</v>
          </cell>
          <cell r="K480">
            <v>0</v>
          </cell>
          <cell r="L480"/>
          <cell r="M480"/>
          <cell r="N480"/>
        </row>
        <row r="481">
          <cell r="H481">
            <v>0</v>
          </cell>
          <cell r="I481">
            <v>0</v>
          </cell>
          <cell r="J481">
            <v>0</v>
          </cell>
          <cell r="K481">
            <v>0</v>
          </cell>
          <cell r="L481"/>
          <cell r="M481"/>
          <cell r="N481"/>
        </row>
        <row r="482">
          <cell r="B482" t="str">
            <v>Letter of Credit Facilities</v>
          </cell>
          <cell r="C482" t="str">
            <v>Q2 01</v>
          </cell>
          <cell r="E482" t="str">
            <v>Simon Crowe</v>
          </cell>
          <cell r="F482" t="str">
            <v>Structuring</v>
          </cell>
          <cell r="G482" t="str">
            <v>Balance Sheet</v>
          </cell>
          <cell r="H482">
            <v>80</v>
          </cell>
          <cell r="I482">
            <v>80</v>
          </cell>
          <cell r="J482">
            <v>5</v>
          </cell>
          <cell r="K482">
            <v>5</v>
          </cell>
          <cell r="L482" t="str">
            <v>High</v>
          </cell>
          <cell r="M482" t="str">
            <v>Creation of LC capacity to support trading facilities. Free up trapped cash. Value attached $300m</v>
          </cell>
          <cell r="N482"/>
          <cell r="O482"/>
          <cell r="P482"/>
        </row>
        <row r="483">
          <cell r="H483">
            <v>0</v>
          </cell>
          <cell r="I483">
            <v>0</v>
          </cell>
          <cell r="J483">
            <v>0</v>
          </cell>
          <cell r="K483">
            <v>0</v>
          </cell>
          <cell r="L483"/>
          <cell r="M483"/>
          <cell r="N483"/>
        </row>
        <row r="484">
          <cell r="B484" t="str">
            <v>VPS 2 Monetisation</v>
          </cell>
          <cell r="C484" t="str">
            <v>Q3 01</v>
          </cell>
          <cell r="D484" t="str">
            <v>E.004090.05.13.02</v>
          </cell>
          <cell r="E484" t="str">
            <v>Simon Crowe</v>
          </cell>
          <cell r="F484" t="str">
            <v>Structuring</v>
          </cell>
          <cell r="G484" t="str">
            <v>Funds Flow</v>
          </cell>
          <cell r="H484">
            <v>10</v>
          </cell>
          <cell r="I484">
            <v>10</v>
          </cell>
          <cell r="J484">
            <v>40</v>
          </cell>
          <cell r="K484">
            <v>40</v>
          </cell>
          <cell r="L484" t="str">
            <v>Medium</v>
          </cell>
          <cell r="M484" t="str">
            <v>Monetisation of the VPS 2 contract to generate funds flow and mitigate exposure to Eastern credit risk. Value attached $500m.</v>
          </cell>
          <cell r="N484"/>
          <cell r="O484"/>
          <cell r="P484"/>
        </row>
        <row r="485">
          <cell r="B485" t="str">
            <v>Conchango IPO</v>
          </cell>
          <cell r="C485" t="str">
            <v>Q3 01</v>
          </cell>
          <cell r="E485" t="str">
            <v>Adam Tyrrell</v>
          </cell>
          <cell r="F485" t="str">
            <v>Idea stage</v>
          </cell>
          <cell r="G485" t="str">
            <v>P&amp;L</v>
          </cell>
          <cell r="H485">
            <v>5</v>
          </cell>
          <cell r="I485">
            <v>5</v>
          </cell>
          <cell r="J485">
            <v>0</v>
          </cell>
          <cell r="K485">
            <v>0</v>
          </cell>
          <cell r="L485" t="str">
            <v>Low</v>
          </cell>
          <cell r="M485" t="str">
            <v>IPO for Conchango (formerly OSI)</v>
          </cell>
          <cell r="N485"/>
          <cell r="O485"/>
          <cell r="P485"/>
        </row>
        <row r="486">
          <cell r="H486">
            <v>0</v>
          </cell>
          <cell r="I486">
            <v>0</v>
          </cell>
          <cell r="J486">
            <v>0</v>
          </cell>
          <cell r="K486">
            <v>0</v>
          </cell>
          <cell r="L486"/>
          <cell r="M486"/>
          <cell r="N486"/>
        </row>
        <row r="487">
          <cell r="H487">
            <v>0</v>
          </cell>
          <cell r="I487">
            <v>0</v>
          </cell>
          <cell r="J487">
            <v>0</v>
          </cell>
          <cell r="K487">
            <v>0</v>
          </cell>
          <cell r="L487"/>
          <cell r="M487"/>
          <cell r="N487"/>
        </row>
        <row r="488">
          <cell r="B488" t="str">
            <v>Metals receivables securitisation</v>
          </cell>
          <cell r="C488" t="str">
            <v>Q3 01</v>
          </cell>
          <cell r="E488" t="str">
            <v>Bill Appleby</v>
          </cell>
          <cell r="F488" t="str">
            <v>Idea stage</v>
          </cell>
          <cell r="G488" t="str">
            <v>Balance Sheet</v>
          </cell>
          <cell r="H488">
            <v>25</v>
          </cell>
          <cell r="I488">
            <v>25</v>
          </cell>
          <cell r="J488">
            <v>0</v>
          </cell>
          <cell r="K488">
            <v>0</v>
          </cell>
          <cell r="L488" t="str">
            <v>Low</v>
          </cell>
          <cell r="M488" t="str">
            <v>Securitisation of receivables</v>
          </cell>
          <cell r="N488"/>
          <cell r="O488"/>
          <cell r="P488"/>
        </row>
        <row r="489">
          <cell r="B489" t="str">
            <v>LME Forward positions</v>
          </cell>
          <cell r="C489" t="str">
            <v>Q3 01</v>
          </cell>
          <cell r="D489" t="str">
            <v>E.004105.02.01</v>
          </cell>
          <cell r="E489" t="str">
            <v>Bill Appleby</v>
          </cell>
          <cell r="F489" t="str">
            <v>Idea stage</v>
          </cell>
          <cell r="G489" t="str">
            <v>Funds Flow</v>
          </cell>
          <cell r="H489">
            <v>25</v>
          </cell>
          <cell r="I489">
            <v>25</v>
          </cell>
          <cell r="J489">
            <v>0</v>
          </cell>
          <cell r="K489">
            <v>0</v>
          </cell>
          <cell r="L489" t="str">
            <v>Medium</v>
          </cell>
          <cell r="M489" t="str">
            <v>Monetisation of LME forward positions. Value attached $200m</v>
          </cell>
          <cell r="N489"/>
          <cell r="O489"/>
          <cell r="P489"/>
        </row>
        <row r="490">
          <cell r="B490" t="str">
            <v>Margaux III</v>
          </cell>
          <cell r="C490" t="str">
            <v>Q4 01</v>
          </cell>
          <cell r="D490" t="str">
            <v>E.004090.05.15.02</v>
          </cell>
          <cell r="E490" t="str">
            <v>Maroun Abboudy</v>
          </cell>
          <cell r="F490" t="str">
            <v>Idea stage</v>
          </cell>
          <cell r="G490" t="str">
            <v>P&amp;L</v>
          </cell>
          <cell r="H490">
            <v>10</v>
          </cell>
          <cell r="I490">
            <v>10</v>
          </cell>
          <cell r="J490">
            <v>0</v>
          </cell>
          <cell r="K490">
            <v>0</v>
          </cell>
          <cell r="L490" t="str">
            <v>Medium</v>
          </cell>
          <cell r="M490" t="str">
            <v>FAS 125 on additional value</v>
          </cell>
          <cell r="N490"/>
          <cell r="O490"/>
          <cell r="P490"/>
        </row>
        <row r="491">
          <cell r="B491" t="str">
            <v>Sarlux Refinancing</v>
          </cell>
          <cell r="C491" t="str">
            <v>Q4 01</v>
          </cell>
          <cell r="D491" t="str">
            <v>E004003.01.ZB.23.01</v>
          </cell>
          <cell r="E491" t="str">
            <v>Maroun Abboudy</v>
          </cell>
          <cell r="F491" t="str">
            <v>Structuring</v>
          </cell>
          <cell r="H491">
            <v>10</v>
          </cell>
          <cell r="I491">
            <v>10</v>
          </cell>
          <cell r="J491">
            <v>0</v>
          </cell>
          <cell r="K491">
            <v>0</v>
          </cell>
          <cell r="L491" t="str">
            <v>Medium</v>
          </cell>
          <cell r="M491" t="str">
            <v>Refinancing project , reduces exposure to future potential write downs</v>
          </cell>
          <cell r="N491"/>
          <cell r="O491"/>
          <cell r="P491"/>
        </row>
        <row r="492">
          <cell r="B492" t="str">
            <v>Metals values</v>
          </cell>
          <cell r="C492" t="str">
            <v>Q4 01</v>
          </cell>
          <cell r="E492" t="str">
            <v>Treasa Kirby</v>
          </cell>
          <cell r="F492" t="str">
            <v>Idea stage</v>
          </cell>
          <cell r="G492" t="str">
            <v>P&amp;L</v>
          </cell>
          <cell r="H492">
            <v>5</v>
          </cell>
          <cell r="I492">
            <v>5</v>
          </cell>
          <cell r="J492">
            <v>0</v>
          </cell>
          <cell r="K492">
            <v>0</v>
          </cell>
          <cell r="L492" t="str">
            <v>Medium</v>
          </cell>
          <cell r="M492" t="str">
            <v>Reviewing options to extract value</v>
          </cell>
          <cell r="N492"/>
          <cell r="O492"/>
          <cell r="P492"/>
        </row>
        <row r="493">
          <cell r="B493" t="str">
            <v>German Recycling business</v>
          </cell>
          <cell r="C493" t="str">
            <v>Q4 01</v>
          </cell>
          <cell r="E493" t="str">
            <v>Treasa Kirby</v>
          </cell>
          <cell r="F493" t="str">
            <v>Idea stage</v>
          </cell>
          <cell r="G493" t="str">
            <v>P&amp;L</v>
          </cell>
          <cell r="H493">
            <v>10</v>
          </cell>
          <cell r="I493">
            <v>10</v>
          </cell>
          <cell r="J493">
            <v>0</v>
          </cell>
          <cell r="K493">
            <v>0</v>
          </cell>
          <cell r="L493" t="str">
            <v>Low</v>
          </cell>
          <cell r="M493" t="str">
            <v>Securitisation of earnings</v>
          </cell>
          <cell r="N493"/>
          <cell r="O493"/>
          <cell r="P493"/>
        </row>
        <row r="494">
          <cell r="H494">
            <v>0</v>
          </cell>
          <cell r="I494">
            <v>0</v>
          </cell>
          <cell r="J494">
            <v>0</v>
          </cell>
          <cell r="K494">
            <v>0</v>
          </cell>
          <cell r="L494"/>
          <cell r="M494"/>
          <cell r="N494"/>
        </row>
        <row r="495">
          <cell r="H495">
            <v>0</v>
          </cell>
          <cell r="I495">
            <v>0</v>
          </cell>
          <cell r="J495">
            <v>0</v>
          </cell>
          <cell r="K495">
            <v>0</v>
          </cell>
          <cell r="L495"/>
          <cell r="M495"/>
          <cell r="N495"/>
        </row>
        <row r="496">
          <cell r="H496">
            <v>0</v>
          </cell>
          <cell r="I496">
            <v>0</v>
          </cell>
          <cell r="J496">
            <v>0</v>
          </cell>
          <cell r="K496">
            <v>0</v>
          </cell>
          <cell r="L496"/>
          <cell r="M496"/>
          <cell r="N496"/>
        </row>
        <row r="497">
          <cell r="H497">
            <v>0</v>
          </cell>
          <cell r="I497">
            <v>0</v>
          </cell>
          <cell r="J497">
            <v>0</v>
          </cell>
          <cell r="K497">
            <v>0</v>
          </cell>
          <cell r="L497"/>
          <cell r="M497"/>
          <cell r="N497"/>
        </row>
        <row r="498">
          <cell r="H498">
            <v>0</v>
          </cell>
          <cell r="I498">
            <v>0</v>
          </cell>
          <cell r="J498">
            <v>0</v>
          </cell>
          <cell r="K498">
            <v>0</v>
          </cell>
          <cell r="L498"/>
          <cell r="M498"/>
          <cell r="N498"/>
        </row>
        <row r="499">
          <cell r="H499">
            <v>0</v>
          </cell>
          <cell r="I499">
            <v>0</v>
          </cell>
          <cell r="J499">
            <v>0</v>
          </cell>
          <cell r="K499">
            <v>0</v>
          </cell>
          <cell r="L499"/>
          <cell r="M499"/>
          <cell r="N499"/>
        </row>
        <row r="500">
          <cell r="H500">
            <v>0</v>
          </cell>
          <cell r="I500">
            <v>0</v>
          </cell>
          <cell r="J500">
            <v>0</v>
          </cell>
          <cell r="K500">
            <v>0</v>
          </cell>
          <cell r="L500"/>
          <cell r="M500"/>
          <cell r="N500"/>
        </row>
        <row r="501">
          <cell r="H501">
            <v>0</v>
          </cell>
          <cell r="I501">
            <v>0</v>
          </cell>
          <cell r="J501">
            <v>0</v>
          </cell>
          <cell r="K501">
            <v>0</v>
          </cell>
          <cell r="L501"/>
          <cell r="M501"/>
          <cell r="N501"/>
        </row>
        <row r="502">
          <cell r="H502">
            <v>0</v>
          </cell>
          <cell r="I502">
            <v>0</v>
          </cell>
          <cell r="J502">
            <v>0</v>
          </cell>
          <cell r="K502">
            <v>0</v>
          </cell>
          <cell r="L502"/>
          <cell r="M502"/>
          <cell r="N502"/>
        </row>
        <row r="503">
          <cell r="H503">
            <v>0</v>
          </cell>
          <cell r="I503">
            <v>0</v>
          </cell>
          <cell r="J503">
            <v>0</v>
          </cell>
          <cell r="K503">
            <v>0</v>
          </cell>
          <cell r="L503"/>
          <cell r="M503"/>
          <cell r="N503"/>
        </row>
        <row r="504">
          <cell r="H504">
            <v>0</v>
          </cell>
          <cell r="I504">
            <v>0</v>
          </cell>
          <cell r="J504">
            <v>0</v>
          </cell>
          <cell r="K504">
            <v>0</v>
          </cell>
          <cell r="L504"/>
          <cell r="M504"/>
          <cell r="N504"/>
        </row>
        <row r="505">
          <cell r="H505">
            <v>0</v>
          </cell>
          <cell r="I505">
            <v>0</v>
          </cell>
          <cell r="J505">
            <v>0</v>
          </cell>
          <cell r="K505">
            <v>0</v>
          </cell>
          <cell r="L505"/>
          <cell r="M505"/>
          <cell r="N505"/>
        </row>
        <row r="506">
          <cell r="H506">
            <v>0</v>
          </cell>
          <cell r="I506">
            <v>0</v>
          </cell>
          <cell r="J506">
            <v>0</v>
          </cell>
          <cell r="K506">
            <v>0</v>
          </cell>
          <cell r="L506"/>
          <cell r="M506"/>
          <cell r="N506"/>
        </row>
        <row r="507">
          <cell r="H507">
            <v>0</v>
          </cell>
          <cell r="I507">
            <v>0</v>
          </cell>
          <cell r="J507">
            <v>0</v>
          </cell>
          <cell r="K507">
            <v>0</v>
          </cell>
          <cell r="L507"/>
          <cell r="M507"/>
          <cell r="N507"/>
        </row>
        <row r="508">
          <cell r="H508">
            <v>0</v>
          </cell>
          <cell r="I508">
            <v>0</v>
          </cell>
          <cell r="J508">
            <v>0</v>
          </cell>
          <cell r="K508">
            <v>0</v>
          </cell>
          <cell r="L508"/>
          <cell r="M508"/>
          <cell r="N508"/>
        </row>
        <row r="509">
          <cell r="H509">
            <v>0</v>
          </cell>
          <cell r="I509">
            <v>0</v>
          </cell>
          <cell r="J509">
            <v>0</v>
          </cell>
          <cell r="K509">
            <v>0</v>
          </cell>
          <cell r="L509"/>
          <cell r="M509"/>
          <cell r="N509"/>
        </row>
        <row r="510">
          <cell r="H510">
            <v>0</v>
          </cell>
          <cell r="I510">
            <v>0</v>
          </cell>
          <cell r="J510">
            <v>0</v>
          </cell>
          <cell r="K510">
            <v>0</v>
          </cell>
          <cell r="L510"/>
          <cell r="M510"/>
          <cell r="N510"/>
        </row>
        <row r="511">
          <cell r="H511">
            <v>0</v>
          </cell>
          <cell r="I511">
            <v>0</v>
          </cell>
          <cell r="J511">
            <v>0</v>
          </cell>
          <cell r="K511">
            <v>0</v>
          </cell>
          <cell r="L511"/>
          <cell r="M511"/>
          <cell r="N511"/>
        </row>
        <row r="512">
          <cell r="H512">
            <v>0</v>
          </cell>
          <cell r="I512">
            <v>0</v>
          </cell>
          <cell r="J512">
            <v>0</v>
          </cell>
          <cell r="K512">
            <v>0</v>
          </cell>
          <cell r="L512"/>
          <cell r="M512"/>
          <cell r="N512"/>
        </row>
        <row r="513">
          <cell r="H513">
            <v>0</v>
          </cell>
          <cell r="I513">
            <v>0</v>
          </cell>
          <cell r="J513">
            <v>0</v>
          </cell>
          <cell r="K513">
            <v>0</v>
          </cell>
          <cell r="L513"/>
          <cell r="M513"/>
          <cell r="N513"/>
        </row>
        <row r="514">
          <cell r="H514">
            <v>0</v>
          </cell>
          <cell r="I514">
            <v>0</v>
          </cell>
          <cell r="J514">
            <v>0</v>
          </cell>
          <cell r="K514">
            <v>0</v>
          </cell>
          <cell r="L514"/>
          <cell r="M514"/>
          <cell r="N514"/>
        </row>
        <row r="515">
          <cell r="H515">
            <v>0</v>
          </cell>
          <cell r="I515">
            <v>0</v>
          </cell>
          <cell r="J515">
            <v>0</v>
          </cell>
          <cell r="K515">
            <v>0</v>
          </cell>
          <cell r="L515"/>
          <cell r="M515"/>
          <cell r="N515"/>
        </row>
        <row r="516">
          <cell r="H516">
            <v>0</v>
          </cell>
          <cell r="I516">
            <v>0</v>
          </cell>
          <cell r="J516">
            <v>0</v>
          </cell>
          <cell r="K516">
            <v>0</v>
          </cell>
          <cell r="L516"/>
          <cell r="M516"/>
          <cell r="N516"/>
        </row>
        <row r="517">
          <cell r="H517">
            <v>0</v>
          </cell>
          <cell r="I517">
            <v>0</v>
          </cell>
          <cell r="J517">
            <v>0</v>
          </cell>
          <cell r="K517">
            <v>0</v>
          </cell>
          <cell r="L517"/>
          <cell r="M517"/>
          <cell r="N517"/>
        </row>
        <row r="518">
          <cell r="B518" t="str">
            <v>DEALS REMOVED</v>
          </cell>
        </row>
        <row r="519">
          <cell r="H519">
            <v>0</v>
          </cell>
          <cell r="I519">
            <v>0</v>
          </cell>
          <cell r="J519">
            <v>0</v>
          </cell>
          <cell r="K519">
            <v>0</v>
          </cell>
          <cell r="L519"/>
          <cell r="M519"/>
          <cell r="N519"/>
        </row>
        <row r="520">
          <cell r="H520">
            <v>0</v>
          </cell>
          <cell r="I520">
            <v>0</v>
          </cell>
          <cell r="J520">
            <v>0</v>
          </cell>
          <cell r="K520">
            <v>0</v>
          </cell>
          <cell r="L520"/>
          <cell r="M520"/>
          <cell r="N520"/>
        </row>
        <row r="521">
          <cell r="H521">
            <v>0</v>
          </cell>
          <cell r="I521">
            <v>0</v>
          </cell>
          <cell r="J521">
            <v>0</v>
          </cell>
          <cell r="K521">
            <v>0</v>
          </cell>
          <cell r="L521"/>
          <cell r="M521"/>
          <cell r="N521"/>
        </row>
        <row r="522">
          <cell r="H522">
            <v>0</v>
          </cell>
          <cell r="I522">
            <v>0</v>
          </cell>
          <cell r="J522">
            <v>0</v>
          </cell>
          <cell r="K522">
            <v>0</v>
          </cell>
          <cell r="L522"/>
          <cell r="M522"/>
          <cell r="N522"/>
        </row>
        <row r="523">
          <cell r="H523">
            <v>0</v>
          </cell>
          <cell r="I523">
            <v>0</v>
          </cell>
          <cell r="J523">
            <v>0</v>
          </cell>
          <cell r="K523">
            <v>0</v>
          </cell>
          <cell r="L523"/>
          <cell r="M523"/>
          <cell r="N523"/>
        </row>
        <row r="524">
          <cell r="H524">
            <v>0</v>
          </cell>
          <cell r="I524">
            <v>0</v>
          </cell>
          <cell r="J524">
            <v>0</v>
          </cell>
          <cell r="K524">
            <v>0</v>
          </cell>
          <cell r="L524"/>
          <cell r="M524"/>
          <cell r="N524"/>
        </row>
        <row r="525">
          <cell r="H525">
            <v>0</v>
          </cell>
          <cell r="I525">
            <v>0</v>
          </cell>
          <cell r="J525">
            <v>0</v>
          </cell>
          <cell r="K525">
            <v>0</v>
          </cell>
          <cell r="L525"/>
          <cell r="M525"/>
          <cell r="N525"/>
        </row>
        <row r="526">
          <cell r="H526">
            <v>0</v>
          </cell>
          <cell r="I526">
            <v>0</v>
          </cell>
          <cell r="J526">
            <v>0</v>
          </cell>
          <cell r="K526">
            <v>0</v>
          </cell>
          <cell r="L526"/>
          <cell r="M526"/>
          <cell r="N526"/>
        </row>
        <row r="527">
          <cell r="H527">
            <v>0</v>
          </cell>
          <cell r="I527">
            <v>0</v>
          </cell>
          <cell r="J527">
            <v>0</v>
          </cell>
          <cell r="K527">
            <v>0</v>
          </cell>
          <cell r="L527"/>
          <cell r="M527"/>
          <cell r="N527"/>
        </row>
        <row r="528">
          <cell r="H528">
            <v>0</v>
          </cell>
          <cell r="I528">
            <v>0</v>
          </cell>
          <cell r="J528">
            <v>0</v>
          </cell>
          <cell r="K528">
            <v>0</v>
          </cell>
          <cell r="L528"/>
          <cell r="M528"/>
          <cell r="N528"/>
        </row>
        <row r="529">
          <cell r="H529">
            <v>0</v>
          </cell>
          <cell r="I529">
            <v>0</v>
          </cell>
          <cell r="J529">
            <v>0</v>
          </cell>
          <cell r="K529">
            <v>0</v>
          </cell>
          <cell r="L529"/>
          <cell r="M529"/>
          <cell r="N529"/>
        </row>
        <row r="530">
          <cell r="H530">
            <v>0</v>
          </cell>
          <cell r="I530">
            <v>0</v>
          </cell>
          <cell r="J530">
            <v>0</v>
          </cell>
          <cell r="K530">
            <v>0</v>
          </cell>
          <cell r="L530"/>
          <cell r="M530"/>
          <cell r="N530"/>
        </row>
        <row r="531">
          <cell r="H531">
            <v>0</v>
          </cell>
          <cell r="I531">
            <v>0</v>
          </cell>
          <cell r="J531">
            <v>0</v>
          </cell>
          <cell r="K531">
            <v>0</v>
          </cell>
          <cell r="L531"/>
          <cell r="M531"/>
          <cell r="N531"/>
        </row>
        <row r="532">
          <cell r="H532">
            <v>0</v>
          </cell>
          <cell r="I532">
            <v>0</v>
          </cell>
          <cell r="J532">
            <v>0</v>
          </cell>
          <cell r="K532">
            <v>0</v>
          </cell>
          <cell r="L532"/>
          <cell r="M532"/>
          <cell r="N532"/>
        </row>
        <row r="533">
          <cell r="H533">
            <v>0</v>
          </cell>
          <cell r="I533">
            <v>0</v>
          </cell>
          <cell r="J533">
            <v>0</v>
          </cell>
          <cell r="K533">
            <v>0</v>
          </cell>
          <cell r="L533"/>
          <cell r="M533"/>
          <cell r="N533"/>
        </row>
        <row r="534">
          <cell r="H534">
            <v>0</v>
          </cell>
          <cell r="I534">
            <v>0</v>
          </cell>
          <cell r="J534">
            <v>0</v>
          </cell>
          <cell r="K534">
            <v>0</v>
          </cell>
          <cell r="L534"/>
          <cell r="M534"/>
          <cell r="N534"/>
        </row>
        <row r="535">
          <cell r="H535">
            <v>0</v>
          </cell>
          <cell r="I535">
            <v>0</v>
          </cell>
          <cell r="J535">
            <v>0</v>
          </cell>
          <cell r="K535">
            <v>0</v>
          </cell>
          <cell r="L535"/>
          <cell r="M535"/>
          <cell r="N535"/>
        </row>
        <row r="536">
          <cell r="H536">
            <v>0</v>
          </cell>
          <cell r="I536">
            <v>0</v>
          </cell>
          <cell r="J536">
            <v>0</v>
          </cell>
          <cell r="K536">
            <v>0</v>
          </cell>
          <cell r="L536"/>
          <cell r="M536"/>
          <cell r="N536"/>
        </row>
        <row r="537">
          <cell r="H537">
            <v>0</v>
          </cell>
          <cell r="I537">
            <v>0</v>
          </cell>
          <cell r="J537">
            <v>0</v>
          </cell>
          <cell r="K537">
            <v>0</v>
          </cell>
          <cell r="L537"/>
          <cell r="M537"/>
          <cell r="N537"/>
        </row>
        <row r="538">
          <cell r="H538">
            <v>0</v>
          </cell>
          <cell r="I538">
            <v>0</v>
          </cell>
          <cell r="J538">
            <v>0</v>
          </cell>
          <cell r="K538">
            <v>0</v>
          </cell>
          <cell r="L538"/>
          <cell r="M538"/>
          <cell r="N538"/>
        </row>
        <row r="539">
          <cell r="B539">
            <v>0</v>
          </cell>
          <cell r="D539">
            <v>0</v>
          </cell>
          <cell r="E539">
            <v>0</v>
          </cell>
          <cell r="H539">
            <v>0</v>
          </cell>
          <cell r="I539">
            <v>0</v>
          </cell>
          <cell r="J539">
            <v>0</v>
          </cell>
          <cell r="K539">
            <v>0</v>
          </cell>
          <cell r="L539"/>
          <cell r="M539">
            <v>0</v>
          </cell>
          <cell r="N539"/>
          <cell r="P539"/>
        </row>
        <row r="540">
          <cell r="B540">
            <v>0</v>
          </cell>
          <cell r="D540">
            <v>0</v>
          </cell>
          <cell r="E540">
            <v>0</v>
          </cell>
          <cell r="H540">
            <v>0</v>
          </cell>
          <cell r="I540">
            <v>0</v>
          </cell>
          <cell r="J540">
            <v>0</v>
          </cell>
          <cell r="K540">
            <v>0</v>
          </cell>
          <cell r="L540"/>
          <cell r="M540">
            <v>0</v>
          </cell>
          <cell r="N540"/>
          <cell r="P540"/>
        </row>
        <row r="542">
          <cell r="G542" t="str">
            <v># deals</v>
          </cell>
          <cell r="H542" t="str">
            <v>net profit</v>
          </cell>
          <cell r="I542"/>
          <cell r="J542"/>
          <cell r="K542"/>
        </row>
        <row r="543">
          <cell r="D543" t="str">
            <v>TOTAL Q2 01</v>
          </cell>
          <cell r="G543">
            <v>2</v>
          </cell>
          <cell r="H543" t="e">
            <v>#REF!</v>
          </cell>
          <cell r="I543"/>
          <cell r="J543"/>
          <cell r="K543"/>
        </row>
        <row r="544">
          <cell r="D544" t="str">
            <v>TOTAL Q3 01</v>
          </cell>
          <cell r="G544">
            <v>4</v>
          </cell>
          <cell r="H544" t="e">
            <v>#REF!</v>
          </cell>
          <cell r="I544"/>
          <cell r="J544"/>
          <cell r="K544"/>
        </row>
        <row r="545">
          <cell r="D545" t="str">
            <v>TOTAL Q4 01</v>
          </cell>
          <cell r="G545">
            <v>4</v>
          </cell>
          <cell r="H545" t="e">
            <v>#REF!</v>
          </cell>
          <cell r="I545"/>
          <cell r="J545"/>
          <cell r="K545"/>
        </row>
        <row r="546">
          <cell r="D546" t="str">
            <v>TOTAL Q1 02</v>
          </cell>
          <cell r="G546">
            <v>0</v>
          </cell>
          <cell r="H546" t="e">
            <v>#REF!</v>
          </cell>
          <cell r="I546"/>
          <cell r="J546"/>
          <cell r="K546"/>
        </row>
        <row r="547">
          <cell r="D547" t="str">
            <v>GROUP TOTAL</v>
          </cell>
          <cell r="G547">
            <v>10</v>
          </cell>
          <cell r="H547" t="e">
            <v>#REF!</v>
          </cell>
          <cell r="I547"/>
          <cell r="J547"/>
          <cell r="K547"/>
        </row>
        <row r="549">
          <cell r="B549" t="str">
            <v>FINANCE ORIGINATION</v>
          </cell>
        </row>
        <row r="550">
          <cell r="B550" t="str">
            <v>Talisman PECS</v>
          </cell>
          <cell r="C550" t="str">
            <v>Q2 01</v>
          </cell>
          <cell r="D550" t="str">
            <v>E.004006.01.07.01</v>
          </cell>
          <cell r="E550" t="str">
            <v>Chris Harris</v>
          </cell>
          <cell r="F550" t="str">
            <v>Structuring</v>
          </cell>
          <cell r="G550" t="str">
            <v>P&amp;L</v>
          </cell>
          <cell r="H550">
            <v>40</v>
          </cell>
          <cell r="I550">
            <v>40</v>
          </cell>
          <cell r="J550">
            <v>40</v>
          </cell>
          <cell r="K550">
            <v>40</v>
          </cell>
          <cell r="L550" t="str">
            <v>High</v>
          </cell>
          <cell r="M550" t="str">
            <v>Pre-pay oil tax structure/ Client has reviewed draft contracts and tax opinion and is going to legal counsel in 3 wks time</v>
          </cell>
          <cell r="N550"/>
          <cell r="O550"/>
          <cell r="P550"/>
        </row>
        <row r="551">
          <cell r="B551" t="str">
            <v>Thrace Basin (Fair Value adjust.)</v>
          </cell>
          <cell r="C551" t="str">
            <v>Q2 01</v>
          </cell>
          <cell r="D551" t="str">
            <v>E.004006.01.18.02</v>
          </cell>
          <cell r="E551" t="str">
            <v>Nigel Friend</v>
          </cell>
          <cell r="F551" t="str">
            <v>Multi Phase</v>
          </cell>
          <cell r="G551" t="str">
            <v>P&amp;L</v>
          </cell>
          <cell r="H551">
            <v>50</v>
          </cell>
          <cell r="I551">
            <v>50</v>
          </cell>
          <cell r="J551">
            <v>30</v>
          </cell>
          <cell r="K551">
            <v>30</v>
          </cell>
          <cell r="L551" t="str">
            <v>Medium</v>
          </cell>
          <cell r="M551" t="str">
            <v>$2.3 million fair value adjustment taken in Q1 ($1.8 million Q4 2000).  Profitability this quarter will depend on drilling success in identified prospects.</v>
          </cell>
          <cell r="N551"/>
          <cell r="O551"/>
          <cell r="P551"/>
        </row>
        <row r="552">
          <cell r="B552" t="str">
            <v>Alkane</v>
          </cell>
          <cell r="C552" t="str">
            <v>Q2 01</v>
          </cell>
          <cell r="E552" t="str">
            <v>Chris Harris</v>
          </cell>
          <cell r="F552" t="str">
            <v>Structuring</v>
          </cell>
          <cell r="G552" t="str">
            <v>P&amp;L</v>
          </cell>
          <cell r="H552">
            <v>30</v>
          </cell>
          <cell r="I552">
            <v>30</v>
          </cell>
          <cell r="J552">
            <v>20</v>
          </cell>
          <cell r="K552">
            <v>20</v>
          </cell>
          <cell r="L552" t="str">
            <v>High</v>
          </cell>
          <cell r="M552" t="str">
            <v>15yr CTA Gas purchase agreement; needs sites allocated in order to get MTM treatment/Re-evaluating economics post-NETA, finalising security negotiations/ fits well with Wartsilla deal</v>
          </cell>
          <cell r="N552"/>
          <cell r="O552"/>
          <cell r="P552"/>
        </row>
        <row r="553">
          <cell r="B553" t="str">
            <v>Sale of Paladin</v>
          </cell>
          <cell r="C553" t="str">
            <v>Q2 01</v>
          </cell>
          <cell r="D553" t="str">
            <v>E.004006.01.18.02</v>
          </cell>
          <cell r="E553" t="str">
            <v>Chris Harris</v>
          </cell>
          <cell r="F553" t="str">
            <v>Idea stage</v>
          </cell>
          <cell r="G553" t="str">
            <v>P&amp;L</v>
          </cell>
          <cell r="H553">
            <v>10</v>
          </cell>
          <cell r="I553">
            <v>10</v>
          </cell>
          <cell r="J553">
            <v>0</v>
          </cell>
          <cell r="K553">
            <v>0</v>
          </cell>
          <cell r="L553" t="str">
            <v>Medium</v>
          </cell>
          <cell r="M553"/>
          <cell r="N553"/>
          <cell r="O553"/>
        </row>
        <row r="554">
          <cell r="B554" t="str">
            <v>Centrica Epic</v>
          </cell>
          <cell r="C554" t="str">
            <v>Q3 01</v>
          </cell>
          <cell r="E554" t="str">
            <v>Chris Harris</v>
          </cell>
          <cell r="F554" t="str">
            <v>Structuring</v>
          </cell>
          <cell r="G554" t="str">
            <v>P&amp;L</v>
          </cell>
          <cell r="H554">
            <v>15</v>
          </cell>
          <cell r="I554">
            <v>15</v>
          </cell>
          <cell r="J554">
            <v>0</v>
          </cell>
          <cell r="K554">
            <v>0</v>
          </cell>
          <cell r="L554" t="str">
            <v>Medium</v>
          </cell>
          <cell r="M554" t="str">
            <v>Prepaid gas tax structure/ Pitched to client 24/4 well received, seeking sr managment approval</v>
          </cell>
          <cell r="N554"/>
          <cell r="O554"/>
          <cell r="P554"/>
        </row>
        <row r="555">
          <cell r="B555" t="str">
            <v>Kerr McGee Epic</v>
          </cell>
          <cell r="C555" t="str">
            <v>Q3 01</v>
          </cell>
          <cell r="E555" t="str">
            <v>Chris Harris</v>
          </cell>
          <cell r="F555" t="str">
            <v>Idea stage</v>
          </cell>
          <cell r="G555" t="str">
            <v>P&amp;L</v>
          </cell>
          <cell r="H555">
            <v>5</v>
          </cell>
          <cell r="I555">
            <v>5</v>
          </cell>
          <cell r="J555">
            <v>5</v>
          </cell>
          <cell r="K555">
            <v>5</v>
          </cell>
          <cell r="L555" t="str">
            <v>Low</v>
          </cell>
          <cell r="M555" t="str">
            <v>Prepaid oil tax structure/ contacting company to arrange meeting</v>
          </cell>
          <cell r="N555"/>
          <cell r="O555"/>
          <cell r="P555"/>
        </row>
        <row r="556">
          <cell r="B556" t="str">
            <v>ENI POPS</v>
          </cell>
          <cell r="C556" t="str">
            <v>Q3 01</v>
          </cell>
          <cell r="E556" t="str">
            <v>Chris Harris</v>
          </cell>
          <cell r="F556" t="str">
            <v>Structuring</v>
          </cell>
          <cell r="G556" t="str">
            <v>P&amp;L</v>
          </cell>
          <cell r="H556">
            <v>20</v>
          </cell>
          <cell r="I556">
            <v>20</v>
          </cell>
          <cell r="J556">
            <v>15</v>
          </cell>
          <cell r="K556">
            <v>15</v>
          </cell>
          <cell r="L556" t="str">
            <v>Medium</v>
          </cell>
          <cell r="M556" t="str">
            <v>Prepaid oil tax structure/ Client reviewing</v>
          </cell>
          <cell r="N556"/>
          <cell r="O556"/>
          <cell r="P556"/>
        </row>
        <row r="557">
          <cell r="B557" t="str">
            <v>Sale of Thrace Basin</v>
          </cell>
          <cell r="C557" t="str">
            <v>Q3 01</v>
          </cell>
          <cell r="E557" t="str">
            <v>Nigel Friend</v>
          </cell>
          <cell r="F557" t="str">
            <v>Idea stage</v>
          </cell>
          <cell r="G557" t="str">
            <v>P&amp;L</v>
          </cell>
          <cell r="H557">
            <v>30</v>
          </cell>
          <cell r="I557">
            <v>30</v>
          </cell>
          <cell r="J557">
            <v>30</v>
          </cell>
          <cell r="K557">
            <v>30</v>
          </cell>
          <cell r="L557" t="str">
            <v>Low</v>
          </cell>
          <cell r="M557" t="str">
            <v>Sale of Thrace licenses once production proven</v>
          </cell>
          <cell r="N557"/>
          <cell r="O557"/>
          <cell r="P557"/>
        </row>
        <row r="558">
          <cell r="B558" t="str">
            <v>LWS</v>
          </cell>
          <cell r="C558" t="str">
            <v>Q3 01</v>
          </cell>
          <cell r="E558" t="str">
            <v>Andrew Davison</v>
          </cell>
          <cell r="F558" t="str">
            <v>Negotiation</v>
          </cell>
          <cell r="G558" t="str">
            <v>P&amp;L</v>
          </cell>
          <cell r="H558">
            <v>10</v>
          </cell>
          <cell r="I558">
            <v>10</v>
          </cell>
          <cell r="J558">
            <v>30</v>
          </cell>
          <cell r="K558">
            <v>30</v>
          </cell>
          <cell r="L558" t="str">
            <v>Medium</v>
          </cell>
          <cell r="M558" t="str">
            <v>Low cost waste to energy start-up/  Power and equity options over a ten-site program.  ENE is EPC contractor.  This is an accrual accounted deal.  P&amp;L to be realized 2002/2003 at earliest</v>
          </cell>
          <cell r="N558"/>
          <cell r="O558"/>
          <cell r="P558"/>
        </row>
        <row r="559">
          <cell r="B559" t="str">
            <v>Doina</v>
          </cell>
          <cell r="C559" t="str">
            <v>Q4 01</v>
          </cell>
          <cell r="D559" t="str">
            <v>E.004006.01.18.02</v>
          </cell>
          <cell r="E559" t="str">
            <v>Chris Harris</v>
          </cell>
          <cell r="F559" t="str">
            <v>Idea stage</v>
          </cell>
          <cell r="G559" t="str">
            <v>P&amp;L</v>
          </cell>
          <cell r="H559">
            <v>10</v>
          </cell>
          <cell r="I559">
            <v>10</v>
          </cell>
          <cell r="J559">
            <v>10</v>
          </cell>
          <cell r="K559">
            <v>10</v>
          </cell>
          <cell r="L559" t="str">
            <v>Medium</v>
          </cell>
          <cell r="M559" t="str">
            <v>Option to purchase gas from Paladin's off-shore fields; Key well drill date has slipped to Q3 01, cannot assess commercial viability until Q4 01 at the earliest.</v>
          </cell>
          <cell r="N559"/>
          <cell r="O559"/>
          <cell r="P559"/>
        </row>
        <row r="560">
          <cell r="B560" t="str">
            <v>Amity Oil</v>
          </cell>
          <cell r="C560" t="str">
            <v>Q4 01</v>
          </cell>
          <cell r="E560" t="str">
            <v>Nigel Friend</v>
          </cell>
          <cell r="F560" t="str">
            <v>Idea stage</v>
          </cell>
          <cell r="G560" t="str">
            <v>P&amp;L</v>
          </cell>
          <cell r="H560">
            <v>10</v>
          </cell>
          <cell r="I560">
            <v>10</v>
          </cell>
          <cell r="J560">
            <v>0</v>
          </cell>
          <cell r="K560">
            <v>0</v>
          </cell>
          <cell r="L560" t="str">
            <v>Low</v>
          </cell>
          <cell r="M560" t="str">
            <v>Loan (repaid with gas sales) and Contingent Gas Sales Agreement (CGSA)</v>
          </cell>
          <cell r="N560"/>
          <cell r="O560"/>
          <cell r="P560"/>
        </row>
        <row r="561">
          <cell r="H561">
            <v>0</v>
          </cell>
          <cell r="I561">
            <v>0</v>
          </cell>
          <cell r="J561">
            <v>0</v>
          </cell>
          <cell r="K561">
            <v>0</v>
          </cell>
          <cell r="L561"/>
          <cell r="M561"/>
          <cell r="N561"/>
        </row>
        <row r="562">
          <cell r="H562">
            <v>0</v>
          </cell>
          <cell r="I562">
            <v>0</v>
          </cell>
          <cell r="J562">
            <v>0</v>
          </cell>
          <cell r="K562">
            <v>0</v>
          </cell>
          <cell r="L562"/>
          <cell r="M562"/>
          <cell r="N562"/>
        </row>
        <row r="563">
          <cell r="H563">
            <v>0</v>
          </cell>
          <cell r="I563">
            <v>0</v>
          </cell>
          <cell r="J563">
            <v>0</v>
          </cell>
          <cell r="K563">
            <v>0</v>
          </cell>
          <cell r="L563"/>
          <cell r="M563"/>
          <cell r="N563"/>
        </row>
        <row r="564">
          <cell r="H564">
            <v>0</v>
          </cell>
          <cell r="I564">
            <v>0</v>
          </cell>
          <cell r="J564">
            <v>0</v>
          </cell>
          <cell r="K564">
            <v>0</v>
          </cell>
          <cell r="L564"/>
          <cell r="M564"/>
          <cell r="N564"/>
        </row>
        <row r="565">
          <cell r="H565">
            <v>0</v>
          </cell>
          <cell r="I565">
            <v>0</v>
          </cell>
          <cell r="J565">
            <v>0</v>
          </cell>
          <cell r="K565">
            <v>0</v>
          </cell>
          <cell r="L565"/>
          <cell r="M565"/>
          <cell r="N565"/>
        </row>
        <row r="566">
          <cell r="H566">
            <v>0</v>
          </cell>
          <cell r="I566">
            <v>0</v>
          </cell>
          <cell r="J566">
            <v>0</v>
          </cell>
          <cell r="K566">
            <v>0</v>
          </cell>
          <cell r="L566"/>
          <cell r="M566"/>
          <cell r="N566"/>
        </row>
        <row r="567">
          <cell r="H567">
            <v>0</v>
          </cell>
          <cell r="I567">
            <v>0</v>
          </cell>
          <cell r="J567">
            <v>0</v>
          </cell>
          <cell r="K567">
            <v>0</v>
          </cell>
          <cell r="L567"/>
          <cell r="M567"/>
          <cell r="N567"/>
        </row>
        <row r="568">
          <cell r="H568">
            <v>0</v>
          </cell>
          <cell r="I568">
            <v>0</v>
          </cell>
          <cell r="J568">
            <v>0</v>
          </cell>
          <cell r="K568">
            <v>0</v>
          </cell>
          <cell r="L568"/>
          <cell r="M568"/>
          <cell r="N568"/>
        </row>
        <row r="569">
          <cell r="H569">
            <v>0</v>
          </cell>
          <cell r="I569">
            <v>0</v>
          </cell>
          <cell r="J569">
            <v>0</v>
          </cell>
          <cell r="K569">
            <v>0</v>
          </cell>
          <cell r="L569"/>
          <cell r="M569"/>
          <cell r="N569"/>
        </row>
        <row r="570">
          <cell r="H570">
            <v>0</v>
          </cell>
          <cell r="I570">
            <v>0</v>
          </cell>
          <cell r="J570">
            <v>0</v>
          </cell>
          <cell r="K570">
            <v>0</v>
          </cell>
          <cell r="L570"/>
          <cell r="M570"/>
          <cell r="N570"/>
        </row>
        <row r="571">
          <cell r="H571">
            <v>0</v>
          </cell>
          <cell r="I571">
            <v>0</v>
          </cell>
          <cell r="J571">
            <v>0</v>
          </cell>
          <cell r="K571">
            <v>0</v>
          </cell>
          <cell r="L571"/>
          <cell r="M571"/>
          <cell r="N571"/>
        </row>
        <row r="572">
          <cell r="H572">
            <v>0</v>
          </cell>
          <cell r="I572">
            <v>0</v>
          </cell>
          <cell r="J572">
            <v>0</v>
          </cell>
          <cell r="K572">
            <v>0</v>
          </cell>
          <cell r="L572"/>
          <cell r="M572"/>
          <cell r="N572"/>
        </row>
        <row r="573">
          <cell r="H573">
            <v>0</v>
          </cell>
          <cell r="I573">
            <v>0</v>
          </cell>
          <cell r="J573">
            <v>0</v>
          </cell>
          <cell r="K573">
            <v>0</v>
          </cell>
          <cell r="L573"/>
          <cell r="M573"/>
          <cell r="N573"/>
        </row>
        <row r="574">
          <cell r="H574">
            <v>0</v>
          </cell>
          <cell r="I574">
            <v>0</v>
          </cell>
          <cell r="J574">
            <v>0</v>
          </cell>
          <cell r="K574">
            <v>0</v>
          </cell>
          <cell r="L574"/>
          <cell r="M574"/>
          <cell r="N574"/>
        </row>
        <row r="575">
          <cell r="H575">
            <v>0</v>
          </cell>
          <cell r="I575">
            <v>0</v>
          </cell>
          <cell r="J575">
            <v>0</v>
          </cell>
          <cell r="K575">
            <v>0</v>
          </cell>
          <cell r="L575"/>
          <cell r="M575"/>
          <cell r="N575"/>
        </row>
        <row r="576">
          <cell r="H576">
            <v>0</v>
          </cell>
          <cell r="I576">
            <v>0</v>
          </cell>
          <cell r="J576">
            <v>0</v>
          </cell>
          <cell r="K576">
            <v>0</v>
          </cell>
          <cell r="L576"/>
          <cell r="M576"/>
          <cell r="N576"/>
        </row>
        <row r="577">
          <cell r="H577">
            <v>0</v>
          </cell>
          <cell r="I577">
            <v>0</v>
          </cell>
          <cell r="J577">
            <v>0</v>
          </cell>
          <cell r="K577">
            <v>0</v>
          </cell>
          <cell r="L577"/>
          <cell r="M577"/>
          <cell r="N577"/>
        </row>
        <row r="578">
          <cell r="H578">
            <v>0</v>
          </cell>
          <cell r="I578">
            <v>0</v>
          </cell>
          <cell r="J578">
            <v>0</v>
          </cell>
          <cell r="K578">
            <v>0</v>
          </cell>
          <cell r="L578"/>
          <cell r="M578"/>
          <cell r="N578"/>
        </row>
        <row r="579">
          <cell r="H579">
            <v>0</v>
          </cell>
          <cell r="I579">
            <v>0</v>
          </cell>
          <cell r="J579">
            <v>0</v>
          </cell>
          <cell r="K579">
            <v>0</v>
          </cell>
          <cell r="L579"/>
          <cell r="M579"/>
          <cell r="N579"/>
        </row>
        <row r="580">
          <cell r="H580">
            <v>0</v>
          </cell>
          <cell r="I580">
            <v>0</v>
          </cell>
          <cell r="J580">
            <v>0</v>
          </cell>
          <cell r="K580">
            <v>0</v>
          </cell>
          <cell r="L580"/>
          <cell r="M580"/>
          <cell r="N580"/>
        </row>
        <row r="581">
          <cell r="H581">
            <v>0</v>
          </cell>
          <cell r="I581">
            <v>0</v>
          </cell>
          <cell r="J581">
            <v>0</v>
          </cell>
          <cell r="K581">
            <v>0</v>
          </cell>
          <cell r="L581"/>
          <cell r="M581"/>
          <cell r="N581"/>
        </row>
        <row r="582">
          <cell r="H582">
            <v>0</v>
          </cell>
          <cell r="I582">
            <v>0</v>
          </cell>
          <cell r="J582">
            <v>0</v>
          </cell>
          <cell r="K582">
            <v>0</v>
          </cell>
          <cell r="L582"/>
          <cell r="M582"/>
          <cell r="N582"/>
        </row>
        <row r="583">
          <cell r="H583">
            <v>0</v>
          </cell>
          <cell r="I583">
            <v>0</v>
          </cell>
          <cell r="J583">
            <v>0</v>
          </cell>
          <cell r="K583">
            <v>0</v>
          </cell>
          <cell r="L583"/>
          <cell r="M583"/>
          <cell r="N583"/>
        </row>
        <row r="584">
          <cell r="H584">
            <v>0</v>
          </cell>
          <cell r="I584">
            <v>0</v>
          </cell>
          <cell r="J584">
            <v>0</v>
          </cell>
          <cell r="K584">
            <v>0</v>
          </cell>
          <cell r="L584"/>
          <cell r="M584"/>
          <cell r="N584"/>
        </row>
        <row r="585">
          <cell r="H585">
            <v>0</v>
          </cell>
          <cell r="I585">
            <v>0</v>
          </cell>
          <cell r="J585">
            <v>0</v>
          </cell>
          <cell r="K585">
            <v>0</v>
          </cell>
          <cell r="L585"/>
          <cell r="M585"/>
          <cell r="N585"/>
        </row>
        <row r="586">
          <cell r="H586">
            <v>0</v>
          </cell>
          <cell r="I586">
            <v>0</v>
          </cell>
          <cell r="J586">
            <v>0</v>
          </cell>
          <cell r="K586">
            <v>0</v>
          </cell>
          <cell r="L586"/>
          <cell r="M586"/>
          <cell r="N586"/>
        </row>
        <row r="587">
          <cell r="H587">
            <v>0</v>
          </cell>
          <cell r="I587">
            <v>0</v>
          </cell>
          <cell r="J587">
            <v>0</v>
          </cell>
          <cell r="K587">
            <v>0</v>
          </cell>
          <cell r="L587"/>
          <cell r="M587"/>
          <cell r="N587"/>
        </row>
        <row r="588">
          <cell r="H588">
            <v>0</v>
          </cell>
          <cell r="I588">
            <v>0</v>
          </cell>
          <cell r="J588">
            <v>0</v>
          </cell>
          <cell r="K588">
            <v>0</v>
          </cell>
          <cell r="L588"/>
          <cell r="M588"/>
          <cell r="N588"/>
        </row>
        <row r="589">
          <cell r="H589">
            <v>0</v>
          </cell>
          <cell r="I589">
            <v>0</v>
          </cell>
          <cell r="J589">
            <v>0</v>
          </cell>
          <cell r="K589">
            <v>0</v>
          </cell>
          <cell r="L589"/>
          <cell r="M589"/>
          <cell r="N589"/>
        </row>
        <row r="590">
          <cell r="B590" t="str">
            <v>DEALS REMOVED</v>
          </cell>
        </row>
        <row r="591">
          <cell r="H591">
            <v>0</v>
          </cell>
          <cell r="I591">
            <v>0</v>
          </cell>
          <cell r="J591">
            <v>0</v>
          </cell>
          <cell r="K591">
            <v>0</v>
          </cell>
          <cell r="L591"/>
          <cell r="M591"/>
          <cell r="N591"/>
        </row>
        <row r="592">
          <cell r="H592">
            <v>0</v>
          </cell>
          <cell r="I592">
            <v>0</v>
          </cell>
          <cell r="J592">
            <v>0</v>
          </cell>
          <cell r="K592">
            <v>0</v>
          </cell>
          <cell r="L592"/>
          <cell r="M592"/>
          <cell r="N592"/>
        </row>
        <row r="593">
          <cell r="H593">
            <v>0</v>
          </cell>
          <cell r="I593">
            <v>0</v>
          </cell>
          <cell r="J593">
            <v>0</v>
          </cell>
          <cell r="K593">
            <v>0</v>
          </cell>
          <cell r="L593"/>
          <cell r="M593"/>
          <cell r="N593"/>
        </row>
        <row r="594">
          <cell r="H594">
            <v>0</v>
          </cell>
          <cell r="I594">
            <v>0</v>
          </cell>
          <cell r="J594">
            <v>0</v>
          </cell>
          <cell r="K594">
            <v>0</v>
          </cell>
          <cell r="L594"/>
          <cell r="M594"/>
          <cell r="N594"/>
        </row>
        <row r="595">
          <cell r="H595">
            <v>0</v>
          </cell>
          <cell r="I595">
            <v>0</v>
          </cell>
          <cell r="J595">
            <v>0</v>
          </cell>
          <cell r="K595">
            <v>0</v>
          </cell>
          <cell r="L595"/>
          <cell r="M595"/>
          <cell r="N595"/>
        </row>
        <row r="596">
          <cell r="H596">
            <v>0</v>
          </cell>
          <cell r="I596">
            <v>0</v>
          </cell>
          <cell r="J596">
            <v>0</v>
          </cell>
          <cell r="K596">
            <v>0</v>
          </cell>
          <cell r="L596"/>
          <cell r="M596"/>
          <cell r="N596"/>
        </row>
        <row r="597">
          <cell r="H597">
            <v>0</v>
          </cell>
          <cell r="I597">
            <v>0</v>
          </cell>
          <cell r="J597">
            <v>0</v>
          </cell>
          <cell r="K597">
            <v>0</v>
          </cell>
          <cell r="L597"/>
          <cell r="M597"/>
          <cell r="N597"/>
        </row>
        <row r="598">
          <cell r="H598">
            <v>0</v>
          </cell>
          <cell r="I598">
            <v>0</v>
          </cell>
          <cell r="J598">
            <v>0</v>
          </cell>
          <cell r="K598">
            <v>0</v>
          </cell>
          <cell r="L598"/>
          <cell r="M598"/>
          <cell r="N598"/>
        </row>
        <row r="599">
          <cell r="H599">
            <v>0</v>
          </cell>
          <cell r="I599">
            <v>0</v>
          </cell>
          <cell r="J599">
            <v>0</v>
          </cell>
          <cell r="K599">
            <v>0</v>
          </cell>
          <cell r="L599"/>
          <cell r="M599"/>
          <cell r="N599"/>
        </row>
        <row r="600">
          <cell r="H600">
            <v>0</v>
          </cell>
          <cell r="I600">
            <v>0</v>
          </cell>
          <cell r="J600">
            <v>0</v>
          </cell>
          <cell r="K600">
            <v>0</v>
          </cell>
          <cell r="L600"/>
          <cell r="M600"/>
          <cell r="N600"/>
        </row>
        <row r="601">
          <cell r="H601">
            <v>0</v>
          </cell>
          <cell r="I601">
            <v>0</v>
          </cell>
          <cell r="J601">
            <v>0</v>
          </cell>
          <cell r="K601">
            <v>0</v>
          </cell>
          <cell r="L601"/>
          <cell r="M601"/>
          <cell r="N601"/>
        </row>
        <row r="602">
          <cell r="H602">
            <v>0</v>
          </cell>
          <cell r="I602">
            <v>0</v>
          </cell>
          <cell r="J602">
            <v>0</v>
          </cell>
          <cell r="K602">
            <v>0</v>
          </cell>
          <cell r="L602"/>
          <cell r="M602"/>
          <cell r="N602"/>
        </row>
        <row r="603">
          <cell r="H603">
            <v>0</v>
          </cell>
          <cell r="I603">
            <v>0</v>
          </cell>
          <cell r="J603">
            <v>0</v>
          </cell>
          <cell r="K603">
            <v>0</v>
          </cell>
          <cell r="L603"/>
          <cell r="M603"/>
          <cell r="N603"/>
        </row>
        <row r="604">
          <cell r="H604">
            <v>0</v>
          </cell>
          <cell r="I604">
            <v>0</v>
          </cell>
          <cell r="J604">
            <v>0</v>
          </cell>
          <cell r="K604">
            <v>0</v>
          </cell>
          <cell r="L604"/>
          <cell r="M604"/>
          <cell r="N604"/>
        </row>
        <row r="605">
          <cell r="H605">
            <v>0</v>
          </cell>
          <cell r="I605">
            <v>0</v>
          </cell>
          <cell r="J605">
            <v>0</v>
          </cell>
          <cell r="K605">
            <v>0</v>
          </cell>
          <cell r="L605"/>
          <cell r="M605"/>
          <cell r="N605"/>
        </row>
        <row r="606">
          <cell r="H606">
            <v>0</v>
          </cell>
          <cell r="I606">
            <v>0</v>
          </cell>
          <cell r="J606">
            <v>0</v>
          </cell>
          <cell r="K606">
            <v>0</v>
          </cell>
          <cell r="L606"/>
          <cell r="M606"/>
          <cell r="N606"/>
        </row>
        <row r="607">
          <cell r="H607">
            <v>0</v>
          </cell>
          <cell r="I607">
            <v>0</v>
          </cell>
          <cell r="J607">
            <v>0</v>
          </cell>
          <cell r="K607">
            <v>0</v>
          </cell>
          <cell r="L607"/>
          <cell r="M607"/>
          <cell r="N607"/>
        </row>
        <row r="608">
          <cell r="H608">
            <v>0</v>
          </cell>
          <cell r="I608">
            <v>0</v>
          </cell>
          <cell r="J608">
            <v>0</v>
          </cell>
          <cell r="K608">
            <v>0</v>
          </cell>
          <cell r="L608"/>
          <cell r="M608"/>
          <cell r="N608"/>
        </row>
        <row r="609">
          <cell r="H609">
            <v>0</v>
          </cell>
          <cell r="I609">
            <v>0</v>
          </cell>
          <cell r="J609">
            <v>0</v>
          </cell>
          <cell r="K609">
            <v>0</v>
          </cell>
          <cell r="L609"/>
          <cell r="M609"/>
          <cell r="N609"/>
        </row>
        <row r="610">
          <cell r="H610">
            <v>0</v>
          </cell>
          <cell r="I610">
            <v>0</v>
          </cell>
          <cell r="J610">
            <v>0</v>
          </cell>
          <cell r="K610">
            <v>0</v>
          </cell>
          <cell r="L610"/>
          <cell r="M610"/>
          <cell r="N610"/>
        </row>
        <row r="611">
          <cell r="B611">
            <v>0</v>
          </cell>
          <cell r="D611">
            <v>0</v>
          </cell>
          <cell r="E611">
            <v>0</v>
          </cell>
          <cell r="H611">
            <v>0</v>
          </cell>
          <cell r="I611">
            <v>0</v>
          </cell>
          <cell r="J611">
            <v>0</v>
          </cell>
          <cell r="K611">
            <v>0</v>
          </cell>
          <cell r="L611"/>
          <cell r="M611">
            <v>0</v>
          </cell>
          <cell r="N611"/>
          <cell r="P611"/>
        </row>
        <row r="612">
          <cell r="B612">
            <v>0</v>
          </cell>
          <cell r="D612">
            <v>0</v>
          </cell>
          <cell r="E612">
            <v>0</v>
          </cell>
          <cell r="H612">
            <v>0</v>
          </cell>
          <cell r="I612">
            <v>0</v>
          </cell>
          <cell r="J612">
            <v>0</v>
          </cell>
          <cell r="K612">
            <v>0</v>
          </cell>
          <cell r="L612"/>
          <cell r="M612">
            <v>0</v>
          </cell>
          <cell r="N612"/>
          <cell r="P612"/>
        </row>
        <row r="614">
          <cell r="G614" t="str">
            <v># deals</v>
          </cell>
          <cell r="H614" t="str">
            <v>net profit</v>
          </cell>
          <cell r="I614"/>
          <cell r="J614"/>
          <cell r="K614"/>
        </row>
        <row r="615">
          <cell r="D615" t="str">
            <v>TOTAL Q2 01</v>
          </cell>
          <cell r="G615">
            <v>4</v>
          </cell>
          <cell r="H615" t="e">
            <v>#REF!</v>
          </cell>
          <cell r="I615"/>
          <cell r="J615"/>
          <cell r="K615"/>
        </row>
        <row r="616">
          <cell r="D616" t="str">
            <v>TOTAL Q3 01</v>
          </cell>
          <cell r="G616">
            <v>5</v>
          </cell>
          <cell r="H616" t="e">
            <v>#REF!</v>
          </cell>
          <cell r="I616"/>
          <cell r="J616"/>
          <cell r="K616"/>
        </row>
        <row r="617">
          <cell r="D617" t="str">
            <v>TOTAL Q4 01</v>
          </cell>
          <cell r="G617">
            <v>2</v>
          </cell>
          <cell r="H617" t="e">
            <v>#REF!</v>
          </cell>
          <cell r="I617"/>
          <cell r="J617"/>
          <cell r="K617"/>
        </row>
        <row r="618">
          <cell r="D618" t="str">
            <v>TOTAL Q1 02</v>
          </cell>
          <cell r="G618">
            <v>0</v>
          </cell>
          <cell r="H618" t="e">
            <v>#REF!</v>
          </cell>
          <cell r="I618"/>
          <cell r="J618"/>
          <cell r="K618"/>
        </row>
        <row r="619">
          <cell r="D619" t="str">
            <v>GROUP TOTAL</v>
          </cell>
          <cell r="G619">
            <v>11</v>
          </cell>
          <cell r="H619" t="e">
            <v>#REF!</v>
          </cell>
          <cell r="I619"/>
          <cell r="J619"/>
          <cell r="K619"/>
        </row>
        <row r="621">
          <cell r="B621" t="str">
            <v>ENRON CREDIT</v>
          </cell>
        </row>
        <row r="622">
          <cell r="B622" t="str">
            <v>Ra</v>
          </cell>
          <cell r="C622" t="str">
            <v>Q2 01</v>
          </cell>
          <cell r="E622" t="str">
            <v>Robina Barker-Bennett</v>
          </cell>
          <cell r="F622" t="str">
            <v>Negotiation</v>
          </cell>
          <cell r="G622" t="str">
            <v>P&amp;L</v>
          </cell>
          <cell r="H622">
            <v>50</v>
          </cell>
          <cell r="I622">
            <v>50</v>
          </cell>
          <cell r="J622">
            <v>35</v>
          </cell>
          <cell r="K622">
            <v>35</v>
          </cell>
          <cell r="L622" t="str">
            <v>Critical</v>
          </cell>
          <cell r="M622" t="str">
            <v>100 name, $1bn portfolio of 5yrs CDSs</v>
          </cell>
          <cell r="N622"/>
          <cell r="O622"/>
          <cell r="P622"/>
        </row>
        <row r="623">
          <cell r="B623" t="str">
            <v>AIG/Chubb</v>
          </cell>
          <cell r="C623" t="str">
            <v>Q2 01</v>
          </cell>
          <cell r="E623" t="str">
            <v>Robina Barker-Bennet</v>
          </cell>
          <cell r="F623" t="str">
            <v>Negotiation</v>
          </cell>
          <cell r="G623" t="str">
            <v>P&amp;L</v>
          </cell>
          <cell r="H623">
            <v>50</v>
          </cell>
          <cell r="I623">
            <v>0</v>
          </cell>
          <cell r="J623">
            <v>60</v>
          </cell>
          <cell r="K623">
            <v>0</v>
          </cell>
          <cell r="L623" t="str">
            <v>Critical</v>
          </cell>
          <cell r="M623" t="str">
            <v>Ra portfolio - $1bn, 100 IG credits of $10m each</v>
          </cell>
          <cell r="N623"/>
          <cell r="O623"/>
          <cell r="P623"/>
        </row>
        <row r="624">
          <cell r="B624" t="str">
            <v>Westpac</v>
          </cell>
          <cell r="C624" t="str">
            <v>Q2 01</v>
          </cell>
          <cell r="E624" t="str">
            <v>Robina Barker-Bennet</v>
          </cell>
          <cell r="F624" t="str">
            <v>Negotiation</v>
          </cell>
          <cell r="G624" t="str">
            <v>P&amp;L</v>
          </cell>
          <cell r="H624">
            <v>50</v>
          </cell>
          <cell r="I624">
            <v>0</v>
          </cell>
          <cell r="J624">
            <v>60</v>
          </cell>
          <cell r="K624">
            <v>0</v>
          </cell>
          <cell r="L624" t="str">
            <v>Critical</v>
          </cell>
          <cell r="M624" t="str">
            <v>AA tranch of Ra portfolio</v>
          </cell>
          <cell r="N624"/>
          <cell r="O624"/>
          <cell r="P624"/>
        </row>
        <row r="625">
          <cell r="B625" t="str">
            <v>Accenture</v>
          </cell>
          <cell r="C625" t="str">
            <v>Q2 01</v>
          </cell>
          <cell r="E625" t="str">
            <v>Chaney</v>
          </cell>
          <cell r="F625" t="str">
            <v>Implementation</v>
          </cell>
          <cell r="G625" t="str">
            <v>Market Growth</v>
          </cell>
          <cell r="H625">
            <v>90</v>
          </cell>
          <cell r="I625">
            <v>90</v>
          </cell>
          <cell r="J625">
            <v>20</v>
          </cell>
          <cell r="K625">
            <v>20</v>
          </cell>
          <cell r="L625" t="str">
            <v>Medium</v>
          </cell>
          <cell r="M625" t="str">
            <v>Accenture moving into the credit risk management market on 3 fronts. 1. Process re-design consulting - immediate; 2. ASP provider of required systems -2002. 3. Credit outsourcing service provider - 2002.</v>
          </cell>
          <cell r="N625"/>
          <cell r="O625"/>
          <cell r="P625"/>
        </row>
        <row r="626">
          <cell r="B626" t="str">
            <v>Aon</v>
          </cell>
          <cell r="C626" t="str">
            <v>Q2 01</v>
          </cell>
          <cell r="E626" t="str">
            <v>Mark Leahy</v>
          </cell>
          <cell r="F626" t="str">
            <v>Negotiation</v>
          </cell>
          <cell r="G626" t="str">
            <v>P&amp;L</v>
          </cell>
          <cell r="H626">
            <v>50</v>
          </cell>
          <cell r="I626">
            <v>50</v>
          </cell>
          <cell r="J626">
            <v>80</v>
          </cell>
          <cell r="K626">
            <v>80</v>
          </cell>
          <cell r="L626" t="str">
            <v>Medium</v>
          </cell>
          <cell r="M626" t="str">
            <v>Long term relationship for deal flow + marketing to their 30,000+ employees.</v>
          </cell>
          <cell r="N626"/>
          <cell r="O626"/>
          <cell r="P626"/>
        </row>
        <row r="627">
          <cell r="B627" t="str">
            <v>Swiss Capital</v>
          </cell>
          <cell r="C627" t="str">
            <v>Q2 01</v>
          </cell>
          <cell r="E627" t="str">
            <v>Andrew Feachem</v>
          </cell>
          <cell r="F627" t="str">
            <v>Negotiation</v>
          </cell>
          <cell r="G627" t="str">
            <v>P&amp;L</v>
          </cell>
          <cell r="H627">
            <v>5</v>
          </cell>
          <cell r="I627">
            <v>5</v>
          </cell>
          <cell r="J627">
            <v>70</v>
          </cell>
          <cell r="K627">
            <v>70</v>
          </cell>
          <cell r="L627" t="str">
            <v>Medium</v>
          </cell>
          <cell r="M627" t="str">
            <v>Issue of CLTN, collaterallised by A+ bank MTN (L+15), linked to Petrobras-structure provided by Gen Re. Swisscap arranging on behalf of middle eastern investor.</v>
          </cell>
          <cell r="N627"/>
          <cell r="O627"/>
          <cell r="P627"/>
        </row>
        <row r="628">
          <cell r="B628" t="str">
            <v>Credit2B.com</v>
          </cell>
          <cell r="C628" t="str">
            <v>Q2 01</v>
          </cell>
          <cell r="E628" t="str">
            <v>Chaney</v>
          </cell>
          <cell r="F628" t="str">
            <v>Negotiation</v>
          </cell>
          <cell r="G628" t="str">
            <v>Market Growth</v>
          </cell>
          <cell r="H628">
            <v>40</v>
          </cell>
          <cell r="I628">
            <v>40</v>
          </cell>
          <cell r="J628">
            <v>5</v>
          </cell>
          <cell r="K628">
            <v>5</v>
          </cell>
          <cell r="L628" t="str">
            <v>Medium</v>
          </cell>
          <cell r="M628" t="str">
            <v>Credit2B has models, and infrastructure to provide probability of bankruptcy based on late payment history that we can utilise for short term products.</v>
          </cell>
          <cell r="N628"/>
          <cell r="O628"/>
          <cell r="P628"/>
        </row>
        <row r="629">
          <cell r="B629" t="str">
            <v>Credit Linked Note Program</v>
          </cell>
          <cell r="C629" t="str">
            <v>Q2 01</v>
          </cell>
          <cell r="E629" t="str">
            <v>Robina Barker-Bennett</v>
          </cell>
          <cell r="F629" t="str">
            <v>Negotiation</v>
          </cell>
          <cell r="G629" t="str">
            <v>Market Growth</v>
          </cell>
          <cell r="H629">
            <v>50</v>
          </cell>
          <cell r="I629">
            <v>50</v>
          </cell>
          <cell r="J629">
            <v>50</v>
          </cell>
          <cell r="K629">
            <v>50</v>
          </cell>
          <cell r="L629" t="str">
            <v>Critical</v>
          </cell>
          <cell r="M629" t="str">
            <v>Put in place a CLN program to enable us to issue funded notes as well as synthetic, and reach a wider investor base</v>
          </cell>
          <cell r="N629"/>
          <cell r="O629"/>
          <cell r="P629"/>
        </row>
        <row r="630">
          <cell r="B630" t="str">
            <v>Bloomberg</v>
          </cell>
          <cell r="C630" t="str">
            <v>Q2 01</v>
          </cell>
          <cell r="E630" t="str">
            <v>Leydic</v>
          </cell>
          <cell r="F630" t="str">
            <v>Implementation</v>
          </cell>
          <cell r="G630" t="str">
            <v>Market Growth</v>
          </cell>
          <cell r="H630">
            <v>70</v>
          </cell>
          <cell r="I630">
            <v>70</v>
          </cell>
          <cell r="J630">
            <v>45</v>
          </cell>
          <cell r="K630">
            <v>45</v>
          </cell>
          <cell r="L630" t="str">
            <v>Medium</v>
          </cell>
          <cell r="M630" t="str">
            <v>Phase2: ECC and DBS info on the website (CRPR)</v>
          </cell>
          <cell r="N630"/>
          <cell r="O630"/>
          <cell r="P630"/>
        </row>
        <row r="631">
          <cell r="B631" t="str">
            <v>Risk Metrics</v>
          </cell>
          <cell r="C631" t="str">
            <v>Q2 01</v>
          </cell>
          <cell r="E631" t="str">
            <v>Cruver</v>
          </cell>
          <cell r="F631" t="str">
            <v>Negotiation</v>
          </cell>
          <cell r="G631" t="str">
            <v>Market Growth</v>
          </cell>
          <cell r="H631">
            <v>50</v>
          </cell>
          <cell r="I631">
            <v>50</v>
          </cell>
          <cell r="J631">
            <v>20</v>
          </cell>
          <cell r="K631">
            <v>20</v>
          </cell>
          <cell r="L631" t="str">
            <v>Medium</v>
          </cell>
          <cell r="M631" t="str">
            <v>Provide data download and customer service through their DataMetrics Link. Sequentially they develop a credit manager.</v>
          </cell>
          <cell r="N631"/>
          <cell r="O631"/>
          <cell r="P631"/>
        </row>
        <row r="632">
          <cell r="B632" t="str">
            <v>Coface@Rating</v>
          </cell>
          <cell r="C632" t="str">
            <v>Q2 01</v>
          </cell>
          <cell r="E632" t="str">
            <v>Adam Tyrrell</v>
          </cell>
          <cell r="F632" t="str">
            <v>Negotiation</v>
          </cell>
          <cell r="G632" t="str">
            <v>Market Growth</v>
          </cell>
          <cell r="H632">
            <v>40</v>
          </cell>
          <cell r="I632">
            <v>60</v>
          </cell>
          <cell r="J632">
            <v>60</v>
          </cell>
          <cell r="K632">
            <v>60</v>
          </cell>
          <cell r="L632" t="str">
            <v>Low</v>
          </cell>
          <cell r="M632" t="str">
            <v>Looking to share information and products both ways.</v>
          </cell>
          <cell r="N632"/>
          <cell r="O632"/>
          <cell r="P632"/>
        </row>
        <row r="633">
          <cell r="B633" t="str">
            <v>AEP</v>
          </cell>
          <cell r="C633" t="str">
            <v>Q2 01</v>
          </cell>
          <cell r="E633" t="str">
            <v>Nimmo</v>
          </cell>
          <cell r="F633" t="str">
            <v>Negotiation</v>
          </cell>
          <cell r="G633" t="str">
            <v>P&amp;L</v>
          </cell>
          <cell r="H633">
            <v>25</v>
          </cell>
          <cell r="I633">
            <v>25</v>
          </cell>
          <cell r="J633">
            <v>70</v>
          </cell>
          <cell r="K633">
            <v>70</v>
          </cell>
          <cell r="L633" t="str">
            <v>Medium</v>
          </cell>
          <cell r="M633" t="str">
            <v>Zero Premium DBS Structure</v>
          </cell>
          <cell r="N633"/>
          <cell r="O633"/>
          <cell r="P633"/>
        </row>
        <row r="634">
          <cell r="B634" t="str">
            <v>BNP Paribas</v>
          </cell>
          <cell r="C634" t="str">
            <v>Q2 01</v>
          </cell>
          <cell r="E634" t="str">
            <v>Leahy</v>
          </cell>
          <cell r="F634" t="str">
            <v>Negotiation</v>
          </cell>
          <cell r="G634" t="str">
            <v>P&amp;L</v>
          </cell>
          <cell r="H634">
            <v>5</v>
          </cell>
          <cell r="I634">
            <v>5</v>
          </cell>
          <cell r="J634">
            <v>55</v>
          </cell>
          <cell r="K634">
            <v>55</v>
          </cell>
          <cell r="L634" t="str">
            <v>Medium</v>
          </cell>
          <cell r="M634" t="str">
            <v>BNP have a client looking to write Jazztel risk</v>
          </cell>
          <cell r="N634"/>
          <cell r="O634"/>
          <cell r="P634"/>
        </row>
        <row r="635">
          <cell r="B635" t="str">
            <v>Penstock</v>
          </cell>
          <cell r="C635" t="str">
            <v>Q2 01</v>
          </cell>
          <cell r="E635" t="str">
            <v>Robina Barker-Bennet</v>
          </cell>
          <cell r="F635" t="str">
            <v>Negotiation</v>
          </cell>
          <cell r="G635" t="str">
            <v>P&amp;L</v>
          </cell>
          <cell r="H635">
            <v>25</v>
          </cell>
          <cell r="I635">
            <v>0</v>
          </cell>
          <cell r="J635">
            <v>10</v>
          </cell>
          <cell r="K635">
            <v>0</v>
          </cell>
          <cell r="L635" t="str">
            <v>High</v>
          </cell>
          <cell r="M635" t="str">
            <v>Funded note into Middle east investors</v>
          </cell>
          <cell r="N635"/>
          <cell r="O635"/>
          <cell r="P635"/>
        </row>
        <row r="636">
          <cell r="H636">
            <v>0</v>
          </cell>
          <cell r="I636">
            <v>0</v>
          </cell>
          <cell r="J636">
            <v>0</v>
          </cell>
          <cell r="K636">
            <v>0</v>
          </cell>
          <cell r="L636"/>
          <cell r="M636"/>
          <cell r="N636"/>
        </row>
        <row r="637">
          <cell r="H637">
            <v>0</v>
          </cell>
          <cell r="I637">
            <v>0</v>
          </cell>
          <cell r="J637">
            <v>0</v>
          </cell>
          <cell r="K637">
            <v>0</v>
          </cell>
          <cell r="L637"/>
          <cell r="M637"/>
          <cell r="N637"/>
        </row>
        <row r="638">
          <cell r="H638">
            <v>0</v>
          </cell>
          <cell r="I638">
            <v>0</v>
          </cell>
          <cell r="J638">
            <v>0</v>
          </cell>
          <cell r="K638">
            <v>0</v>
          </cell>
          <cell r="L638"/>
          <cell r="M638"/>
          <cell r="N638"/>
        </row>
        <row r="639">
          <cell r="H639">
            <v>0</v>
          </cell>
          <cell r="I639">
            <v>0</v>
          </cell>
          <cell r="J639">
            <v>0</v>
          </cell>
          <cell r="K639">
            <v>0</v>
          </cell>
          <cell r="L639"/>
          <cell r="M639"/>
          <cell r="N639"/>
        </row>
        <row r="640">
          <cell r="H640">
            <v>0</v>
          </cell>
          <cell r="I640">
            <v>0</v>
          </cell>
          <cell r="J640">
            <v>0</v>
          </cell>
          <cell r="K640">
            <v>0</v>
          </cell>
          <cell r="L640"/>
          <cell r="M640"/>
          <cell r="N640"/>
        </row>
        <row r="641">
          <cell r="H641">
            <v>0</v>
          </cell>
          <cell r="I641">
            <v>0</v>
          </cell>
          <cell r="J641">
            <v>0</v>
          </cell>
          <cell r="K641">
            <v>0</v>
          </cell>
          <cell r="L641"/>
          <cell r="M641"/>
          <cell r="N641"/>
        </row>
        <row r="642">
          <cell r="H642">
            <v>0</v>
          </cell>
          <cell r="I642">
            <v>0</v>
          </cell>
          <cell r="J642">
            <v>0</v>
          </cell>
          <cell r="K642">
            <v>0</v>
          </cell>
          <cell r="L642"/>
          <cell r="M642"/>
          <cell r="N642"/>
        </row>
        <row r="643">
          <cell r="H643">
            <v>0</v>
          </cell>
          <cell r="I643">
            <v>0</v>
          </cell>
          <cell r="J643">
            <v>0</v>
          </cell>
          <cell r="K643">
            <v>0</v>
          </cell>
          <cell r="L643"/>
          <cell r="M643"/>
          <cell r="N643"/>
        </row>
        <row r="644">
          <cell r="H644">
            <v>0</v>
          </cell>
          <cell r="I644">
            <v>0</v>
          </cell>
          <cell r="J644">
            <v>0</v>
          </cell>
          <cell r="K644">
            <v>0</v>
          </cell>
          <cell r="L644"/>
          <cell r="M644"/>
          <cell r="N644"/>
        </row>
        <row r="645">
          <cell r="H645">
            <v>0</v>
          </cell>
          <cell r="I645">
            <v>0</v>
          </cell>
          <cell r="J645">
            <v>0</v>
          </cell>
          <cell r="K645">
            <v>0</v>
          </cell>
          <cell r="L645"/>
          <cell r="M645"/>
          <cell r="N645"/>
        </row>
        <row r="646">
          <cell r="H646">
            <v>0</v>
          </cell>
          <cell r="I646">
            <v>0</v>
          </cell>
          <cell r="J646">
            <v>0</v>
          </cell>
          <cell r="K646">
            <v>0</v>
          </cell>
          <cell r="L646"/>
          <cell r="M646"/>
          <cell r="N646"/>
        </row>
        <row r="647">
          <cell r="H647">
            <v>0</v>
          </cell>
          <cell r="I647">
            <v>0</v>
          </cell>
          <cell r="J647">
            <v>0</v>
          </cell>
          <cell r="K647">
            <v>0</v>
          </cell>
          <cell r="L647"/>
          <cell r="M647"/>
          <cell r="N647"/>
        </row>
        <row r="648">
          <cell r="H648">
            <v>0</v>
          </cell>
          <cell r="I648">
            <v>0</v>
          </cell>
          <cell r="J648">
            <v>0</v>
          </cell>
          <cell r="K648">
            <v>0</v>
          </cell>
          <cell r="L648"/>
          <cell r="M648"/>
          <cell r="N648"/>
        </row>
        <row r="649">
          <cell r="H649">
            <v>0</v>
          </cell>
          <cell r="I649">
            <v>0</v>
          </cell>
          <cell r="J649">
            <v>0</v>
          </cell>
          <cell r="K649">
            <v>0</v>
          </cell>
          <cell r="L649"/>
          <cell r="M649"/>
          <cell r="N649"/>
        </row>
        <row r="650">
          <cell r="H650">
            <v>0</v>
          </cell>
          <cell r="I650">
            <v>0</v>
          </cell>
          <cell r="J650">
            <v>0</v>
          </cell>
          <cell r="K650">
            <v>0</v>
          </cell>
          <cell r="L650"/>
          <cell r="M650"/>
          <cell r="N650"/>
        </row>
        <row r="651">
          <cell r="H651">
            <v>0</v>
          </cell>
          <cell r="I651">
            <v>0</v>
          </cell>
          <cell r="J651">
            <v>0</v>
          </cell>
          <cell r="K651">
            <v>0</v>
          </cell>
          <cell r="L651"/>
          <cell r="M651"/>
          <cell r="N651"/>
        </row>
        <row r="652">
          <cell r="H652">
            <v>0</v>
          </cell>
          <cell r="I652">
            <v>0</v>
          </cell>
          <cell r="J652">
            <v>0</v>
          </cell>
          <cell r="K652">
            <v>0</v>
          </cell>
          <cell r="L652"/>
          <cell r="M652"/>
          <cell r="N652"/>
        </row>
        <row r="653">
          <cell r="H653">
            <v>0</v>
          </cell>
          <cell r="I653">
            <v>0</v>
          </cell>
          <cell r="J653">
            <v>0</v>
          </cell>
          <cell r="K653">
            <v>0</v>
          </cell>
          <cell r="L653"/>
          <cell r="M653"/>
          <cell r="N653"/>
        </row>
        <row r="654">
          <cell r="H654">
            <v>0</v>
          </cell>
          <cell r="I654">
            <v>0</v>
          </cell>
          <cell r="J654">
            <v>0</v>
          </cell>
          <cell r="K654">
            <v>0</v>
          </cell>
          <cell r="L654"/>
          <cell r="M654"/>
          <cell r="N654"/>
        </row>
        <row r="655">
          <cell r="H655">
            <v>0</v>
          </cell>
          <cell r="I655">
            <v>0</v>
          </cell>
          <cell r="J655">
            <v>0</v>
          </cell>
          <cell r="K655">
            <v>0</v>
          </cell>
          <cell r="L655"/>
          <cell r="M655"/>
          <cell r="N655"/>
        </row>
        <row r="656">
          <cell r="H656">
            <v>0</v>
          </cell>
          <cell r="I656">
            <v>0</v>
          </cell>
          <cell r="J656">
            <v>0</v>
          </cell>
          <cell r="K656">
            <v>0</v>
          </cell>
          <cell r="L656"/>
          <cell r="M656"/>
          <cell r="N656"/>
        </row>
        <row r="657">
          <cell r="H657">
            <v>0</v>
          </cell>
          <cell r="I657">
            <v>0</v>
          </cell>
          <cell r="J657">
            <v>0</v>
          </cell>
          <cell r="K657">
            <v>0</v>
          </cell>
          <cell r="L657"/>
          <cell r="M657"/>
          <cell r="N657"/>
        </row>
        <row r="658">
          <cell r="H658">
            <v>0</v>
          </cell>
          <cell r="I658">
            <v>0</v>
          </cell>
          <cell r="J658">
            <v>0</v>
          </cell>
          <cell r="K658">
            <v>0</v>
          </cell>
          <cell r="L658"/>
          <cell r="M658"/>
          <cell r="N658"/>
        </row>
        <row r="659">
          <cell r="H659">
            <v>0</v>
          </cell>
          <cell r="I659">
            <v>0</v>
          </cell>
          <cell r="J659">
            <v>0</v>
          </cell>
          <cell r="K659">
            <v>0</v>
          </cell>
          <cell r="L659"/>
          <cell r="M659"/>
          <cell r="N659"/>
        </row>
        <row r="660">
          <cell r="H660">
            <v>0</v>
          </cell>
          <cell r="I660">
            <v>0</v>
          </cell>
          <cell r="J660">
            <v>0</v>
          </cell>
          <cell r="K660">
            <v>0</v>
          </cell>
          <cell r="L660"/>
          <cell r="M660"/>
          <cell r="N660"/>
        </row>
        <row r="661">
          <cell r="H661">
            <v>0</v>
          </cell>
          <cell r="I661">
            <v>0</v>
          </cell>
          <cell r="J661">
            <v>0</v>
          </cell>
          <cell r="K661">
            <v>0</v>
          </cell>
          <cell r="L661"/>
          <cell r="M661"/>
          <cell r="N661"/>
        </row>
        <row r="662">
          <cell r="B662" t="str">
            <v>DEALS REMOVED</v>
          </cell>
        </row>
        <row r="663">
          <cell r="B663" t="str">
            <v>Gen Re</v>
          </cell>
          <cell r="C663" t="str">
            <v>Killed</v>
          </cell>
          <cell r="E663" t="str">
            <v>Haggerty</v>
          </cell>
          <cell r="F663" t="str">
            <v>Negotiation</v>
          </cell>
          <cell r="G663" t="str">
            <v>P&amp;L</v>
          </cell>
          <cell r="H663">
            <v>0</v>
          </cell>
          <cell r="I663">
            <v>0</v>
          </cell>
          <cell r="J663">
            <v>0</v>
          </cell>
          <cell r="K663">
            <v>0</v>
          </cell>
          <cell r="L663" t="str">
            <v>Low</v>
          </cell>
          <cell r="M663" t="str">
            <v>Baa3 ISIS 25 Million</v>
          </cell>
          <cell r="N663"/>
          <cell r="O663"/>
          <cell r="P663"/>
        </row>
        <row r="664">
          <cell r="H664">
            <v>0</v>
          </cell>
          <cell r="I664">
            <v>0</v>
          </cell>
          <cell r="J664">
            <v>0</v>
          </cell>
          <cell r="K664">
            <v>0</v>
          </cell>
          <cell r="L664"/>
          <cell r="M664"/>
          <cell r="N664"/>
        </row>
        <row r="665">
          <cell r="H665">
            <v>0</v>
          </cell>
          <cell r="I665">
            <v>0</v>
          </cell>
          <cell r="J665">
            <v>0</v>
          </cell>
          <cell r="K665">
            <v>0</v>
          </cell>
          <cell r="L665"/>
          <cell r="M665"/>
          <cell r="N665"/>
        </row>
        <row r="666">
          <cell r="H666">
            <v>0</v>
          </cell>
          <cell r="I666">
            <v>0</v>
          </cell>
          <cell r="J666">
            <v>0</v>
          </cell>
          <cell r="K666">
            <v>0</v>
          </cell>
          <cell r="L666"/>
          <cell r="M666"/>
          <cell r="N666"/>
        </row>
        <row r="667">
          <cell r="H667">
            <v>0</v>
          </cell>
          <cell r="I667">
            <v>0</v>
          </cell>
          <cell r="J667">
            <v>0</v>
          </cell>
          <cell r="K667">
            <v>0</v>
          </cell>
          <cell r="L667"/>
          <cell r="M667"/>
          <cell r="N667"/>
        </row>
        <row r="668">
          <cell r="H668">
            <v>0</v>
          </cell>
          <cell r="I668">
            <v>0</v>
          </cell>
          <cell r="J668">
            <v>0</v>
          </cell>
          <cell r="K668">
            <v>0</v>
          </cell>
          <cell r="L668"/>
          <cell r="M668"/>
          <cell r="N668"/>
        </row>
        <row r="669">
          <cell r="H669">
            <v>0</v>
          </cell>
          <cell r="I669">
            <v>0</v>
          </cell>
          <cell r="J669">
            <v>0</v>
          </cell>
          <cell r="K669">
            <v>0</v>
          </cell>
          <cell r="L669"/>
          <cell r="M669"/>
          <cell r="N669"/>
        </row>
        <row r="670">
          <cell r="H670">
            <v>0</v>
          </cell>
          <cell r="I670">
            <v>0</v>
          </cell>
          <cell r="J670">
            <v>0</v>
          </cell>
          <cell r="K670">
            <v>0</v>
          </cell>
          <cell r="L670"/>
          <cell r="M670"/>
          <cell r="N670"/>
        </row>
        <row r="671">
          <cell r="H671">
            <v>0</v>
          </cell>
          <cell r="I671">
            <v>0</v>
          </cell>
          <cell r="J671">
            <v>0</v>
          </cell>
          <cell r="K671">
            <v>0</v>
          </cell>
          <cell r="L671"/>
          <cell r="M671"/>
          <cell r="N671"/>
        </row>
        <row r="672">
          <cell r="H672">
            <v>0</v>
          </cell>
          <cell r="I672">
            <v>0</v>
          </cell>
          <cell r="J672">
            <v>0</v>
          </cell>
          <cell r="K672">
            <v>0</v>
          </cell>
          <cell r="L672"/>
          <cell r="M672"/>
          <cell r="N672"/>
        </row>
        <row r="673">
          <cell r="H673">
            <v>0</v>
          </cell>
          <cell r="I673">
            <v>0</v>
          </cell>
          <cell r="J673">
            <v>0</v>
          </cell>
          <cell r="K673">
            <v>0</v>
          </cell>
          <cell r="L673"/>
          <cell r="M673"/>
          <cell r="N673"/>
        </row>
        <row r="674">
          <cell r="H674">
            <v>0</v>
          </cell>
          <cell r="I674">
            <v>0</v>
          </cell>
          <cell r="J674">
            <v>0</v>
          </cell>
          <cell r="K674">
            <v>0</v>
          </cell>
          <cell r="L674"/>
          <cell r="M674"/>
          <cell r="N674"/>
        </row>
        <row r="675">
          <cell r="H675">
            <v>0</v>
          </cell>
          <cell r="I675">
            <v>0</v>
          </cell>
          <cell r="J675">
            <v>0</v>
          </cell>
          <cell r="K675">
            <v>0</v>
          </cell>
          <cell r="L675"/>
          <cell r="M675"/>
          <cell r="N675"/>
        </row>
        <row r="676">
          <cell r="H676">
            <v>0</v>
          </cell>
          <cell r="I676">
            <v>0</v>
          </cell>
          <cell r="J676">
            <v>0</v>
          </cell>
          <cell r="K676">
            <v>0</v>
          </cell>
          <cell r="L676"/>
          <cell r="M676"/>
          <cell r="N676"/>
        </row>
        <row r="677">
          <cell r="H677">
            <v>0</v>
          </cell>
          <cell r="I677">
            <v>0</v>
          </cell>
          <cell r="J677">
            <v>0</v>
          </cell>
          <cell r="K677">
            <v>0</v>
          </cell>
          <cell r="L677"/>
          <cell r="M677"/>
          <cell r="N677"/>
        </row>
        <row r="678">
          <cell r="H678">
            <v>0</v>
          </cell>
          <cell r="I678">
            <v>0</v>
          </cell>
          <cell r="J678">
            <v>0</v>
          </cell>
          <cell r="K678">
            <v>0</v>
          </cell>
          <cell r="L678"/>
          <cell r="M678"/>
          <cell r="N678"/>
        </row>
        <row r="679">
          <cell r="H679">
            <v>0</v>
          </cell>
          <cell r="I679">
            <v>0</v>
          </cell>
          <cell r="J679">
            <v>0</v>
          </cell>
          <cell r="K679">
            <v>0</v>
          </cell>
          <cell r="L679"/>
          <cell r="M679"/>
          <cell r="N679"/>
        </row>
        <row r="680">
          <cell r="H680">
            <v>0</v>
          </cell>
          <cell r="I680">
            <v>0</v>
          </cell>
          <cell r="J680">
            <v>0</v>
          </cell>
          <cell r="K680">
            <v>0</v>
          </cell>
          <cell r="L680"/>
          <cell r="M680"/>
          <cell r="N680"/>
        </row>
        <row r="681">
          <cell r="H681">
            <v>0</v>
          </cell>
          <cell r="I681">
            <v>0</v>
          </cell>
          <cell r="J681">
            <v>0</v>
          </cell>
          <cell r="K681">
            <v>0</v>
          </cell>
          <cell r="L681"/>
          <cell r="M681"/>
          <cell r="N681"/>
        </row>
        <row r="682">
          <cell r="H682">
            <v>0</v>
          </cell>
          <cell r="I682">
            <v>0</v>
          </cell>
          <cell r="J682">
            <v>0</v>
          </cell>
          <cell r="K682">
            <v>0</v>
          </cell>
          <cell r="L682"/>
          <cell r="M682"/>
          <cell r="N682"/>
        </row>
        <row r="683">
          <cell r="B683">
            <v>0</v>
          </cell>
          <cell r="D683">
            <v>0</v>
          </cell>
          <cell r="E683">
            <v>0</v>
          </cell>
          <cell r="H683">
            <v>0</v>
          </cell>
          <cell r="I683">
            <v>0</v>
          </cell>
          <cell r="J683">
            <v>0</v>
          </cell>
          <cell r="K683">
            <v>0</v>
          </cell>
          <cell r="L683"/>
          <cell r="M683">
            <v>0</v>
          </cell>
          <cell r="N683"/>
          <cell r="P683"/>
        </row>
        <row r="684">
          <cell r="B684">
            <v>0</v>
          </cell>
          <cell r="D684">
            <v>0</v>
          </cell>
          <cell r="E684">
            <v>0</v>
          </cell>
          <cell r="H684">
            <v>0</v>
          </cell>
          <cell r="I684">
            <v>0</v>
          </cell>
          <cell r="J684">
            <v>0</v>
          </cell>
          <cell r="K684">
            <v>0</v>
          </cell>
          <cell r="L684"/>
          <cell r="M684">
            <v>0</v>
          </cell>
          <cell r="N684"/>
          <cell r="P684"/>
        </row>
        <row r="686">
          <cell r="G686" t="str">
            <v># deals</v>
          </cell>
          <cell r="H686" t="str">
            <v>net profit</v>
          </cell>
          <cell r="I686"/>
          <cell r="J686"/>
          <cell r="K686"/>
        </row>
        <row r="687">
          <cell r="D687" t="str">
            <v>TOTAL Q2 01</v>
          </cell>
          <cell r="G687">
            <v>14</v>
          </cell>
          <cell r="H687" t="e">
            <v>#REF!</v>
          </cell>
          <cell r="I687"/>
          <cell r="J687"/>
          <cell r="K687"/>
        </row>
        <row r="688">
          <cell r="D688" t="str">
            <v>TOTAL Q3 01</v>
          </cell>
          <cell r="G688">
            <v>0</v>
          </cell>
          <cell r="H688" t="e">
            <v>#REF!</v>
          </cell>
          <cell r="I688"/>
          <cell r="J688"/>
          <cell r="K688"/>
        </row>
        <row r="689">
          <cell r="D689" t="str">
            <v>TOTAL Q4 01</v>
          </cell>
          <cell r="G689">
            <v>0</v>
          </cell>
          <cell r="H689" t="e">
            <v>#REF!</v>
          </cell>
          <cell r="I689"/>
          <cell r="J689"/>
          <cell r="K689"/>
        </row>
        <row r="690">
          <cell r="D690" t="str">
            <v>TOTAL Q1 02</v>
          </cell>
          <cell r="G690">
            <v>0</v>
          </cell>
          <cell r="H690" t="e">
            <v>#REF!</v>
          </cell>
          <cell r="I690"/>
          <cell r="J690"/>
          <cell r="K690"/>
        </row>
        <row r="691">
          <cell r="D691" t="str">
            <v>GROUP TOTAL</v>
          </cell>
          <cell r="G691">
            <v>14</v>
          </cell>
          <cell r="H691" t="e">
            <v>#REF!</v>
          </cell>
          <cell r="I691"/>
          <cell r="J691"/>
          <cell r="K691"/>
        </row>
        <row r="693">
          <cell r="B693" t="str">
            <v>STRUCTURED FINANCE</v>
          </cell>
        </row>
        <row r="694">
          <cell r="B694" t="str">
            <v>Expected earnings Q2</v>
          </cell>
          <cell r="C694" t="str">
            <v>Q2 01</v>
          </cell>
          <cell r="E694" t="str">
            <v>Peter Abdo</v>
          </cell>
          <cell r="G694" t="str">
            <v>P&amp;L</v>
          </cell>
          <cell r="H694">
            <v>20</v>
          </cell>
          <cell r="I694">
            <v>20</v>
          </cell>
          <cell r="J694">
            <v>0</v>
          </cell>
          <cell r="K694">
            <v>0</v>
          </cell>
          <cell r="L694" t="str">
            <v>Low</v>
          </cell>
          <cell r="M694" t="str">
            <v>Multiple small deals</v>
          </cell>
          <cell r="N694"/>
          <cell r="O694"/>
          <cell r="P694"/>
        </row>
        <row r="695">
          <cell r="B695" t="str">
            <v>Expected earnings Q3</v>
          </cell>
          <cell r="C695" t="str">
            <v>Q3 01</v>
          </cell>
          <cell r="E695" t="str">
            <v>Peter Abdo</v>
          </cell>
          <cell r="G695" t="str">
            <v>P&amp;L</v>
          </cell>
          <cell r="H695">
            <v>20</v>
          </cell>
          <cell r="I695">
            <v>20</v>
          </cell>
          <cell r="J695">
            <v>0</v>
          </cell>
          <cell r="K695">
            <v>0</v>
          </cell>
          <cell r="L695" t="str">
            <v>Low</v>
          </cell>
          <cell r="M695" t="str">
            <v>Multiple small deals</v>
          </cell>
          <cell r="N695"/>
          <cell r="O695"/>
          <cell r="P695"/>
        </row>
        <row r="696">
          <cell r="B696" t="str">
            <v>Expected earnings Q4</v>
          </cell>
          <cell r="C696" t="str">
            <v>Q4 01</v>
          </cell>
          <cell r="E696" t="str">
            <v>Peter Abdo</v>
          </cell>
          <cell r="G696" t="str">
            <v>P&amp;L</v>
          </cell>
          <cell r="H696">
            <v>20</v>
          </cell>
          <cell r="I696">
            <v>20</v>
          </cell>
          <cell r="J696">
            <v>0</v>
          </cell>
          <cell r="K696">
            <v>0</v>
          </cell>
          <cell r="L696" t="str">
            <v>Low</v>
          </cell>
          <cell r="M696" t="str">
            <v>Multiple small deals</v>
          </cell>
          <cell r="N696"/>
          <cell r="O696"/>
          <cell r="P696"/>
        </row>
        <row r="697">
          <cell r="H697">
            <v>0</v>
          </cell>
          <cell r="I697">
            <v>0</v>
          </cell>
          <cell r="J697">
            <v>0</v>
          </cell>
          <cell r="K697">
            <v>0</v>
          </cell>
          <cell r="L697"/>
          <cell r="M697"/>
          <cell r="N697"/>
        </row>
        <row r="698">
          <cell r="H698">
            <v>0</v>
          </cell>
          <cell r="I698">
            <v>0</v>
          </cell>
          <cell r="J698">
            <v>0</v>
          </cell>
          <cell r="K698">
            <v>0</v>
          </cell>
          <cell r="L698"/>
          <cell r="M698"/>
          <cell r="N698"/>
        </row>
        <row r="699">
          <cell r="H699">
            <v>0</v>
          </cell>
          <cell r="I699">
            <v>0</v>
          </cell>
          <cell r="J699">
            <v>0</v>
          </cell>
          <cell r="K699">
            <v>0</v>
          </cell>
          <cell r="L699"/>
          <cell r="M699"/>
          <cell r="N699"/>
        </row>
        <row r="700">
          <cell r="H700">
            <v>0</v>
          </cell>
          <cell r="I700">
            <v>0</v>
          </cell>
          <cell r="J700">
            <v>0</v>
          </cell>
          <cell r="K700">
            <v>0</v>
          </cell>
          <cell r="L700"/>
          <cell r="M700"/>
          <cell r="N700"/>
        </row>
        <row r="701">
          <cell r="H701">
            <v>0</v>
          </cell>
          <cell r="I701">
            <v>0</v>
          </cell>
          <cell r="J701">
            <v>0</v>
          </cell>
          <cell r="K701">
            <v>0</v>
          </cell>
          <cell r="L701"/>
          <cell r="M701"/>
          <cell r="N701"/>
        </row>
        <row r="702">
          <cell r="H702">
            <v>0</v>
          </cell>
          <cell r="I702">
            <v>0</v>
          </cell>
          <cell r="J702">
            <v>0</v>
          </cell>
          <cell r="K702">
            <v>0</v>
          </cell>
          <cell r="L702"/>
          <cell r="M702"/>
          <cell r="N702"/>
        </row>
        <row r="703">
          <cell r="H703">
            <v>0</v>
          </cell>
          <cell r="I703">
            <v>0</v>
          </cell>
          <cell r="J703">
            <v>0</v>
          </cell>
          <cell r="K703">
            <v>0</v>
          </cell>
          <cell r="L703"/>
          <cell r="M703"/>
          <cell r="N703"/>
        </row>
        <row r="704">
          <cell r="H704">
            <v>0</v>
          </cell>
          <cell r="I704">
            <v>0</v>
          </cell>
          <cell r="J704">
            <v>0</v>
          </cell>
          <cell r="K704">
            <v>0</v>
          </cell>
          <cell r="L704"/>
          <cell r="M704"/>
          <cell r="N704"/>
        </row>
        <row r="705">
          <cell r="H705">
            <v>0</v>
          </cell>
          <cell r="I705">
            <v>0</v>
          </cell>
          <cell r="J705">
            <v>0</v>
          </cell>
          <cell r="K705">
            <v>0</v>
          </cell>
          <cell r="L705"/>
          <cell r="M705"/>
          <cell r="N705"/>
        </row>
        <row r="706">
          <cell r="H706">
            <v>0</v>
          </cell>
          <cell r="I706">
            <v>0</v>
          </cell>
          <cell r="J706">
            <v>0</v>
          </cell>
          <cell r="K706">
            <v>0</v>
          </cell>
          <cell r="L706"/>
          <cell r="M706"/>
          <cell r="N706"/>
        </row>
        <row r="707">
          <cell r="H707">
            <v>0</v>
          </cell>
          <cell r="I707">
            <v>0</v>
          </cell>
          <cell r="J707">
            <v>0</v>
          </cell>
          <cell r="K707">
            <v>0</v>
          </cell>
          <cell r="L707"/>
          <cell r="M707"/>
          <cell r="N707"/>
        </row>
        <row r="708">
          <cell r="H708">
            <v>0</v>
          </cell>
          <cell r="I708">
            <v>0</v>
          </cell>
          <cell r="J708">
            <v>0</v>
          </cell>
          <cell r="K708">
            <v>0</v>
          </cell>
          <cell r="L708"/>
          <cell r="M708"/>
          <cell r="N708"/>
        </row>
        <row r="709">
          <cell r="H709">
            <v>0</v>
          </cell>
          <cell r="I709">
            <v>0</v>
          </cell>
          <cell r="J709">
            <v>0</v>
          </cell>
          <cell r="K709">
            <v>0</v>
          </cell>
          <cell r="L709"/>
          <cell r="M709"/>
          <cell r="N709"/>
        </row>
        <row r="710">
          <cell r="H710">
            <v>0</v>
          </cell>
          <cell r="I710">
            <v>0</v>
          </cell>
          <cell r="J710">
            <v>0</v>
          </cell>
          <cell r="K710">
            <v>0</v>
          </cell>
          <cell r="L710"/>
          <cell r="M710"/>
          <cell r="N710"/>
        </row>
        <row r="711">
          <cell r="H711">
            <v>0</v>
          </cell>
          <cell r="I711">
            <v>0</v>
          </cell>
          <cell r="J711">
            <v>0</v>
          </cell>
          <cell r="K711">
            <v>0</v>
          </cell>
          <cell r="L711"/>
          <cell r="M711"/>
          <cell r="N711"/>
        </row>
        <row r="712">
          <cell r="H712">
            <v>0</v>
          </cell>
          <cell r="I712">
            <v>0</v>
          </cell>
          <cell r="J712">
            <v>0</v>
          </cell>
          <cell r="K712">
            <v>0</v>
          </cell>
          <cell r="L712"/>
          <cell r="M712"/>
          <cell r="N712"/>
        </row>
        <row r="713">
          <cell r="H713">
            <v>0</v>
          </cell>
          <cell r="I713">
            <v>0</v>
          </cell>
          <cell r="J713">
            <v>0</v>
          </cell>
          <cell r="K713">
            <v>0</v>
          </cell>
          <cell r="L713"/>
          <cell r="M713"/>
          <cell r="N713"/>
        </row>
        <row r="714">
          <cell r="H714">
            <v>0</v>
          </cell>
          <cell r="I714">
            <v>0</v>
          </cell>
          <cell r="J714">
            <v>0</v>
          </cell>
          <cell r="K714">
            <v>0</v>
          </cell>
          <cell r="L714"/>
          <cell r="M714"/>
          <cell r="N714"/>
        </row>
        <row r="715">
          <cell r="H715">
            <v>0</v>
          </cell>
          <cell r="I715">
            <v>0</v>
          </cell>
          <cell r="J715">
            <v>0</v>
          </cell>
          <cell r="K715">
            <v>0</v>
          </cell>
          <cell r="L715"/>
          <cell r="M715"/>
          <cell r="N715"/>
        </row>
        <row r="716">
          <cell r="H716">
            <v>0</v>
          </cell>
          <cell r="I716">
            <v>0</v>
          </cell>
          <cell r="J716">
            <v>0</v>
          </cell>
          <cell r="K716">
            <v>0</v>
          </cell>
          <cell r="L716"/>
          <cell r="M716"/>
          <cell r="N716"/>
        </row>
        <row r="717">
          <cell r="H717">
            <v>0</v>
          </cell>
          <cell r="I717">
            <v>0</v>
          </cell>
          <cell r="J717">
            <v>0</v>
          </cell>
          <cell r="K717">
            <v>0</v>
          </cell>
          <cell r="L717"/>
          <cell r="M717"/>
          <cell r="N717"/>
        </row>
        <row r="718">
          <cell r="H718">
            <v>0</v>
          </cell>
          <cell r="I718">
            <v>0</v>
          </cell>
          <cell r="J718">
            <v>0</v>
          </cell>
          <cell r="K718">
            <v>0</v>
          </cell>
          <cell r="L718"/>
          <cell r="M718"/>
          <cell r="N718"/>
        </row>
        <row r="719">
          <cell r="H719">
            <v>0</v>
          </cell>
          <cell r="I719">
            <v>0</v>
          </cell>
          <cell r="J719">
            <v>0</v>
          </cell>
          <cell r="K719">
            <v>0</v>
          </cell>
          <cell r="L719"/>
          <cell r="M719"/>
          <cell r="N719"/>
        </row>
        <row r="720">
          <cell r="H720">
            <v>0</v>
          </cell>
          <cell r="I720">
            <v>0</v>
          </cell>
          <cell r="J720">
            <v>0</v>
          </cell>
          <cell r="K720">
            <v>0</v>
          </cell>
          <cell r="L720"/>
          <cell r="M720"/>
          <cell r="N720"/>
        </row>
        <row r="721">
          <cell r="H721">
            <v>0</v>
          </cell>
          <cell r="I721">
            <v>0</v>
          </cell>
          <cell r="J721">
            <v>0</v>
          </cell>
          <cell r="K721">
            <v>0</v>
          </cell>
          <cell r="L721"/>
          <cell r="M721"/>
          <cell r="N721"/>
        </row>
        <row r="722">
          <cell r="H722">
            <v>0</v>
          </cell>
          <cell r="I722">
            <v>0</v>
          </cell>
          <cell r="J722">
            <v>0</v>
          </cell>
          <cell r="K722">
            <v>0</v>
          </cell>
          <cell r="L722"/>
          <cell r="M722"/>
          <cell r="N722"/>
        </row>
        <row r="723">
          <cell r="H723">
            <v>0</v>
          </cell>
          <cell r="I723">
            <v>0</v>
          </cell>
          <cell r="J723">
            <v>0</v>
          </cell>
          <cell r="K723">
            <v>0</v>
          </cell>
          <cell r="L723"/>
          <cell r="M723"/>
          <cell r="N723"/>
        </row>
        <row r="724">
          <cell r="H724">
            <v>0</v>
          </cell>
          <cell r="I724">
            <v>0</v>
          </cell>
          <cell r="J724">
            <v>0</v>
          </cell>
          <cell r="K724">
            <v>0</v>
          </cell>
          <cell r="L724"/>
          <cell r="M724"/>
          <cell r="N724"/>
        </row>
        <row r="725">
          <cell r="H725">
            <v>0</v>
          </cell>
          <cell r="I725">
            <v>0</v>
          </cell>
          <cell r="J725">
            <v>0</v>
          </cell>
          <cell r="K725">
            <v>0</v>
          </cell>
          <cell r="L725"/>
          <cell r="M725"/>
          <cell r="N725"/>
        </row>
        <row r="726">
          <cell r="H726">
            <v>0</v>
          </cell>
          <cell r="I726">
            <v>0</v>
          </cell>
          <cell r="J726">
            <v>0</v>
          </cell>
          <cell r="K726">
            <v>0</v>
          </cell>
          <cell r="L726"/>
          <cell r="M726"/>
          <cell r="N726"/>
        </row>
        <row r="727">
          <cell r="H727">
            <v>0</v>
          </cell>
          <cell r="I727">
            <v>0</v>
          </cell>
          <cell r="J727">
            <v>0</v>
          </cell>
          <cell r="K727">
            <v>0</v>
          </cell>
          <cell r="L727"/>
          <cell r="M727"/>
          <cell r="N727"/>
        </row>
        <row r="728">
          <cell r="H728">
            <v>0</v>
          </cell>
          <cell r="I728">
            <v>0</v>
          </cell>
          <cell r="J728">
            <v>0</v>
          </cell>
          <cell r="K728">
            <v>0</v>
          </cell>
          <cell r="L728"/>
          <cell r="M728"/>
          <cell r="N728"/>
        </row>
        <row r="729">
          <cell r="H729">
            <v>0</v>
          </cell>
          <cell r="I729">
            <v>0</v>
          </cell>
          <cell r="J729">
            <v>0</v>
          </cell>
          <cell r="K729">
            <v>0</v>
          </cell>
          <cell r="L729"/>
          <cell r="M729"/>
          <cell r="N729"/>
        </row>
        <row r="730">
          <cell r="H730">
            <v>0</v>
          </cell>
          <cell r="I730">
            <v>0</v>
          </cell>
          <cell r="J730">
            <v>0</v>
          </cell>
          <cell r="K730">
            <v>0</v>
          </cell>
          <cell r="L730"/>
          <cell r="M730"/>
          <cell r="N730"/>
        </row>
        <row r="731">
          <cell r="H731">
            <v>0</v>
          </cell>
          <cell r="I731">
            <v>0</v>
          </cell>
          <cell r="J731">
            <v>0</v>
          </cell>
          <cell r="K731">
            <v>0</v>
          </cell>
          <cell r="L731"/>
          <cell r="M731"/>
          <cell r="N731"/>
        </row>
        <row r="732">
          <cell r="H732">
            <v>0</v>
          </cell>
          <cell r="I732">
            <v>0</v>
          </cell>
          <cell r="J732">
            <v>0</v>
          </cell>
          <cell r="K732">
            <v>0</v>
          </cell>
          <cell r="L732"/>
          <cell r="M732"/>
          <cell r="N732"/>
        </row>
        <row r="733">
          <cell r="H733">
            <v>0</v>
          </cell>
          <cell r="I733">
            <v>0</v>
          </cell>
          <cell r="J733">
            <v>0</v>
          </cell>
          <cell r="K733">
            <v>0</v>
          </cell>
          <cell r="L733"/>
          <cell r="M733"/>
          <cell r="N733"/>
        </row>
        <row r="734">
          <cell r="B734" t="str">
            <v>DEALS REMOVED</v>
          </cell>
        </row>
        <row r="735">
          <cell r="H735">
            <v>0</v>
          </cell>
          <cell r="I735">
            <v>0</v>
          </cell>
          <cell r="J735">
            <v>0</v>
          </cell>
          <cell r="K735">
            <v>0</v>
          </cell>
          <cell r="L735"/>
          <cell r="M735"/>
          <cell r="N735"/>
        </row>
        <row r="736">
          <cell r="H736">
            <v>0</v>
          </cell>
          <cell r="I736">
            <v>0</v>
          </cell>
          <cell r="J736">
            <v>0</v>
          </cell>
          <cell r="K736">
            <v>0</v>
          </cell>
          <cell r="L736"/>
          <cell r="M736"/>
          <cell r="N736"/>
        </row>
        <row r="737">
          <cell r="H737">
            <v>0</v>
          </cell>
          <cell r="I737">
            <v>0</v>
          </cell>
          <cell r="J737">
            <v>0</v>
          </cell>
          <cell r="K737">
            <v>0</v>
          </cell>
          <cell r="L737"/>
          <cell r="M737"/>
          <cell r="N737"/>
        </row>
        <row r="738">
          <cell r="H738">
            <v>0</v>
          </cell>
          <cell r="I738">
            <v>0</v>
          </cell>
          <cell r="J738">
            <v>0</v>
          </cell>
          <cell r="K738">
            <v>0</v>
          </cell>
          <cell r="L738"/>
          <cell r="M738"/>
          <cell r="N738"/>
        </row>
        <row r="739">
          <cell r="H739">
            <v>0</v>
          </cell>
          <cell r="I739">
            <v>0</v>
          </cell>
          <cell r="J739">
            <v>0</v>
          </cell>
          <cell r="K739">
            <v>0</v>
          </cell>
          <cell r="L739"/>
          <cell r="M739"/>
          <cell r="N739"/>
        </row>
        <row r="740">
          <cell r="H740">
            <v>0</v>
          </cell>
          <cell r="I740">
            <v>0</v>
          </cell>
          <cell r="J740">
            <v>0</v>
          </cell>
          <cell r="K740">
            <v>0</v>
          </cell>
          <cell r="L740"/>
          <cell r="M740"/>
          <cell r="N740"/>
        </row>
        <row r="741">
          <cell r="H741">
            <v>0</v>
          </cell>
          <cell r="I741">
            <v>0</v>
          </cell>
          <cell r="J741">
            <v>0</v>
          </cell>
          <cell r="K741">
            <v>0</v>
          </cell>
          <cell r="L741"/>
          <cell r="M741"/>
          <cell r="N741"/>
        </row>
        <row r="742">
          <cell r="H742">
            <v>0</v>
          </cell>
          <cell r="I742">
            <v>0</v>
          </cell>
          <cell r="J742">
            <v>0</v>
          </cell>
          <cell r="K742">
            <v>0</v>
          </cell>
          <cell r="L742"/>
          <cell r="M742"/>
          <cell r="N742"/>
        </row>
        <row r="743">
          <cell r="H743">
            <v>0</v>
          </cell>
          <cell r="I743">
            <v>0</v>
          </cell>
          <cell r="J743">
            <v>0</v>
          </cell>
          <cell r="K743">
            <v>0</v>
          </cell>
          <cell r="L743"/>
          <cell r="M743"/>
          <cell r="N743"/>
        </row>
        <row r="744">
          <cell r="H744">
            <v>0</v>
          </cell>
          <cell r="I744">
            <v>0</v>
          </cell>
          <cell r="J744">
            <v>0</v>
          </cell>
          <cell r="K744">
            <v>0</v>
          </cell>
          <cell r="L744"/>
          <cell r="M744"/>
          <cell r="N744"/>
        </row>
        <row r="745">
          <cell r="H745">
            <v>0</v>
          </cell>
          <cell r="I745">
            <v>0</v>
          </cell>
          <cell r="J745">
            <v>0</v>
          </cell>
          <cell r="K745">
            <v>0</v>
          </cell>
          <cell r="L745"/>
          <cell r="M745"/>
          <cell r="N745"/>
        </row>
        <row r="746">
          <cell r="H746">
            <v>0</v>
          </cell>
          <cell r="I746">
            <v>0</v>
          </cell>
          <cell r="J746">
            <v>0</v>
          </cell>
          <cell r="K746">
            <v>0</v>
          </cell>
          <cell r="L746"/>
          <cell r="M746"/>
          <cell r="N746"/>
        </row>
        <row r="747">
          <cell r="H747">
            <v>0</v>
          </cell>
          <cell r="I747">
            <v>0</v>
          </cell>
          <cell r="J747">
            <v>0</v>
          </cell>
          <cell r="K747">
            <v>0</v>
          </cell>
          <cell r="L747"/>
          <cell r="M747"/>
          <cell r="N747"/>
        </row>
        <row r="748">
          <cell r="H748">
            <v>0</v>
          </cell>
          <cell r="I748">
            <v>0</v>
          </cell>
          <cell r="J748">
            <v>0</v>
          </cell>
          <cell r="K748">
            <v>0</v>
          </cell>
          <cell r="L748"/>
          <cell r="M748"/>
          <cell r="N748"/>
        </row>
        <row r="749">
          <cell r="H749">
            <v>0</v>
          </cell>
          <cell r="I749">
            <v>0</v>
          </cell>
          <cell r="J749">
            <v>0</v>
          </cell>
          <cell r="K749">
            <v>0</v>
          </cell>
          <cell r="L749"/>
          <cell r="M749"/>
          <cell r="N749"/>
        </row>
        <row r="750">
          <cell r="H750">
            <v>0</v>
          </cell>
          <cell r="I750">
            <v>0</v>
          </cell>
          <cell r="J750">
            <v>0</v>
          </cell>
          <cell r="K750">
            <v>0</v>
          </cell>
          <cell r="L750"/>
          <cell r="M750"/>
          <cell r="N750"/>
        </row>
        <row r="751">
          <cell r="H751">
            <v>0</v>
          </cell>
          <cell r="I751">
            <v>0</v>
          </cell>
          <cell r="J751">
            <v>0</v>
          </cell>
          <cell r="K751">
            <v>0</v>
          </cell>
          <cell r="L751"/>
          <cell r="M751"/>
          <cell r="N751"/>
        </row>
        <row r="752">
          <cell r="H752">
            <v>0</v>
          </cell>
          <cell r="I752">
            <v>0</v>
          </cell>
          <cell r="J752">
            <v>0</v>
          </cell>
          <cell r="K752">
            <v>0</v>
          </cell>
          <cell r="L752"/>
          <cell r="M752"/>
          <cell r="N752"/>
        </row>
        <row r="753">
          <cell r="H753">
            <v>0</v>
          </cell>
          <cell r="I753">
            <v>0</v>
          </cell>
          <cell r="J753">
            <v>0</v>
          </cell>
          <cell r="K753">
            <v>0</v>
          </cell>
          <cell r="L753"/>
          <cell r="M753"/>
          <cell r="N753"/>
        </row>
        <row r="754">
          <cell r="H754">
            <v>0</v>
          </cell>
          <cell r="I754">
            <v>0</v>
          </cell>
          <cell r="J754">
            <v>0</v>
          </cell>
          <cell r="K754">
            <v>0</v>
          </cell>
          <cell r="L754"/>
          <cell r="M754"/>
          <cell r="N754"/>
        </row>
        <row r="755">
          <cell r="B755">
            <v>0</v>
          </cell>
          <cell r="D755">
            <v>0</v>
          </cell>
          <cell r="E755">
            <v>0</v>
          </cell>
          <cell r="H755">
            <v>0</v>
          </cell>
          <cell r="I755">
            <v>0</v>
          </cell>
          <cell r="J755">
            <v>0</v>
          </cell>
          <cell r="K755">
            <v>0</v>
          </cell>
          <cell r="L755"/>
          <cell r="M755">
            <v>0</v>
          </cell>
          <cell r="N755"/>
          <cell r="P755"/>
        </row>
        <row r="756">
          <cell r="B756">
            <v>0</v>
          </cell>
          <cell r="D756">
            <v>0</v>
          </cell>
          <cell r="E756">
            <v>0</v>
          </cell>
          <cell r="H756">
            <v>0</v>
          </cell>
          <cell r="I756">
            <v>0</v>
          </cell>
          <cell r="J756">
            <v>0</v>
          </cell>
          <cell r="K756">
            <v>0</v>
          </cell>
          <cell r="L756"/>
          <cell r="M756">
            <v>0</v>
          </cell>
          <cell r="N756"/>
          <cell r="P756"/>
        </row>
        <row r="758">
          <cell r="G758" t="str">
            <v># deals</v>
          </cell>
          <cell r="H758" t="str">
            <v>net profit</v>
          </cell>
          <cell r="I758"/>
          <cell r="J758"/>
          <cell r="K758"/>
        </row>
        <row r="759">
          <cell r="D759" t="str">
            <v>TOTAL Q2 01</v>
          </cell>
          <cell r="G759">
            <v>1</v>
          </cell>
          <cell r="H759" t="e">
            <v>#REF!</v>
          </cell>
          <cell r="I759"/>
          <cell r="J759"/>
          <cell r="K759"/>
        </row>
        <row r="760">
          <cell r="D760" t="str">
            <v>TOTAL Q3 01</v>
          </cell>
          <cell r="G760">
            <v>1</v>
          </cell>
          <cell r="H760" t="e">
            <v>#REF!</v>
          </cell>
          <cell r="I760"/>
          <cell r="J760"/>
          <cell r="K760"/>
        </row>
        <row r="761">
          <cell r="D761" t="str">
            <v>TOTAL Q4 01</v>
          </cell>
          <cell r="G761">
            <v>1</v>
          </cell>
          <cell r="H761" t="e">
            <v>#REF!</v>
          </cell>
          <cell r="I761"/>
          <cell r="J761"/>
          <cell r="K761"/>
        </row>
        <row r="762">
          <cell r="D762" t="str">
            <v>TOTAL Q1 02</v>
          </cell>
          <cell r="G762">
            <v>0</v>
          </cell>
          <cell r="H762" t="e">
            <v>#REF!</v>
          </cell>
          <cell r="I762"/>
          <cell r="J762"/>
          <cell r="K762"/>
        </row>
        <row r="763">
          <cell r="D763" t="str">
            <v>GROUP TOTAL</v>
          </cell>
          <cell r="G763">
            <v>3</v>
          </cell>
          <cell r="H763" t="e">
            <v>#REF!</v>
          </cell>
          <cell r="I763"/>
          <cell r="J763"/>
          <cell r="K763"/>
        </row>
        <row r="765">
          <cell r="B765" t="str">
            <v>AUSTRALIA</v>
          </cell>
        </row>
        <row r="766">
          <cell r="H766">
            <v>0</v>
          </cell>
          <cell r="I766">
            <v>0</v>
          </cell>
          <cell r="J766">
            <v>0</v>
          </cell>
          <cell r="K766">
            <v>0</v>
          </cell>
          <cell r="L766"/>
          <cell r="M766"/>
          <cell r="N766"/>
        </row>
        <row r="767">
          <cell r="H767">
            <v>0</v>
          </cell>
          <cell r="I767">
            <v>0</v>
          </cell>
          <cell r="J767">
            <v>0</v>
          </cell>
          <cell r="K767">
            <v>0</v>
          </cell>
          <cell r="L767"/>
          <cell r="M767"/>
          <cell r="N767"/>
        </row>
        <row r="768">
          <cell r="B768" t="str">
            <v>Pasminco</v>
          </cell>
          <cell r="C768" t="str">
            <v>Q2 01</v>
          </cell>
          <cell r="E768" t="str">
            <v>Murphy</v>
          </cell>
          <cell r="F768" t="str">
            <v>Idea stage</v>
          </cell>
          <cell r="G768" t="str">
            <v>P&amp;L</v>
          </cell>
          <cell r="H768">
            <v>20</v>
          </cell>
          <cell r="I768">
            <v>20</v>
          </cell>
          <cell r="J768">
            <v>10</v>
          </cell>
          <cell r="K768">
            <v>0</v>
          </cell>
          <cell r="L768" t="str">
            <v>Medium</v>
          </cell>
          <cell r="M768" t="str">
            <v>Structured power hedges for smelter</v>
          </cell>
          <cell r="N768"/>
          <cell r="O768"/>
          <cell r="P768"/>
        </row>
        <row r="769">
          <cell r="B769" t="str">
            <v>Trans Energie</v>
          </cell>
          <cell r="C769" t="str">
            <v>Q3 01</v>
          </cell>
          <cell r="E769" t="str">
            <v>Burke</v>
          </cell>
          <cell r="F769" t="str">
            <v>Idea stage</v>
          </cell>
          <cell r="G769" t="str">
            <v>P&amp;L</v>
          </cell>
          <cell r="H769">
            <v>20</v>
          </cell>
          <cell r="I769">
            <v>20</v>
          </cell>
          <cell r="J769">
            <v>15</v>
          </cell>
          <cell r="K769">
            <v>10</v>
          </cell>
          <cell r="L769" t="str">
            <v>Medium</v>
          </cell>
          <cell r="M769" t="str">
            <v>Acquisition of trading rights to Direct Link Interconnector</v>
          </cell>
          <cell r="N769"/>
          <cell r="O769"/>
          <cell r="P769"/>
        </row>
        <row r="770">
          <cell r="B770" t="str">
            <v>Croweater</v>
          </cell>
          <cell r="C770" t="str">
            <v>Q3 01</v>
          </cell>
          <cell r="E770" t="str">
            <v>Denton</v>
          </cell>
          <cell r="F770" t="str">
            <v>Structuring</v>
          </cell>
          <cell r="G770" t="str">
            <v>P&amp;L</v>
          </cell>
          <cell r="H770">
            <v>25</v>
          </cell>
          <cell r="I770">
            <v>0</v>
          </cell>
          <cell r="J770">
            <v>10</v>
          </cell>
          <cell r="K770">
            <v>0</v>
          </cell>
          <cell r="L770" t="str">
            <v>High</v>
          </cell>
          <cell r="M770" t="str">
            <v>Provision of 120MW to Olympic Dam mine and cooper smelter</v>
          </cell>
          <cell r="N770"/>
          <cell r="O770"/>
          <cell r="P770"/>
        </row>
        <row r="771">
          <cell r="B771" t="str">
            <v>Pt. Kembla Copper</v>
          </cell>
          <cell r="C771" t="str">
            <v>Q3 01</v>
          </cell>
          <cell r="E771" t="str">
            <v>Lowe</v>
          </cell>
          <cell r="F771" t="str">
            <v>Idea stage</v>
          </cell>
          <cell r="G771" t="str">
            <v>P&amp;L</v>
          </cell>
          <cell r="H771">
            <v>20</v>
          </cell>
          <cell r="I771">
            <v>0</v>
          </cell>
          <cell r="J771">
            <v>10</v>
          </cell>
          <cell r="K771">
            <v>0</v>
          </cell>
          <cell r="L771" t="str">
            <v>Medium</v>
          </cell>
          <cell r="M771" t="str">
            <v>Power hedging transaction 30MW</v>
          </cell>
          <cell r="N771"/>
          <cell r="O771"/>
          <cell r="P771"/>
        </row>
        <row r="772">
          <cell r="B772" t="str">
            <v>Eraring Energy</v>
          </cell>
          <cell r="C772" t="str">
            <v>Q4 01</v>
          </cell>
          <cell r="E772" t="str">
            <v>Quilkey</v>
          </cell>
          <cell r="F772" t="str">
            <v>Idea stage</v>
          </cell>
          <cell r="G772" t="str">
            <v>P&amp;L</v>
          </cell>
          <cell r="H772">
            <v>15</v>
          </cell>
          <cell r="I772">
            <v>15</v>
          </cell>
          <cell r="J772">
            <v>10</v>
          </cell>
          <cell r="K772">
            <v>0</v>
          </cell>
          <cell r="L772" t="str">
            <v>Medium</v>
          </cell>
          <cell r="M772" t="str">
            <v>200MW 5 year financial power deal</v>
          </cell>
          <cell r="N772"/>
          <cell r="O772"/>
          <cell r="P772"/>
        </row>
        <row r="773">
          <cell r="B773" t="str">
            <v>Eric</v>
          </cell>
          <cell r="C773" t="str">
            <v>Q4 01</v>
          </cell>
          <cell r="E773" t="str">
            <v>Quilk</v>
          </cell>
          <cell r="F773" t="str">
            <v>Structuring</v>
          </cell>
          <cell r="G773" t="str">
            <v>P&amp;L</v>
          </cell>
          <cell r="H773">
            <v>25</v>
          </cell>
          <cell r="I773">
            <v>0</v>
          </cell>
          <cell r="J773">
            <v>10</v>
          </cell>
          <cell r="K773">
            <v>0</v>
          </cell>
          <cell r="L773" t="str">
            <v>High</v>
          </cell>
          <cell r="M773" t="str">
            <v>Acquisition and breakup of retail operation</v>
          </cell>
          <cell r="N773"/>
          <cell r="O773"/>
          <cell r="P773"/>
        </row>
        <row r="774">
          <cell r="H774">
            <v>0</v>
          </cell>
          <cell r="I774">
            <v>0</v>
          </cell>
          <cell r="J774">
            <v>0</v>
          </cell>
          <cell r="K774">
            <v>0</v>
          </cell>
          <cell r="L774"/>
          <cell r="M774"/>
          <cell r="N774"/>
        </row>
        <row r="775">
          <cell r="H775">
            <v>0</v>
          </cell>
          <cell r="I775">
            <v>0</v>
          </cell>
          <cell r="J775">
            <v>0</v>
          </cell>
          <cell r="K775">
            <v>0</v>
          </cell>
          <cell r="L775"/>
          <cell r="M775"/>
          <cell r="N775"/>
        </row>
        <row r="776">
          <cell r="H776">
            <v>0</v>
          </cell>
          <cell r="I776">
            <v>0</v>
          </cell>
          <cell r="J776">
            <v>0</v>
          </cell>
          <cell r="K776">
            <v>0</v>
          </cell>
          <cell r="L776"/>
          <cell r="M776"/>
          <cell r="N776"/>
        </row>
        <row r="777">
          <cell r="H777">
            <v>0</v>
          </cell>
          <cell r="I777">
            <v>0</v>
          </cell>
          <cell r="J777">
            <v>0</v>
          </cell>
          <cell r="K777">
            <v>0</v>
          </cell>
          <cell r="L777"/>
          <cell r="M777"/>
          <cell r="N777"/>
        </row>
        <row r="778">
          <cell r="H778">
            <v>0</v>
          </cell>
          <cell r="I778">
            <v>0</v>
          </cell>
          <cell r="J778">
            <v>0</v>
          </cell>
          <cell r="K778">
            <v>0</v>
          </cell>
          <cell r="L778"/>
          <cell r="M778"/>
          <cell r="N778"/>
        </row>
        <row r="779">
          <cell r="H779">
            <v>0</v>
          </cell>
          <cell r="I779">
            <v>0</v>
          </cell>
          <cell r="J779">
            <v>0</v>
          </cell>
          <cell r="K779">
            <v>0</v>
          </cell>
          <cell r="L779"/>
          <cell r="M779"/>
          <cell r="N779"/>
        </row>
        <row r="780">
          <cell r="H780">
            <v>0</v>
          </cell>
          <cell r="I780">
            <v>0</v>
          </cell>
          <cell r="J780">
            <v>0</v>
          </cell>
          <cell r="K780">
            <v>0</v>
          </cell>
          <cell r="L780"/>
          <cell r="M780"/>
          <cell r="N780"/>
        </row>
        <row r="781">
          <cell r="H781">
            <v>0</v>
          </cell>
          <cell r="I781">
            <v>0</v>
          </cell>
          <cell r="J781">
            <v>0</v>
          </cell>
          <cell r="K781">
            <v>0</v>
          </cell>
          <cell r="L781"/>
          <cell r="M781"/>
          <cell r="N781"/>
        </row>
        <row r="782">
          <cell r="H782">
            <v>0</v>
          </cell>
          <cell r="I782">
            <v>0</v>
          </cell>
          <cell r="J782">
            <v>0</v>
          </cell>
          <cell r="K782">
            <v>0</v>
          </cell>
          <cell r="L782"/>
          <cell r="M782"/>
          <cell r="N782"/>
        </row>
        <row r="783">
          <cell r="H783">
            <v>0</v>
          </cell>
          <cell r="I783">
            <v>0</v>
          </cell>
          <cell r="J783">
            <v>0</v>
          </cell>
          <cell r="K783">
            <v>0</v>
          </cell>
          <cell r="L783"/>
          <cell r="M783"/>
          <cell r="N783"/>
        </row>
        <row r="784">
          <cell r="H784">
            <v>0</v>
          </cell>
          <cell r="I784">
            <v>0</v>
          </cell>
          <cell r="J784">
            <v>0</v>
          </cell>
          <cell r="K784">
            <v>0</v>
          </cell>
          <cell r="L784"/>
          <cell r="M784"/>
          <cell r="N784"/>
        </row>
        <row r="785">
          <cell r="H785">
            <v>0</v>
          </cell>
          <cell r="I785">
            <v>0</v>
          </cell>
          <cell r="J785">
            <v>0</v>
          </cell>
          <cell r="K785">
            <v>0</v>
          </cell>
          <cell r="L785"/>
          <cell r="M785"/>
          <cell r="N785"/>
        </row>
        <row r="786">
          <cell r="H786">
            <v>0</v>
          </cell>
          <cell r="I786">
            <v>0</v>
          </cell>
          <cell r="J786">
            <v>0</v>
          </cell>
          <cell r="K786">
            <v>0</v>
          </cell>
          <cell r="L786"/>
          <cell r="M786"/>
          <cell r="N786"/>
        </row>
        <row r="787">
          <cell r="H787">
            <v>0</v>
          </cell>
          <cell r="I787">
            <v>0</v>
          </cell>
          <cell r="J787">
            <v>0</v>
          </cell>
          <cell r="K787">
            <v>0</v>
          </cell>
          <cell r="L787"/>
          <cell r="M787"/>
          <cell r="N787"/>
        </row>
        <row r="788">
          <cell r="H788">
            <v>0</v>
          </cell>
          <cell r="I788">
            <v>0</v>
          </cell>
          <cell r="J788">
            <v>0</v>
          </cell>
          <cell r="K788">
            <v>0</v>
          </cell>
          <cell r="L788"/>
          <cell r="M788"/>
          <cell r="N788"/>
        </row>
        <row r="789">
          <cell r="H789">
            <v>0</v>
          </cell>
          <cell r="I789">
            <v>0</v>
          </cell>
          <cell r="J789">
            <v>0</v>
          </cell>
          <cell r="K789">
            <v>0</v>
          </cell>
          <cell r="L789"/>
          <cell r="M789"/>
          <cell r="N789"/>
        </row>
        <row r="790">
          <cell r="H790">
            <v>0</v>
          </cell>
          <cell r="I790">
            <v>0</v>
          </cell>
          <cell r="J790">
            <v>0</v>
          </cell>
          <cell r="K790">
            <v>0</v>
          </cell>
          <cell r="L790"/>
          <cell r="M790"/>
          <cell r="N790"/>
        </row>
        <row r="791">
          <cell r="H791">
            <v>0</v>
          </cell>
          <cell r="I791">
            <v>0</v>
          </cell>
          <cell r="J791">
            <v>0</v>
          </cell>
          <cell r="K791">
            <v>0</v>
          </cell>
          <cell r="L791"/>
          <cell r="M791"/>
          <cell r="N791"/>
        </row>
        <row r="792">
          <cell r="H792">
            <v>0</v>
          </cell>
          <cell r="I792">
            <v>0</v>
          </cell>
          <cell r="J792">
            <v>0</v>
          </cell>
          <cell r="K792">
            <v>0</v>
          </cell>
          <cell r="L792"/>
          <cell r="M792"/>
          <cell r="N792"/>
        </row>
        <row r="793">
          <cell r="H793">
            <v>0</v>
          </cell>
          <cell r="I793">
            <v>0</v>
          </cell>
          <cell r="J793">
            <v>0</v>
          </cell>
          <cell r="K793">
            <v>0</v>
          </cell>
          <cell r="L793"/>
          <cell r="M793"/>
          <cell r="N793"/>
        </row>
        <row r="794">
          <cell r="H794">
            <v>0</v>
          </cell>
          <cell r="I794">
            <v>0</v>
          </cell>
          <cell r="J794">
            <v>0</v>
          </cell>
          <cell r="K794">
            <v>0</v>
          </cell>
          <cell r="L794"/>
          <cell r="M794"/>
          <cell r="N794"/>
        </row>
        <row r="795">
          <cell r="H795">
            <v>0</v>
          </cell>
          <cell r="I795">
            <v>0</v>
          </cell>
          <cell r="J795">
            <v>0</v>
          </cell>
          <cell r="K795">
            <v>0</v>
          </cell>
          <cell r="L795"/>
          <cell r="M795"/>
          <cell r="N795"/>
        </row>
        <row r="796">
          <cell r="H796">
            <v>0</v>
          </cell>
          <cell r="I796">
            <v>0</v>
          </cell>
          <cell r="J796">
            <v>0</v>
          </cell>
          <cell r="K796">
            <v>0</v>
          </cell>
          <cell r="L796"/>
          <cell r="M796"/>
          <cell r="N796"/>
        </row>
        <row r="797">
          <cell r="H797">
            <v>0</v>
          </cell>
          <cell r="I797">
            <v>0</v>
          </cell>
          <cell r="J797">
            <v>0</v>
          </cell>
          <cell r="K797">
            <v>0</v>
          </cell>
          <cell r="L797"/>
          <cell r="M797"/>
          <cell r="N797"/>
        </row>
        <row r="798">
          <cell r="H798">
            <v>0</v>
          </cell>
          <cell r="I798">
            <v>0</v>
          </cell>
          <cell r="J798">
            <v>0</v>
          </cell>
          <cell r="K798">
            <v>0</v>
          </cell>
          <cell r="L798"/>
          <cell r="M798"/>
          <cell r="N798"/>
        </row>
        <row r="799">
          <cell r="H799">
            <v>0</v>
          </cell>
          <cell r="I799">
            <v>0</v>
          </cell>
          <cell r="J799">
            <v>0</v>
          </cell>
          <cell r="K799">
            <v>0</v>
          </cell>
          <cell r="L799"/>
          <cell r="M799"/>
          <cell r="N799"/>
        </row>
        <row r="800">
          <cell r="H800">
            <v>0</v>
          </cell>
          <cell r="I800">
            <v>0</v>
          </cell>
          <cell r="J800">
            <v>0</v>
          </cell>
          <cell r="K800">
            <v>0</v>
          </cell>
          <cell r="L800"/>
          <cell r="M800"/>
          <cell r="N800"/>
        </row>
        <row r="801">
          <cell r="H801">
            <v>0</v>
          </cell>
          <cell r="I801">
            <v>0</v>
          </cell>
          <cell r="J801">
            <v>0</v>
          </cell>
          <cell r="K801">
            <v>0</v>
          </cell>
          <cell r="L801"/>
          <cell r="M801"/>
          <cell r="N801"/>
        </row>
        <row r="802">
          <cell r="H802">
            <v>0</v>
          </cell>
          <cell r="I802">
            <v>0</v>
          </cell>
          <cell r="J802">
            <v>0</v>
          </cell>
          <cell r="K802">
            <v>0</v>
          </cell>
          <cell r="L802"/>
          <cell r="M802"/>
          <cell r="N802"/>
        </row>
        <row r="803">
          <cell r="H803">
            <v>0</v>
          </cell>
          <cell r="I803">
            <v>0</v>
          </cell>
          <cell r="J803">
            <v>0</v>
          </cell>
          <cell r="K803">
            <v>0</v>
          </cell>
          <cell r="L803"/>
          <cell r="M803"/>
          <cell r="N803"/>
        </row>
        <row r="804">
          <cell r="H804">
            <v>0</v>
          </cell>
          <cell r="I804">
            <v>0</v>
          </cell>
          <cell r="J804">
            <v>0</v>
          </cell>
          <cell r="K804">
            <v>0</v>
          </cell>
          <cell r="L804"/>
          <cell r="M804"/>
          <cell r="N804"/>
        </row>
        <row r="805">
          <cell r="H805">
            <v>0</v>
          </cell>
          <cell r="I805">
            <v>0</v>
          </cell>
          <cell r="J805">
            <v>0</v>
          </cell>
          <cell r="K805">
            <v>0</v>
          </cell>
          <cell r="L805"/>
          <cell r="M805"/>
          <cell r="N805"/>
        </row>
        <row r="806">
          <cell r="B806" t="str">
            <v>DEALS REMOVED</v>
          </cell>
        </row>
        <row r="807">
          <cell r="B807" t="str">
            <v>Smorgon</v>
          </cell>
          <cell r="C807" t="str">
            <v>Killed</v>
          </cell>
          <cell r="E807" t="str">
            <v>Lowe</v>
          </cell>
          <cell r="F807" t="str">
            <v>Idea stage</v>
          </cell>
          <cell r="G807" t="str">
            <v>P&amp;L</v>
          </cell>
          <cell r="H807">
            <v>40</v>
          </cell>
          <cell r="I807">
            <v>30</v>
          </cell>
          <cell r="J807">
            <v>0</v>
          </cell>
          <cell r="K807">
            <v>0</v>
          </cell>
          <cell r="L807" t="str">
            <v>Medium</v>
          </cell>
          <cell r="M807" t="str">
            <v>20MW flat 3 year swap + option</v>
          </cell>
          <cell r="N807"/>
          <cell r="O807"/>
          <cell r="P807"/>
        </row>
        <row r="808">
          <cell r="B808" t="str">
            <v>Ergon</v>
          </cell>
          <cell r="C808" t="str">
            <v>Killed</v>
          </cell>
          <cell r="H808">
            <v>0</v>
          </cell>
          <cell r="I808">
            <v>0</v>
          </cell>
          <cell r="J808">
            <v>0</v>
          </cell>
          <cell r="K808">
            <v>0</v>
          </cell>
          <cell r="L808"/>
          <cell r="M808"/>
          <cell r="N808"/>
        </row>
        <row r="809">
          <cell r="H809">
            <v>0</v>
          </cell>
          <cell r="I809">
            <v>0</v>
          </cell>
          <cell r="J809">
            <v>0</v>
          </cell>
          <cell r="K809">
            <v>0</v>
          </cell>
          <cell r="L809"/>
          <cell r="M809"/>
          <cell r="N809"/>
        </row>
        <row r="810">
          <cell r="H810">
            <v>0</v>
          </cell>
          <cell r="I810">
            <v>0</v>
          </cell>
          <cell r="J810">
            <v>0</v>
          </cell>
          <cell r="K810">
            <v>0</v>
          </cell>
          <cell r="L810"/>
          <cell r="M810"/>
          <cell r="N810"/>
        </row>
        <row r="811">
          <cell r="H811">
            <v>0</v>
          </cell>
          <cell r="I811">
            <v>0</v>
          </cell>
          <cell r="J811">
            <v>0</v>
          </cell>
          <cell r="K811">
            <v>0</v>
          </cell>
          <cell r="L811"/>
          <cell r="M811"/>
          <cell r="N811"/>
        </row>
        <row r="812">
          <cell r="H812">
            <v>0</v>
          </cell>
          <cell r="I812">
            <v>0</v>
          </cell>
          <cell r="J812">
            <v>0</v>
          </cell>
          <cell r="K812">
            <v>0</v>
          </cell>
          <cell r="L812"/>
          <cell r="M812"/>
          <cell r="N812"/>
        </row>
        <row r="813">
          <cell r="H813">
            <v>0</v>
          </cell>
          <cell r="I813">
            <v>0</v>
          </cell>
          <cell r="J813">
            <v>0</v>
          </cell>
          <cell r="K813">
            <v>0</v>
          </cell>
          <cell r="L813"/>
          <cell r="M813"/>
          <cell r="N813"/>
        </row>
        <row r="814">
          <cell r="H814">
            <v>0</v>
          </cell>
          <cell r="I814">
            <v>0</v>
          </cell>
          <cell r="J814">
            <v>0</v>
          </cell>
          <cell r="K814">
            <v>0</v>
          </cell>
          <cell r="L814"/>
          <cell r="M814"/>
          <cell r="N814"/>
        </row>
        <row r="815">
          <cell r="H815">
            <v>0</v>
          </cell>
          <cell r="I815">
            <v>0</v>
          </cell>
          <cell r="J815">
            <v>0</v>
          </cell>
          <cell r="K815">
            <v>0</v>
          </cell>
          <cell r="L815"/>
          <cell r="M815"/>
          <cell r="N815"/>
        </row>
        <row r="816">
          <cell r="H816">
            <v>0</v>
          </cell>
          <cell r="I816">
            <v>0</v>
          </cell>
          <cell r="J816">
            <v>0</v>
          </cell>
          <cell r="K816">
            <v>0</v>
          </cell>
          <cell r="L816"/>
          <cell r="M816"/>
          <cell r="N816"/>
        </row>
        <row r="817">
          <cell r="H817">
            <v>0</v>
          </cell>
          <cell r="I817">
            <v>0</v>
          </cell>
          <cell r="J817">
            <v>0</v>
          </cell>
          <cell r="K817">
            <v>0</v>
          </cell>
          <cell r="L817"/>
          <cell r="M817"/>
          <cell r="N817"/>
        </row>
        <row r="818">
          <cell r="H818">
            <v>0</v>
          </cell>
          <cell r="I818">
            <v>0</v>
          </cell>
          <cell r="J818">
            <v>0</v>
          </cell>
          <cell r="K818">
            <v>0</v>
          </cell>
          <cell r="L818"/>
          <cell r="M818"/>
          <cell r="N818"/>
        </row>
        <row r="819">
          <cell r="H819">
            <v>0</v>
          </cell>
          <cell r="I819">
            <v>0</v>
          </cell>
          <cell r="J819">
            <v>0</v>
          </cell>
          <cell r="K819">
            <v>0</v>
          </cell>
          <cell r="L819"/>
          <cell r="M819"/>
          <cell r="N819"/>
        </row>
        <row r="820">
          <cell r="H820">
            <v>0</v>
          </cell>
          <cell r="I820">
            <v>0</v>
          </cell>
          <cell r="J820">
            <v>0</v>
          </cell>
          <cell r="K820">
            <v>0</v>
          </cell>
          <cell r="L820"/>
          <cell r="M820"/>
          <cell r="N820"/>
        </row>
        <row r="821">
          <cell r="H821">
            <v>0</v>
          </cell>
          <cell r="I821">
            <v>0</v>
          </cell>
          <cell r="J821">
            <v>0</v>
          </cell>
          <cell r="K821">
            <v>0</v>
          </cell>
          <cell r="L821"/>
          <cell r="M821"/>
          <cell r="N821"/>
        </row>
        <row r="822">
          <cell r="H822">
            <v>0</v>
          </cell>
          <cell r="I822">
            <v>0</v>
          </cell>
          <cell r="J822">
            <v>0</v>
          </cell>
          <cell r="K822">
            <v>0</v>
          </cell>
          <cell r="L822"/>
          <cell r="M822"/>
          <cell r="N822"/>
        </row>
        <row r="823">
          <cell r="H823">
            <v>0</v>
          </cell>
          <cell r="I823">
            <v>0</v>
          </cell>
          <cell r="J823">
            <v>0</v>
          </cell>
          <cell r="K823">
            <v>0</v>
          </cell>
          <cell r="L823"/>
          <cell r="M823"/>
          <cell r="N823"/>
        </row>
        <row r="824">
          <cell r="H824">
            <v>0</v>
          </cell>
          <cell r="I824">
            <v>0</v>
          </cell>
          <cell r="J824">
            <v>0</v>
          </cell>
          <cell r="K824">
            <v>0</v>
          </cell>
          <cell r="L824"/>
          <cell r="M824"/>
          <cell r="N824"/>
        </row>
        <row r="825">
          <cell r="H825">
            <v>0</v>
          </cell>
          <cell r="I825">
            <v>0</v>
          </cell>
          <cell r="J825">
            <v>0</v>
          </cell>
          <cell r="K825">
            <v>0</v>
          </cell>
          <cell r="L825"/>
          <cell r="M825"/>
          <cell r="N825"/>
        </row>
        <row r="826">
          <cell r="H826">
            <v>0</v>
          </cell>
          <cell r="I826">
            <v>0</v>
          </cell>
          <cell r="J826">
            <v>0</v>
          </cell>
          <cell r="K826">
            <v>0</v>
          </cell>
          <cell r="L826"/>
          <cell r="M826"/>
          <cell r="N826"/>
        </row>
        <row r="827">
          <cell r="B827">
            <v>0</v>
          </cell>
          <cell r="D827">
            <v>0</v>
          </cell>
          <cell r="E827">
            <v>0</v>
          </cell>
          <cell r="H827">
            <v>0</v>
          </cell>
          <cell r="I827">
            <v>0</v>
          </cell>
          <cell r="J827">
            <v>0</v>
          </cell>
          <cell r="K827">
            <v>0</v>
          </cell>
          <cell r="L827"/>
          <cell r="M827">
            <v>0</v>
          </cell>
          <cell r="N827"/>
          <cell r="P827"/>
        </row>
        <row r="828">
          <cell r="B828">
            <v>0</v>
          </cell>
          <cell r="D828">
            <v>0</v>
          </cell>
          <cell r="E828">
            <v>0</v>
          </cell>
          <cell r="H828">
            <v>0</v>
          </cell>
          <cell r="I828">
            <v>0</v>
          </cell>
          <cell r="J828">
            <v>0</v>
          </cell>
          <cell r="K828">
            <v>0</v>
          </cell>
          <cell r="L828"/>
          <cell r="M828">
            <v>0</v>
          </cell>
          <cell r="N828"/>
          <cell r="P828"/>
        </row>
        <row r="830">
          <cell r="G830" t="str">
            <v># deals</v>
          </cell>
          <cell r="H830" t="str">
            <v>net profit</v>
          </cell>
          <cell r="I830"/>
          <cell r="J830"/>
          <cell r="K830"/>
        </row>
        <row r="831">
          <cell r="D831" t="str">
            <v>TOTAL Q2 01</v>
          </cell>
          <cell r="G831">
            <v>1</v>
          </cell>
          <cell r="H831" t="e">
            <v>#REF!</v>
          </cell>
          <cell r="I831"/>
          <cell r="J831"/>
          <cell r="K831"/>
        </row>
        <row r="832">
          <cell r="D832" t="str">
            <v>TOTAL Q3 01</v>
          </cell>
          <cell r="G832">
            <v>3</v>
          </cell>
          <cell r="H832" t="e">
            <v>#REF!</v>
          </cell>
          <cell r="I832"/>
          <cell r="J832"/>
          <cell r="K832"/>
        </row>
        <row r="833">
          <cell r="D833" t="str">
            <v>TOTAL Q4 01</v>
          </cell>
          <cell r="G833">
            <v>2</v>
          </cell>
          <cell r="H833" t="e">
            <v>#REF!</v>
          </cell>
          <cell r="I833"/>
          <cell r="J833"/>
          <cell r="K833"/>
        </row>
        <row r="834">
          <cell r="D834" t="str">
            <v>TOTAL Q1 02</v>
          </cell>
          <cell r="G834">
            <v>0</v>
          </cell>
          <cell r="H834" t="e">
            <v>#REF!</v>
          </cell>
          <cell r="I834"/>
          <cell r="J834"/>
          <cell r="K834"/>
        </row>
        <row r="835">
          <cell r="D835" t="str">
            <v>GROUP TOTAL</v>
          </cell>
          <cell r="G835">
            <v>6</v>
          </cell>
          <cell r="H835" t="e">
            <v>#REF!</v>
          </cell>
          <cell r="I835"/>
          <cell r="J835"/>
          <cell r="K835"/>
        </row>
        <row r="837">
          <cell r="B837" t="str">
            <v>JAPAN</v>
          </cell>
        </row>
        <row r="838">
          <cell r="H838">
            <v>0</v>
          </cell>
          <cell r="I838">
            <v>0</v>
          </cell>
          <cell r="J838">
            <v>0</v>
          </cell>
          <cell r="K838">
            <v>0</v>
          </cell>
          <cell r="L838"/>
          <cell r="M838"/>
          <cell r="N838"/>
        </row>
        <row r="839">
          <cell r="B839" t="str">
            <v>Air Liquide</v>
          </cell>
          <cell r="C839" t="str">
            <v>Q2 01</v>
          </cell>
          <cell r="E839" t="str">
            <v>Morten Erik Pettersen</v>
          </cell>
          <cell r="G839" t="str">
            <v>P&amp;L</v>
          </cell>
          <cell r="H839">
            <v>75</v>
          </cell>
          <cell r="I839">
            <v>75</v>
          </cell>
          <cell r="J839">
            <v>80</v>
          </cell>
          <cell r="K839">
            <v>80</v>
          </cell>
          <cell r="L839" t="str">
            <v>Low</v>
          </cell>
          <cell r="M839" t="str">
            <v>10% Discount in return for a 3 yr power put option</v>
          </cell>
          <cell r="N839"/>
          <cell r="O839"/>
          <cell r="P839"/>
        </row>
        <row r="840">
          <cell r="B840" t="str">
            <v>Takashimaya</v>
          </cell>
          <cell r="C840" t="str">
            <v>Q2 01</v>
          </cell>
          <cell r="E840" t="str">
            <v>Morten Erik Pettersen</v>
          </cell>
          <cell r="G840" t="str">
            <v>P&amp;L</v>
          </cell>
          <cell r="H840">
            <v>75</v>
          </cell>
          <cell r="I840">
            <v>75</v>
          </cell>
          <cell r="J840">
            <v>50</v>
          </cell>
          <cell r="K840">
            <v>50</v>
          </cell>
          <cell r="L840" t="str">
            <v>Low</v>
          </cell>
          <cell r="M840" t="str">
            <v>10% Discount in return for a 3 yr power put option</v>
          </cell>
          <cell r="N840"/>
          <cell r="O840"/>
          <cell r="P840"/>
        </row>
        <row r="841">
          <cell r="B841" t="str">
            <v>Minolta</v>
          </cell>
          <cell r="C841" t="str">
            <v>Q2 01</v>
          </cell>
          <cell r="E841" t="str">
            <v>Morten Erik Pettersen</v>
          </cell>
          <cell r="G841" t="str">
            <v>P&amp;L</v>
          </cell>
          <cell r="H841">
            <v>50</v>
          </cell>
          <cell r="I841">
            <v>50</v>
          </cell>
          <cell r="J841">
            <v>50</v>
          </cell>
          <cell r="K841">
            <v>50</v>
          </cell>
          <cell r="L841" t="str">
            <v>Low</v>
          </cell>
          <cell r="M841" t="str">
            <v>10% Discount in return for a 5 yr power put option</v>
          </cell>
          <cell r="N841"/>
          <cell r="O841"/>
          <cell r="P841"/>
        </row>
        <row r="842">
          <cell r="B842" t="str">
            <v>Daiei</v>
          </cell>
          <cell r="C842" t="str">
            <v>Q2 01</v>
          </cell>
          <cell r="E842" t="str">
            <v>Morten Erik Pettersen</v>
          </cell>
          <cell r="G842" t="str">
            <v>P&amp;L</v>
          </cell>
          <cell r="H842">
            <v>25</v>
          </cell>
          <cell r="I842">
            <v>25</v>
          </cell>
          <cell r="J842">
            <v>50</v>
          </cell>
          <cell r="K842">
            <v>50</v>
          </cell>
          <cell r="L842" t="str">
            <v>Low</v>
          </cell>
          <cell r="M842" t="str">
            <v>Free put option to sell electricity into 5 electric utility regions</v>
          </cell>
          <cell r="N842"/>
          <cell r="O842"/>
          <cell r="P842"/>
        </row>
        <row r="843">
          <cell r="B843" t="str">
            <v>10% Discount (Various counterparties)</v>
          </cell>
          <cell r="C843" t="str">
            <v>Q2 01</v>
          </cell>
          <cell r="E843" t="str">
            <v>Morten Erik Pettersen</v>
          </cell>
          <cell r="G843" t="str">
            <v>P&amp;L</v>
          </cell>
          <cell r="H843">
            <v>50</v>
          </cell>
          <cell r="I843">
            <v>50</v>
          </cell>
          <cell r="J843">
            <v>0</v>
          </cell>
          <cell r="K843">
            <v>0</v>
          </cell>
          <cell r="L843" t="str">
            <v>Low</v>
          </cell>
          <cell r="M843" t="str">
            <v>10% Discount in return for a 5 yr power put option (Q2 to Q4)</v>
          </cell>
          <cell r="N843"/>
          <cell r="O843"/>
          <cell r="P843"/>
        </row>
        <row r="844">
          <cell r="B844" t="str">
            <v>eRex/Taiho Sement/Asahi</v>
          </cell>
          <cell r="C844" t="str">
            <v>Q2 01</v>
          </cell>
          <cell r="E844" t="str">
            <v>Morten Erik Pettersen</v>
          </cell>
          <cell r="G844" t="str">
            <v>P&amp;L</v>
          </cell>
          <cell r="H844">
            <v>50</v>
          </cell>
          <cell r="I844">
            <v>50</v>
          </cell>
          <cell r="J844">
            <v>50</v>
          </cell>
          <cell r="K844">
            <v>50</v>
          </cell>
          <cell r="L844" t="str">
            <v>Low</v>
          </cell>
          <cell r="M844" t="str">
            <v>Enron buys and sells power</v>
          </cell>
          <cell r="N844"/>
          <cell r="O844"/>
          <cell r="P844"/>
        </row>
        <row r="845">
          <cell r="B845" t="str">
            <v>Kawasaki Steel</v>
          </cell>
          <cell r="C845" t="str">
            <v>Q2 01</v>
          </cell>
          <cell r="E845" t="str">
            <v>Morten Erik Pettersen</v>
          </cell>
          <cell r="G845" t="str">
            <v>P&amp;L</v>
          </cell>
          <cell r="H845">
            <v>50</v>
          </cell>
          <cell r="I845">
            <v>50</v>
          </cell>
          <cell r="J845">
            <v>50</v>
          </cell>
          <cell r="K845">
            <v>50</v>
          </cell>
          <cell r="L845" t="str">
            <v>Low</v>
          </cell>
          <cell r="M845" t="str">
            <v>Enron buys power</v>
          </cell>
          <cell r="N845"/>
          <cell r="O845"/>
          <cell r="P845"/>
        </row>
        <row r="846">
          <cell r="B846" t="str">
            <v>Nissho Iwai</v>
          </cell>
          <cell r="C846" t="str">
            <v>Q3 01</v>
          </cell>
          <cell r="E846" t="str">
            <v>Jeremy Thirsk</v>
          </cell>
          <cell r="G846" t="str">
            <v>P&amp;L</v>
          </cell>
          <cell r="H846">
            <v>25</v>
          </cell>
          <cell r="I846">
            <v>25</v>
          </cell>
          <cell r="J846">
            <v>25</v>
          </cell>
          <cell r="K846">
            <v>25</v>
          </cell>
          <cell r="L846" t="str">
            <v>Medium</v>
          </cell>
          <cell r="M846" t="str">
            <v>Prepay for Methanol 100,000 - 250,000 tons</v>
          </cell>
          <cell r="N846"/>
          <cell r="O846"/>
          <cell r="P846"/>
        </row>
        <row r="847">
          <cell r="B847" t="str">
            <v>Project Sato</v>
          </cell>
          <cell r="C847" t="str">
            <v>Q4 01</v>
          </cell>
          <cell r="E847" t="str">
            <v>Jeremy Thirsk</v>
          </cell>
          <cell r="G847" t="str">
            <v>P&amp;L</v>
          </cell>
          <cell r="H847">
            <v>15</v>
          </cell>
          <cell r="I847">
            <v>15</v>
          </cell>
          <cell r="J847">
            <v>5</v>
          </cell>
          <cell r="K847">
            <v>5</v>
          </cell>
          <cell r="L847" t="str">
            <v>Medium</v>
          </cell>
          <cell r="M847" t="str">
            <v>Multi commodity financial engineering</v>
          </cell>
          <cell r="N847"/>
          <cell r="O847"/>
          <cell r="P847"/>
        </row>
        <row r="848">
          <cell r="H848">
            <v>0</v>
          </cell>
          <cell r="I848">
            <v>0</v>
          </cell>
          <cell r="J848">
            <v>0</v>
          </cell>
          <cell r="K848">
            <v>0</v>
          </cell>
          <cell r="L848"/>
          <cell r="M848"/>
          <cell r="N848"/>
        </row>
        <row r="849">
          <cell r="H849">
            <v>0</v>
          </cell>
          <cell r="I849">
            <v>0</v>
          </cell>
          <cell r="J849">
            <v>0</v>
          </cell>
          <cell r="K849">
            <v>0</v>
          </cell>
          <cell r="L849"/>
          <cell r="M849"/>
          <cell r="N849"/>
        </row>
        <row r="850">
          <cell r="H850">
            <v>0</v>
          </cell>
          <cell r="I850">
            <v>0</v>
          </cell>
          <cell r="J850">
            <v>0</v>
          </cell>
          <cell r="K850">
            <v>0</v>
          </cell>
          <cell r="L850"/>
          <cell r="M850"/>
          <cell r="N850"/>
        </row>
        <row r="851">
          <cell r="H851">
            <v>0</v>
          </cell>
          <cell r="I851">
            <v>0</v>
          </cell>
          <cell r="J851">
            <v>0</v>
          </cell>
          <cell r="K851">
            <v>0</v>
          </cell>
          <cell r="L851"/>
          <cell r="M851"/>
          <cell r="N851"/>
        </row>
        <row r="852">
          <cell r="H852">
            <v>0</v>
          </cell>
          <cell r="I852">
            <v>0</v>
          </cell>
          <cell r="J852">
            <v>0</v>
          </cell>
          <cell r="K852">
            <v>0</v>
          </cell>
          <cell r="L852"/>
          <cell r="M852"/>
          <cell r="N852"/>
        </row>
        <row r="853">
          <cell r="H853">
            <v>0</v>
          </cell>
          <cell r="I853">
            <v>0</v>
          </cell>
          <cell r="J853">
            <v>0</v>
          </cell>
          <cell r="K853">
            <v>0</v>
          </cell>
          <cell r="L853"/>
          <cell r="M853"/>
          <cell r="N853"/>
        </row>
        <row r="854">
          <cell r="H854">
            <v>0</v>
          </cell>
          <cell r="I854">
            <v>0</v>
          </cell>
          <cell r="J854">
            <v>0</v>
          </cell>
          <cell r="K854">
            <v>0</v>
          </cell>
          <cell r="L854"/>
          <cell r="M854"/>
          <cell r="N854"/>
        </row>
        <row r="855">
          <cell r="H855">
            <v>0</v>
          </cell>
          <cell r="I855">
            <v>0</v>
          </cell>
          <cell r="J855">
            <v>0</v>
          </cell>
          <cell r="K855">
            <v>0</v>
          </cell>
          <cell r="L855"/>
          <cell r="M855"/>
          <cell r="N855"/>
        </row>
        <row r="856">
          <cell r="H856">
            <v>0</v>
          </cell>
          <cell r="I856">
            <v>0</v>
          </cell>
          <cell r="J856">
            <v>0</v>
          </cell>
          <cell r="K856">
            <v>0</v>
          </cell>
          <cell r="L856"/>
          <cell r="M856"/>
          <cell r="N856"/>
        </row>
        <row r="857">
          <cell r="H857">
            <v>0</v>
          </cell>
          <cell r="I857">
            <v>0</v>
          </cell>
          <cell r="J857">
            <v>0</v>
          </cell>
          <cell r="K857">
            <v>0</v>
          </cell>
          <cell r="L857"/>
          <cell r="M857"/>
          <cell r="N857"/>
        </row>
        <row r="858">
          <cell r="H858">
            <v>0</v>
          </cell>
          <cell r="I858">
            <v>0</v>
          </cell>
          <cell r="J858">
            <v>0</v>
          </cell>
          <cell r="K858">
            <v>0</v>
          </cell>
          <cell r="L858"/>
          <cell r="M858"/>
          <cell r="N858"/>
        </row>
        <row r="859">
          <cell r="H859">
            <v>0</v>
          </cell>
          <cell r="I859">
            <v>0</v>
          </cell>
          <cell r="J859">
            <v>0</v>
          </cell>
          <cell r="K859">
            <v>0</v>
          </cell>
          <cell r="L859"/>
          <cell r="M859"/>
          <cell r="N859"/>
        </row>
        <row r="860">
          <cell r="H860">
            <v>0</v>
          </cell>
          <cell r="I860">
            <v>0</v>
          </cell>
          <cell r="J860">
            <v>0</v>
          </cell>
          <cell r="K860">
            <v>0</v>
          </cell>
          <cell r="L860"/>
          <cell r="M860"/>
          <cell r="N860"/>
        </row>
        <row r="861">
          <cell r="H861">
            <v>0</v>
          </cell>
          <cell r="I861">
            <v>0</v>
          </cell>
          <cell r="J861">
            <v>0</v>
          </cell>
          <cell r="K861">
            <v>0</v>
          </cell>
          <cell r="L861"/>
          <cell r="M861"/>
          <cell r="N861"/>
        </row>
        <row r="862">
          <cell r="H862">
            <v>0</v>
          </cell>
          <cell r="I862">
            <v>0</v>
          </cell>
          <cell r="J862">
            <v>0</v>
          </cell>
          <cell r="K862">
            <v>0</v>
          </cell>
          <cell r="L862"/>
          <cell r="M862"/>
          <cell r="N862"/>
        </row>
        <row r="863">
          <cell r="H863">
            <v>0</v>
          </cell>
          <cell r="I863">
            <v>0</v>
          </cell>
          <cell r="J863">
            <v>0</v>
          </cell>
          <cell r="K863">
            <v>0</v>
          </cell>
          <cell r="L863"/>
          <cell r="M863"/>
          <cell r="N863"/>
        </row>
        <row r="864">
          <cell r="H864">
            <v>0</v>
          </cell>
          <cell r="I864">
            <v>0</v>
          </cell>
          <cell r="J864">
            <v>0</v>
          </cell>
          <cell r="K864">
            <v>0</v>
          </cell>
          <cell r="L864"/>
          <cell r="M864"/>
          <cell r="N864"/>
        </row>
        <row r="865">
          <cell r="H865">
            <v>0</v>
          </cell>
          <cell r="I865">
            <v>0</v>
          </cell>
          <cell r="J865">
            <v>0</v>
          </cell>
          <cell r="K865">
            <v>0</v>
          </cell>
          <cell r="L865"/>
          <cell r="M865"/>
          <cell r="N865"/>
        </row>
        <row r="866">
          <cell r="H866">
            <v>0</v>
          </cell>
          <cell r="I866">
            <v>0</v>
          </cell>
          <cell r="J866">
            <v>0</v>
          </cell>
          <cell r="K866">
            <v>0</v>
          </cell>
          <cell r="L866"/>
          <cell r="M866"/>
          <cell r="N866"/>
        </row>
        <row r="867">
          <cell r="H867">
            <v>0</v>
          </cell>
          <cell r="I867">
            <v>0</v>
          </cell>
          <cell r="J867">
            <v>0</v>
          </cell>
          <cell r="K867">
            <v>0</v>
          </cell>
          <cell r="L867"/>
          <cell r="M867"/>
          <cell r="N867"/>
        </row>
        <row r="868">
          <cell r="H868">
            <v>0</v>
          </cell>
          <cell r="I868">
            <v>0</v>
          </cell>
          <cell r="J868">
            <v>0</v>
          </cell>
          <cell r="K868">
            <v>0</v>
          </cell>
          <cell r="L868"/>
          <cell r="M868"/>
          <cell r="N868"/>
        </row>
        <row r="869">
          <cell r="H869">
            <v>0</v>
          </cell>
          <cell r="I869">
            <v>0</v>
          </cell>
          <cell r="J869">
            <v>0</v>
          </cell>
          <cell r="K869">
            <v>0</v>
          </cell>
          <cell r="L869"/>
          <cell r="M869"/>
          <cell r="N869"/>
        </row>
        <row r="870">
          <cell r="H870">
            <v>0</v>
          </cell>
          <cell r="I870">
            <v>0</v>
          </cell>
          <cell r="J870">
            <v>0</v>
          </cell>
          <cell r="K870">
            <v>0</v>
          </cell>
          <cell r="L870"/>
          <cell r="M870"/>
          <cell r="N870"/>
        </row>
        <row r="871">
          <cell r="H871">
            <v>0</v>
          </cell>
          <cell r="I871">
            <v>0</v>
          </cell>
          <cell r="J871">
            <v>0</v>
          </cell>
          <cell r="K871">
            <v>0</v>
          </cell>
          <cell r="L871"/>
          <cell r="M871"/>
          <cell r="N871"/>
        </row>
        <row r="872">
          <cell r="H872">
            <v>0</v>
          </cell>
          <cell r="I872">
            <v>0</v>
          </cell>
          <cell r="J872">
            <v>0</v>
          </cell>
          <cell r="K872">
            <v>0</v>
          </cell>
          <cell r="L872"/>
          <cell r="M872"/>
          <cell r="N872"/>
        </row>
        <row r="873">
          <cell r="H873">
            <v>0</v>
          </cell>
          <cell r="I873">
            <v>0</v>
          </cell>
          <cell r="J873">
            <v>0</v>
          </cell>
          <cell r="K873">
            <v>0</v>
          </cell>
          <cell r="L873"/>
          <cell r="M873"/>
          <cell r="N873"/>
        </row>
        <row r="874">
          <cell r="H874">
            <v>0</v>
          </cell>
          <cell r="I874">
            <v>0</v>
          </cell>
          <cell r="J874">
            <v>0</v>
          </cell>
          <cell r="K874">
            <v>0</v>
          </cell>
          <cell r="L874"/>
          <cell r="M874"/>
          <cell r="N874"/>
        </row>
        <row r="875">
          <cell r="H875">
            <v>0</v>
          </cell>
          <cell r="I875">
            <v>0</v>
          </cell>
          <cell r="J875">
            <v>0</v>
          </cell>
          <cell r="K875">
            <v>0</v>
          </cell>
          <cell r="L875"/>
          <cell r="M875"/>
          <cell r="N875"/>
        </row>
        <row r="876">
          <cell r="H876">
            <v>0</v>
          </cell>
          <cell r="I876">
            <v>0</v>
          </cell>
          <cell r="J876">
            <v>0</v>
          </cell>
          <cell r="K876">
            <v>0</v>
          </cell>
          <cell r="L876"/>
          <cell r="M876"/>
          <cell r="N876"/>
        </row>
        <row r="877">
          <cell r="H877">
            <v>0</v>
          </cell>
          <cell r="I877">
            <v>0</v>
          </cell>
          <cell r="J877">
            <v>0</v>
          </cell>
          <cell r="K877">
            <v>0</v>
          </cell>
          <cell r="L877"/>
          <cell r="M877"/>
          <cell r="N877"/>
        </row>
        <row r="878">
          <cell r="B878" t="str">
            <v>DEALS REMOVED</v>
          </cell>
        </row>
        <row r="879">
          <cell r="H879">
            <v>0</v>
          </cell>
          <cell r="I879">
            <v>0</v>
          </cell>
          <cell r="J879">
            <v>0</v>
          </cell>
          <cell r="K879">
            <v>0</v>
          </cell>
          <cell r="L879"/>
          <cell r="M879"/>
          <cell r="N879"/>
        </row>
        <row r="880">
          <cell r="H880">
            <v>0</v>
          </cell>
          <cell r="I880">
            <v>0</v>
          </cell>
          <cell r="J880">
            <v>0</v>
          </cell>
          <cell r="K880">
            <v>0</v>
          </cell>
          <cell r="L880"/>
          <cell r="M880"/>
          <cell r="N880"/>
        </row>
        <row r="881">
          <cell r="H881">
            <v>0</v>
          </cell>
          <cell r="I881">
            <v>0</v>
          </cell>
          <cell r="J881">
            <v>0</v>
          </cell>
          <cell r="K881">
            <v>0</v>
          </cell>
          <cell r="L881"/>
          <cell r="M881"/>
          <cell r="N881"/>
        </row>
        <row r="882">
          <cell r="H882">
            <v>0</v>
          </cell>
          <cell r="I882">
            <v>0</v>
          </cell>
          <cell r="J882">
            <v>0</v>
          </cell>
          <cell r="K882">
            <v>0</v>
          </cell>
          <cell r="L882"/>
          <cell r="M882"/>
          <cell r="N882"/>
        </row>
        <row r="883">
          <cell r="H883">
            <v>0</v>
          </cell>
          <cell r="I883">
            <v>0</v>
          </cell>
          <cell r="J883">
            <v>0</v>
          </cell>
          <cell r="K883">
            <v>0</v>
          </cell>
          <cell r="L883"/>
          <cell r="M883"/>
          <cell r="N883"/>
        </row>
        <row r="884">
          <cell r="H884">
            <v>0</v>
          </cell>
          <cell r="I884">
            <v>0</v>
          </cell>
          <cell r="J884">
            <v>0</v>
          </cell>
          <cell r="K884">
            <v>0</v>
          </cell>
          <cell r="L884"/>
          <cell r="M884"/>
          <cell r="N884"/>
        </row>
        <row r="885">
          <cell r="H885">
            <v>0</v>
          </cell>
          <cell r="I885">
            <v>0</v>
          </cell>
          <cell r="J885">
            <v>0</v>
          </cell>
          <cell r="K885">
            <v>0</v>
          </cell>
          <cell r="L885"/>
          <cell r="M885"/>
          <cell r="N885"/>
        </row>
        <row r="886">
          <cell r="H886">
            <v>0</v>
          </cell>
          <cell r="I886">
            <v>0</v>
          </cell>
          <cell r="J886">
            <v>0</v>
          </cell>
          <cell r="K886">
            <v>0</v>
          </cell>
          <cell r="L886"/>
          <cell r="M886"/>
          <cell r="N886"/>
        </row>
        <row r="887">
          <cell r="H887">
            <v>0</v>
          </cell>
          <cell r="I887">
            <v>0</v>
          </cell>
          <cell r="J887">
            <v>0</v>
          </cell>
          <cell r="K887">
            <v>0</v>
          </cell>
          <cell r="L887"/>
          <cell r="M887"/>
          <cell r="N887"/>
        </row>
        <row r="888">
          <cell r="H888">
            <v>0</v>
          </cell>
          <cell r="I888">
            <v>0</v>
          </cell>
          <cell r="J888">
            <v>0</v>
          </cell>
          <cell r="K888">
            <v>0</v>
          </cell>
          <cell r="L888"/>
          <cell r="M888"/>
          <cell r="N888"/>
        </row>
        <row r="889">
          <cell r="H889">
            <v>0</v>
          </cell>
          <cell r="I889">
            <v>0</v>
          </cell>
          <cell r="J889">
            <v>0</v>
          </cell>
          <cell r="K889">
            <v>0</v>
          </cell>
          <cell r="L889"/>
          <cell r="M889"/>
          <cell r="N889"/>
        </row>
        <row r="890">
          <cell r="H890">
            <v>0</v>
          </cell>
          <cell r="I890">
            <v>0</v>
          </cell>
          <cell r="J890">
            <v>0</v>
          </cell>
          <cell r="K890">
            <v>0</v>
          </cell>
          <cell r="L890"/>
          <cell r="M890"/>
          <cell r="N890"/>
        </row>
        <row r="891">
          <cell r="H891">
            <v>0</v>
          </cell>
          <cell r="I891">
            <v>0</v>
          </cell>
          <cell r="J891">
            <v>0</v>
          </cell>
          <cell r="K891">
            <v>0</v>
          </cell>
          <cell r="L891"/>
          <cell r="M891"/>
          <cell r="N891"/>
        </row>
        <row r="892">
          <cell r="H892">
            <v>0</v>
          </cell>
          <cell r="I892">
            <v>0</v>
          </cell>
          <cell r="J892">
            <v>0</v>
          </cell>
          <cell r="K892">
            <v>0</v>
          </cell>
          <cell r="L892"/>
          <cell r="M892"/>
          <cell r="N892"/>
        </row>
        <row r="893">
          <cell r="H893">
            <v>0</v>
          </cell>
          <cell r="I893">
            <v>0</v>
          </cell>
          <cell r="J893">
            <v>0</v>
          </cell>
          <cell r="K893">
            <v>0</v>
          </cell>
          <cell r="L893"/>
          <cell r="M893"/>
          <cell r="N893"/>
        </row>
        <row r="894">
          <cell r="H894">
            <v>0</v>
          </cell>
          <cell r="I894">
            <v>0</v>
          </cell>
          <cell r="J894">
            <v>0</v>
          </cell>
          <cell r="K894">
            <v>0</v>
          </cell>
          <cell r="L894"/>
          <cell r="M894"/>
          <cell r="N894"/>
        </row>
        <row r="895">
          <cell r="H895">
            <v>0</v>
          </cell>
          <cell r="I895">
            <v>0</v>
          </cell>
          <cell r="J895">
            <v>0</v>
          </cell>
          <cell r="K895">
            <v>0</v>
          </cell>
          <cell r="L895"/>
          <cell r="M895"/>
          <cell r="N895"/>
        </row>
        <row r="896">
          <cell r="H896">
            <v>0</v>
          </cell>
          <cell r="I896">
            <v>0</v>
          </cell>
          <cell r="J896">
            <v>0</v>
          </cell>
          <cell r="K896">
            <v>0</v>
          </cell>
          <cell r="L896"/>
          <cell r="M896"/>
          <cell r="N896"/>
        </row>
        <row r="897">
          <cell r="H897">
            <v>0</v>
          </cell>
          <cell r="I897">
            <v>0</v>
          </cell>
          <cell r="J897">
            <v>0</v>
          </cell>
          <cell r="K897">
            <v>0</v>
          </cell>
          <cell r="L897"/>
          <cell r="M897"/>
          <cell r="N897"/>
        </row>
        <row r="898">
          <cell r="H898">
            <v>0</v>
          </cell>
          <cell r="I898">
            <v>0</v>
          </cell>
          <cell r="J898">
            <v>0</v>
          </cell>
          <cell r="K898">
            <v>0</v>
          </cell>
          <cell r="L898"/>
          <cell r="M898"/>
          <cell r="N898"/>
        </row>
        <row r="899">
          <cell r="B899">
            <v>0</v>
          </cell>
          <cell r="D899">
            <v>0</v>
          </cell>
          <cell r="E899">
            <v>0</v>
          </cell>
          <cell r="H899">
            <v>0</v>
          </cell>
          <cell r="I899">
            <v>0</v>
          </cell>
          <cell r="J899">
            <v>0</v>
          </cell>
          <cell r="K899">
            <v>0</v>
          </cell>
          <cell r="L899"/>
          <cell r="M899">
            <v>0</v>
          </cell>
          <cell r="N899"/>
          <cell r="P899"/>
        </row>
        <row r="900">
          <cell r="B900">
            <v>0</v>
          </cell>
          <cell r="D900">
            <v>0</v>
          </cell>
          <cell r="E900">
            <v>0</v>
          </cell>
          <cell r="H900">
            <v>0</v>
          </cell>
          <cell r="I900">
            <v>0</v>
          </cell>
          <cell r="J900">
            <v>0</v>
          </cell>
          <cell r="K900">
            <v>0</v>
          </cell>
          <cell r="L900"/>
          <cell r="M900">
            <v>0</v>
          </cell>
          <cell r="N900"/>
          <cell r="P900"/>
        </row>
        <row r="902">
          <cell r="G902" t="str">
            <v># deals</v>
          </cell>
          <cell r="H902" t="str">
            <v>net profit</v>
          </cell>
          <cell r="I902"/>
          <cell r="J902"/>
          <cell r="K902"/>
        </row>
        <row r="903">
          <cell r="D903" t="str">
            <v>TOTAL Q2 01</v>
          </cell>
          <cell r="G903">
            <v>7</v>
          </cell>
          <cell r="H903" t="e">
            <v>#REF!</v>
          </cell>
          <cell r="I903"/>
          <cell r="J903"/>
          <cell r="K903"/>
        </row>
        <row r="904">
          <cell r="D904" t="str">
            <v>TOTAL Q3 01</v>
          </cell>
          <cell r="G904">
            <v>1</v>
          </cell>
          <cell r="H904" t="e">
            <v>#REF!</v>
          </cell>
          <cell r="I904"/>
          <cell r="J904"/>
          <cell r="K904"/>
        </row>
        <row r="905">
          <cell r="D905" t="str">
            <v>TOTAL Q4 01</v>
          </cell>
          <cell r="G905">
            <v>1</v>
          </cell>
          <cell r="H905" t="e">
            <v>#REF!</v>
          </cell>
          <cell r="I905"/>
          <cell r="J905"/>
          <cell r="K905"/>
        </row>
        <row r="906">
          <cell r="D906" t="str">
            <v>TOTAL Q1 02</v>
          </cell>
          <cell r="G906">
            <v>0</v>
          </cell>
          <cell r="H906" t="e">
            <v>#REF!</v>
          </cell>
          <cell r="I906"/>
          <cell r="J906"/>
          <cell r="K906"/>
        </row>
        <row r="907">
          <cell r="D907" t="str">
            <v>GROUP TOTAL</v>
          </cell>
          <cell r="G907">
            <v>9</v>
          </cell>
          <cell r="H907" t="e">
            <v>#REF!</v>
          </cell>
          <cell r="I907"/>
          <cell r="J907"/>
          <cell r="K907"/>
        </row>
        <row r="909">
          <cell r="B909" t="str">
            <v>MIDDLE EAST</v>
          </cell>
        </row>
        <row r="910">
          <cell r="H910">
            <v>0</v>
          </cell>
          <cell r="I910">
            <v>0</v>
          </cell>
          <cell r="J910">
            <v>0</v>
          </cell>
          <cell r="K910">
            <v>0</v>
          </cell>
          <cell r="L910"/>
          <cell r="M910"/>
          <cell r="N910"/>
        </row>
        <row r="911">
          <cell r="H911">
            <v>0</v>
          </cell>
          <cell r="I911">
            <v>0</v>
          </cell>
          <cell r="J911">
            <v>0</v>
          </cell>
          <cell r="K911">
            <v>0</v>
          </cell>
          <cell r="L911"/>
          <cell r="M911"/>
          <cell r="N911"/>
        </row>
        <row r="912">
          <cell r="H912">
            <v>0</v>
          </cell>
          <cell r="I912">
            <v>0</v>
          </cell>
          <cell r="J912">
            <v>0</v>
          </cell>
          <cell r="K912">
            <v>0</v>
          </cell>
          <cell r="L912"/>
          <cell r="M912"/>
          <cell r="N912"/>
        </row>
        <row r="913">
          <cell r="H913">
            <v>0</v>
          </cell>
          <cell r="I913">
            <v>0</v>
          </cell>
          <cell r="J913">
            <v>0</v>
          </cell>
          <cell r="K913">
            <v>0</v>
          </cell>
          <cell r="L913"/>
          <cell r="M913"/>
          <cell r="N913"/>
        </row>
        <row r="914">
          <cell r="H914">
            <v>0</v>
          </cell>
          <cell r="I914">
            <v>0</v>
          </cell>
          <cell r="J914">
            <v>0</v>
          </cell>
          <cell r="K914">
            <v>0</v>
          </cell>
          <cell r="L914"/>
          <cell r="M914"/>
          <cell r="N914"/>
        </row>
        <row r="915">
          <cell r="H915">
            <v>0</v>
          </cell>
          <cell r="I915">
            <v>0</v>
          </cell>
          <cell r="J915">
            <v>0</v>
          </cell>
          <cell r="K915">
            <v>0</v>
          </cell>
          <cell r="L915"/>
          <cell r="M915"/>
          <cell r="N915"/>
        </row>
        <row r="916">
          <cell r="H916">
            <v>0</v>
          </cell>
          <cell r="I916">
            <v>0</v>
          </cell>
          <cell r="J916">
            <v>0</v>
          </cell>
          <cell r="K916">
            <v>0</v>
          </cell>
          <cell r="L916"/>
          <cell r="M916"/>
          <cell r="N916"/>
        </row>
        <row r="917">
          <cell r="H917">
            <v>0</v>
          </cell>
          <cell r="I917">
            <v>0</v>
          </cell>
          <cell r="J917">
            <v>0</v>
          </cell>
          <cell r="K917">
            <v>0</v>
          </cell>
          <cell r="L917"/>
          <cell r="M917"/>
          <cell r="N917"/>
        </row>
        <row r="918">
          <cell r="H918">
            <v>0</v>
          </cell>
          <cell r="I918">
            <v>0</v>
          </cell>
          <cell r="J918">
            <v>0</v>
          </cell>
          <cell r="K918">
            <v>0</v>
          </cell>
          <cell r="L918"/>
          <cell r="M918"/>
          <cell r="N918"/>
        </row>
        <row r="919">
          <cell r="H919">
            <v>0</v>
          </cell>
          <cell r="I919">
            <v>0</v>
          </cell>
          <cell r="J919">
            <v>0</v>
          </cell>
          <cell r="K919">
            <v>0</v>
          </cell>
          <cell r="L919"/>
          <cell r="M919"/>
          <cell r="N919"/>
        </row>
        <row r="920">
          <cell r="H920">
            <v>0</v>
          </cell>
          <cell r="I920">
            <v>0</v>
          </cell>
          <cell r="J920">
            <v>0</v>
          </cell>
          <cell r="K920">
            <v>0</v>
          </cell>
          <cell r="L920"/>
          <cell r="M920"/>
          <cell r="N920"/>
        </row>
        <row r="921">
          <cell r="H921">
            <v>0</v>
          </cell>
          <cell r="I921">
            <v>0</v>
          </cell>
          <cell r="J921">
            <v>0</v>
          </cell>
          <cell r="K921">
            <v>0</v>
          </cell>
          <cell r="L921"/>
          <cell r="M921"/>
          <cell r="N921"/>
        </row>
        <row r="922">
          <cell r="H922">
            <v>0</v>
          </cell>
          <cell r="I922">
            <v>0</v>
          </cell>
          <cell r="J922">
            <v>0</v>
          </cell>
          <cell r="K922">
            <v>0</v>
          </cell>
          <cell r="L922"/>
          <cell r="M922"/>
          <cell r="N922"/>
        </row>
        <row r="923">
          <cell r="H923">
            <v>0</v>
          </cell>
          <cell r="I923">
            <v>0</v>
          </cell>
          <cell r="J923">
            <v>0</v>
          </cell>
          <cell r="K923">
            <v>0</v>
          </cell>
          <cell r="L923"/>
          <cell r="M923"/>
          <cell r="N923"/>
        </row>
        <row r="924">
          <cell r="H924">
            <v>0</v>
          </cell>
          <cell r="I924">
            <v>0</v>
          </cell>
          <cell r="J924">
            <v>0</v>
          </cell>
          <cell r="K924">
            <v>0</v>
          </cell>
          <cell r="L924"/>
          <cell r="M924"/>
          <cell r="N924"/>
        </row>
        <row r="925">
          <cell r="H925">
            <v>0</v>
          </cell>
          <cell r="I925">
            <v>0</v>
          </cell>
          <cell r="J925">
            <v>0</v>
          </cell>
          <cell r="K925">
            <v>0</v>
          </cell>
          <cell r="L925"/>
          <cell r="M925"/>
          <cell r="N925"/>
        </row>
        <row r="926">
          <cell r="H926">
            <v>0</v>
          </cell>
          <cell r="I926">
            <v>0</v>
          </cell>
          <cell r="J926">
            <v>0</v>
          </cell>
          <cell r="K926">
            <v>0</v>
          </cell>
          <cell r="L926"/>
          <cell r="M926"/>
          <cell r="N926"/>
        </row>
        <row r="927">
          <cell r="H927">
            <v>0</v>
          </cell>
          <cell r="I927">
            <v>0</v>
          </cell>
          <cell r="J927">
            <v>0</v>
          </cell>
          <cell r="K927">
            <v>0</v>
          </cell>
          <cell r="L927"/>
          <cell r="M927"/>
          <cell r="N927"/>
        </row>
        <row r="928">
          <cell r="H928">
            <v>0</v>
          </cell>
          <cell r="I928">
            <v>0</v>
          </cell>
          <cell r="J928">
            <v>0</v>
          </cell>
          <cell r="K928">
            <v>0</v>
          </cell>
          <cell r="L928"/>
          <cell r="M928"/>
          <cell r="N928"/>
        </row>
        <row r="929">
          <cell r="H929">
            <v>0</v>
          </cell>
          <cell r="I929">
            <v>0</v>
          </cell>
          <cell r="J929">
            <v>0</v>
          </cell>
          <cell r="K929">
            <v>0</v>
          </cell>
          <cell r="L929"/>
          <cell r="M929"/>
          <cell r="N929"/>
        </row>
        <row r="930">
          <cell r="H930">
            <v>0</v>
          </cell>
          <cell r="I930">
            <v>0</v>
          </cell>
          <cell r="J930">
            <v>0</v>
          </cell>
          <cell r="K930">
            <v>0</v>
          </cell>
          <cell r="L930"/>
          <cell r="M930"/>
          <cell r="N930"/>
        </row>
        <row r="931">
          <cell r="H931">
            <v>0</v>
          </cell>
          <cell r="I931">
            <v>0</v>
          </cell>
          <cell r="J931">
            <v>0</v>
          </cell>
          <cell r="K931">
            <v>0</v>
          </cell>
          <cell r="L931"/>
          <cell r="M931"/>
          <cell r="N931"/>
        </row>
        <row r="932">
          <cell r="H932">
            <v>0</v>
          </cell>
          <cell r="I932">
            <v>0</v>
          </cell>
          <cell r="J932">
            <v>0</v>
          </cell>
          <cell r="K932">
            <v>0</v>
          </cell>
          <cell r="L932"/>
          <cell r="M932"/>
          <cell r="N932"/>
        </row>
        <row r="933">
          <cell r="H933">
            <v>0</v>
          </cell>
          <cell r="I933">
            <v>0</v>
          </cell>
          <cell r="J933">
            <v>0</v>
          </cell>
          <cell r="K933">
            <v>0</v>
          </cell>
          <cell r="L933"/>
          <cell r="M933"/>
          <cell r="N933"/>
        </row>
        <row r="934">
          <cell r="H934">
            <v>0</v>
          </cell>
          <cell r="I934">
            <v>0</v>
          </cell>
          <cell r="J934">
            <v>0</v>
          </cell>
          <cell r="K934">
            <v>0</v>
          </cell>
          <cell r="L934"/>
          <cell r="M934"/>
          <cell r="N934"/>
        </row>
        <row r="935">
          <cell r="H935">
            <v>0</v>
          </cell>
          <cell r="I935">
            <v>0</v>
          </cell>
          <cell r="J935">
            <v>0</v>
          </cell>
          <cell r="K935">
            <v>0</v>
          </cell>
          <cell r="L935"/>
          <cell r="M935"/>
          <cell r="N935"/>
        </row>
        <row r="936">
          <cell r="H936">
            <v>0</v>
          </cell>
          <cell r="I936">
            <v>0</v>
          </cell>
          <cell r="J936">
            <v>0</v>
          </cell>
          <cell r="K936">
            <v>0</v>
          </cell>
          <cell r="L936"/>
          <cell r="M936"/>
          <cell r="N936"/>
        </row>
        <row r="937">
          <cell r="H937">
            <v>0</v>
          </cell>
          <cell r="I937">
            <v>0</v>
          </cell>
          <cell r="J937">
            <v>0</v>
          </cell>
          <cell r="K937">
            <v>0</v>
          </cell>
          <cell r="L937"/>
          <cell r="M937"/>
          <cell r="N937"/>
        </row>
        <row r="938">
          <cell r="H938">
            <v>0</v>
          </cell>
          <cell r="I938">
            <v>0</v>
          </cell>
          <cell r="J938">
            <v>0</v>
          </cell>
          <cell r="K938">
            <v>0</v>
          </cell>
          <cell r="L938"/>
          <cell r="M938"/>
          <cell r="N938"/>
        </row>
        <row r="939">
          <cell r="H939">
            <v>0</v>
          </cell>
          <cell r="I939">
            <v>0</v>
          </cell>
          <cell r="J939">
            <v>0</v>
          </cell>
          <cell r="K939">
            <v>0</v>
          </cell>
          <cell r="L939"/>
          <cell r="M939"/>
          <cell r="N939"/>
        </row>
        <row r="940">
          <cell r="H940">
            <v>0</v>
          </cell>
          <cell r="I940">
            <v>0</v>
          </cell>
          <cell r="J940">
            <v>0</v>
          </cell>
          <cell r="K940">
            <v>0</v>
          </cell>
          <cell r="L940"/>
          <cell r="M940"/>
          <cell r="N940"/>
        </row>
        <row r="941">
          <cell r="H941">
            <v>0</v>
          </cell>
          <cell r="I941">
            <v>0</v>
          </cell>
          <cell r="J941">
            <v>0</v>
          </cell>
          <cell r="K941">
            <v>0</v>
          </cell>
          <cell r="L941"/>
          <cell r="M941"/>
          <cell r="N941"/>
        </row>
        <row r="942">
          <cell r="H942">
            <v>0</v>
          </cell>
          <cell r="I942">
            <v>0</v>
          </cell>
          <cell r="J942">
            <v>0</v>
          </cell>
          <cell r="K942">
            <v>0</v>
          </cell>
          <cell r="L942"/>
          <cell r="M942"/>
          <cell r="N942"/>
        </row>
        <row r="943">
          <cell r="H943">
            <v>0</v>
          </cell>
          <cell r="I943">
            <v>0</v>
          </cell>
          <cell r="J943">
            <v>0</v>
          </cell>
          <cell r="K943">
            <v>0</v>
          </cell>
          <cell r="L943"/>
          <cell r="M943"/>
          <cell r="N943"/>
        </row>
        <row r="944">
          <cell r="H944">
            <v>0</v>
          </cell>
          <cell r="I944">
            <v>0</v>
          </cell>
          <cell r="J944">
            <v>0</v>
          </cell>
          <cell r="K944">
            <v>0</v>
          </cell>
          <cell r="L944"/>
          <cell r="M944"/>
          <cell r="N944"/>
        </row>
        <row r="945">
          <cell r="H945">
            <v>0</v>
          </cell>
          <cell r="I945">
            <v>0</v>
          </cell>
          <cell r="J945">
            <v>0</v>
          </cell>
          <cell r="K945">
            <v>0</v>
          </cell>
          <cell r="L945"/>
          <cell r="M945"/>
          <cell r="N945"/>
        </row>
        <row r="946">
          <cell r="H946">
            <v>0</v>
          </cell>
          <cell r="I946">
            <v>0</v>
          </cell>
          <cell r="J946">
            <v>0</v>
          </cell>
          <cell r="K946">
            <v>0</v>
          </cell>
          <cell r="L946"/>
          <cell r="M946"/>
          <cell r="N946"/>
        </row>
        <row r="947">
          <cell r="H947">
            <v>0</v>
          </cell>
          <cell r="I947">
            <v>0</v>
          </cell>
          <cell r="J947">
            <v>0</v>
          </cell>
          <cell r="K947">
            <v>0</v>
          </cell>
          <cell r="L947"/>
          <cell r="M947"/>
          <cell r="N947"/>
        </row>
        <row r="948">
          <cell r="H948">
            <v>0</v>
          </cell>
          <cell r="I948">
            <v>0</v>
          </cell>
          <cell r="J948">
            <v>0</v>
          </cell>
          <cell r="K948">
            <v>0</v>
          </cell>
          <cell r="L948"/>
          <cell r="M948"/>
          <cell r="N948"/>
        </row>
        <row r="949">
          <cell r="H949">
            <v>0</v>
          </cell>
          <cell r="I949">
            <v>0</v>
          </cell>
          <cell r="J949">
            <v>0</v>
          </cell>
          <cell r="K949">
            <v>0</v>
          </cell>
          <cell r="L949"/>
          <cell r="M949"/>
          <cell r="N949"/>
        </row>
        <row r="950">
          <cell r="B950" t="str">
            <v>DEALS REMOVED</v>
          </cell>
        </row>
        <row r="951">
          <cell r="B951" t="str">
            <v>Dolphin</v>
          </cell>
          <cell r="H951">
            <v>0</v>
          </cell>
          <cell r="I951">
            <v>0</v>
          </cell>
          <cell r="J951">
            <v>0</v>
          </cell>
          <cell r="K951">
            <v>0</v>
          </cell>
          <cell r="L951"/>
          <cell r="M951"/>
          <cell r="N951"/>
        </row>
        <row r="952">
          <cell r="H952">
            <v>0</v>
          </cell>
          <cell r="I952">
            <v>0</v>
          </cell>
          <cell r="J952">
            <v>0</v>
          </cell>
          <cell r="K952">
            <v>0</v>
          </cell>
          <cell r="L952"/>
          <cell r="M952"/>
          <cell r="N952"/>
        </row>
        <row r="953">
          <cell r="H953">
            <v>0</v>
          </cell>
          <cell r="I953">
            <v>0</v>
          </cell>
          <cell r="J953">
            <v>0</v>
          </cell>
          <cell r="K953">
            <v>0</v>
          </cell>
          <cell r="L953"/>
          <cell r="M953"/>
          <cell r="N953"/>
        </row>
        <row r="954">
          <cell r="H954">
            <v>0</v>
          </cell>
          <cell r="I954">
            <v>0</v>
          </cell>
          <cell r="J954">
            <v>0</v>
          </cell>
          <cell r="K954">
            <v>0</v>
          </cell>
          <cell r="L954"/>
          <cell r="M954"/>
          <cell r="N954"/>
        </row>
        <row r="955">
          <cell r="H955">
            <v>0</v>
          </cell>
          <cell r="I955">
            <v>0</v>
          </cell>
          <cell r="J955">
            <v>0</v>
          </cell>
          <cell r="K955">
            <v>0</v>
          </cell>
          <cell r="L955"/>
          <cell r="M955"/>
          <cell r="N955"/>
        </row>
        <row r="956">
          <cell r="H956">
            <v>0</v>
          </cell>
          <cell r="I956">
            <v>0</v>
          </cell>
          <cell r="J956">
            <v>0</v>
          </cell>
          <cell r="K956">
            <v>0</v>
          </cell>
          <cell r="L956"/>
          <cell r="M956"/>
          <cell r="N956"/>
        </row>
        <row r="957">
          <cell r="H957">
            <v>0</v>
          </cell>
          <cell r="I957">
            <v>0</v>
          </cell>
          <cell r="J957">
            <v>0</v>
          </cell>
          <cell r="K957">
            <v>0</v>
          </cell>
          <cell r="L957"/>
          <cell r="M957"/>
          <cell r="N957"/>
        </row>
        <row r="958">
          <cell r="H958">
            <v>0</v>
          </cell>
          <cell r="I958">
            <v>0</v>
          </cell>
          <cell r="J958">
            <v>0</v>
          </cell>
          <cell r="K958">
            <v>0</v>
          </cell>
          <cell r="L958"/>
          <cell r="M958"/>
          <cell r="N958"/>
        </row>
        <row r="959">
          <cell r="H959">
            <v>0</v>
          </cell>
          <cell r="I959">
            <v>0</v>
          </cell>
          <cell r="J959">
            <v>0</v>
          </cell>
          <cell r="K959">
            <v>0</v>
          </cell>
          <cell r="L959"/>
          <cell r="M959"/>
          <cell r="N959"/>
        </row>
        <row r="960">
          <cell r="H960">
            <v>0</v>
          </cell>
          <cell r="I960">
            <v>0</v>
          </cell>
          <cell r="J960">
            <v>0</v>
          </cell>
          <cell r="K960">
            <v>0</v>
          </cell>
          <cell r="L960"/>
          <cell r="M960"/>
          <cell r="N960"/>
        </row>
        <row r="961">
          <cell r="H961">
            <v>0</v>
          </cell>
          <cell r="I961">
            <v>0</v>
          </cell>
          <cell r="J961">
            <v>0</v>
          </cell>
          <cell r="K961">
            <v>0</v>
          </cell>
          <cell r="L961"/>
          <cell r="M961"/>
          <cell r="N961"/>
        </row>
        <row r="962">
          <cell r="H962">
            <v>0</v>
          </cell>
          <cell r="I962">
            <v>0</v>
          </cell>
          <cell r="J962">
            <v>0</v>
          </cell>
          <cell r="K962">
            <v>0</v>
          </cell>
          <cell r="L962"/>
          <cell r="M962"/>
          <cell r="N962"/>
        </row>
        <row r="963">
          <cell r="H963">
            <v>0</v>
          </cell>
          <cell r="I963">
            <v>0</v>
          </cell>
          <cell r="J963">
            <v>0</v>
          </cell>
          <cell r="K963">
            <v>0</v>
          </cell>
          <cell r="L963"/>
          <cell r="M963"/>
          <cell r="N963"/>
        </row>
        <row r="964">
          <cell r="H964">
            <v>0</v>
          </cell>
          <cell r="I964">
            <v>0</v>
          </cell>
          <cell r="J964">
            <v>0</v>
          </cell>
          <cell r="K964">
            <v>0</v>
          </cell>
          <cell r="L964"/>
          <cell r="M964"/>
          <cell r="N964"/>
        </row>
        <row r="965">
          <cell r="H965">
            <v>0</v>
          </cell>
          <cell r="I965">
            <v>0</v>
          </cell>
          <cell r="J965">
            <v>0</v>
          </cell>
          <cell r="K965">
            <v>0</v>
          </cell>
          <cell r="L965"/>
          <cell r="M965"/>
          <cell r="N965"/>
        </row>
        <row r="966">
          <cell r="H966">
            <v>0</v>
          </cell>
          <cell r="I966">
            <v>0</v>
          </cell>
          <cell r="J966">
            <v>0</v>
          </cell>
          <cell r="K966">
            <v>0</v>
          </cell>
          <cell r="L966"/>
          <cell r="M966"/>
          <cell r="N966"/>
        </row>
        <row r="967">
          <cell r="H967">
            <v>0</v>
          </cell>
          <cell r="I967">
            <v>0</v>
          </cell>
          <cell r="J967">
            <v>0</v>
          </cell>
          <cell r="K967">
            <v>0</v>
          </cell>
          <cell r="L967"/>
          <cell r="M967"/>
          <cell r="N967"/>
        </row>
        <row r="968">
          <cell r="H968">
            <v>0</v>
          </cell>
          <cell r="I968">
            <v>0</v>
          </cell>
          <cell r="J968">
            <v>0</v>
          </cell>
          <cell r="K968">
            <v>0</v>
          </cell>
          <cell r="L968"/>
          <cell r="M968"/>
          <cell r="N968"/>
        </row>
        <row r="969">
          <cell r="H969">
            <v>0</v>
          </cell>
          <cell r="I969">
            <v>0</v>
          </cell>
          <cell r="J969">
            <v>0</v>
          </cell>
          <cell r="K969">
            <v>0</v>
          </cell>
          <cell r="L969"/>
          <cell r="M969"/>
          <cell r="N969"/>
        </row>
        <row r="970">
          <cell r="H970">
            <v>0</v>
          </cell>
          <cell r="I970">
            <v>0</v>
          </cell>
          <cell r="J970">
            <v>0</v>
          </cell>
          <cell r="K970">
            <v>0</v>
          </cell>
          <cell r="L970"/>
          <cell r="M970"/>
          <cell r="N970"/>
        </row>
        <row r="971">
          <cell r="B971">
            <v>0</v>
          </cell>
          <cell r="D971">
            <v>0</v>
          </cell>
          <cell r="E971">
            <v>0</v>
          </cell>
          <cell r="H971">
            <v>0</v>
          </cell>
          <cell r="I971">
            <v>0</v>
          </cell>
          <cell r="J971">
            <v>0</v>
          </cell>
          <cell r="K971">
            <v>0</v>
          </cell>
          <cell r="L971"/>
          <cell r="M971">
            <v>0</v>
          </cell>
          <cell r="N971"/>
          <cell r="P971"/>
        </row>
        <row r="972">
          <cell r="B972">
            <v>0</v>
          </cell>
          <cell r="D972">
            <v>0</v>
          </cell>
          <cell r="E972">
            <v>0</v>
          </cell>
          <cell r="H972">
            <v>0</v>
          </cell>
          <cell r="I972">
            <v>0</v>
          </cell>
          <cell r="J972">
            <v>0</v>
          </cell>
          <cell r="K972">
            <v>0</v>
          </cell>
          <cell r="L972"/>
          <cell r="M972">
            <v>0</v>
          </cell>
          <cell r="N972"/>
          <cell r="P972"/>
        </row>
        <row r="974">
          <cell r="G974" t="str">
            <v># deals</v>
          </cell>
          <cell r="H974" t="str">
            <v>net profit</v>
          </cell>
          <cell r="I974"/>
          <cell r="J974"/>
          <cell r="K974"/>
        </row>
        <row r="975">
          <cell r="D975" t="str">
            <v>TOTAL Q2 01</v>
          </cell>
          <cell r="G975">
            <v>0</v>
          </cell>
          <cell r="H975" t="e">
            <v>#REF!</v>
          </cell>
          <cell r="I975"/>
          <cell r="J975"/>
          <cell r="K975"/>
        </row>
        <row r="976">
          <cell r="D976" t="str">
            <v>TOTAL Q3 01</v>
          </cell>
          <cell r="G976">
            <v>0</v>
          </cell>
          <cell r="H976" t="e">
            <v>#REF!</v>
          </cell>
          <cell r="I976"/>
          <cell r="J976"/>
          <cell r="K976"/>
        </row>
        <row r="977">
          <cell r="D977" t="str">
            <v>TOTAL Q4 01</v>
          </cell>
          <cell r="G977">
            <v>0</v>
          </cell>
          <cell r="H977" t="e">
            <v>#REF!</v>
          </cell>
          <cell r="I977"/>
          <cell r="J977"/>
          <cell r="K977"/>
        </row>
        <row r="978">
          <cell r="D978" t="str">
            <v>TOTAL Q1 02</v>
          </cell>
          <cell r="G978">
            <v>0</v>
          </cell>
          <cell r="H978" t="e">
            <v>#REF!</v>
          </cell>
          <cell r="I978"/>
          <cell r="J978"/>
          <cell r="K978"/>
        </row>
        <row r="979">
          <cell r="D979" t="str">
            <v>GROUP TOTAL</v>
          </cell>
          <cell r="G979">
            <v>0</v>
          </cell>
          <cell r="H979" t="e">
            <v>#REF!</v>
          </cell>
          <cell r="I979"/>
          <cell r="J979"/>
          <cell r="K979"/>
        </row>
        <row r="981">
          <cell r="B981" t="str">
            <v>EES</v>
          </cell>
        </row>
        <row r="982">
          <cell r="B982" t="str">
            <v>Pirelli</v>
          </cell>
          <cell r="C982" t="str">
            <v>Q2 01</v>
          </cell>
          <cell r="D982" t="str">
            <v>E.004042</v>
          </cell>
          <cell r="E982" t="str">
            <v>Bob Manasse</v>
          </cell>
          <cell r="F982" t="str">
            <v>Structuring</v>
          </cell>
          <cell r="G982" t="str">
            <v>P&amp;L</v>
          </cell>
          <cell r="H982">
            <v>75</v>
          </cell>
          <cell r="I982">
            <v>75</v>
          </cell>
          <cell r="J982">
            <v>60</v>
          </cell>
          <cell r="K982">
            <v>60</v>
          </cell>
          <cell r="L982" t="str">
            <v>Low</v>
          </cell>
          <cell r="M982" t="str">
            <v>6 Yr Energy outsourcing Deal worth $2.3m</v>
          </cell>
          <cell r="N982"/>
          <cell r="O982"/>
          <cell r="P982"/>
        </row>
        <row r="983">
          <cell r="B983" t="str">
            <v>Guinness</v>
          </cell>
          <cell r="C983" t="str">
            <v>Q2 01</v>
          </cell>
          <cell r="D983" t="str">
            <v>E.004030</v>
          </cell>
          <cell r="E983" t="str">
            <v>Patrick Bastien</v>
          </cell>
          <cell r="F983" t="str">
            <v>MOU/LOI</v>
          </cell>
          <cell r="G983" t="str">
            <v>P&amp;L</v>
          </cell>
          <cell r="H983">
            <v>75</v>
          </cell>
          <cell r="I983">
            <v>75</v>
          </cell>
          <cell r="J983">
            <v>60</v>
          </cell>
          <cell r="K983">
            <v>60</v>
          </cell>
          <cell r="L983" t="str">
            <v>Low</v>
          </cell>
          <cell r="M983" t="str">
            <v>15 Yr Energy outsourcing Deal worth $5.25m</v>
          </cell>
          <cell r="N983"/>
          <cell r="O983"/>
          <cell r="P983"/>
        </row>
        <row r="984">
          <cell r="B984" t="str">
            <v>Starwood</v>
          </cell>
          <cell r="C984" t="str">
            <v>Q2 01</v>
          </cell>
          <cell r="D984" t="str">
            <v>E.004101</v>
          </cell>
          <cell r="E984" t="str">
            <v>Kevin Greiner</v>
          </cell>
          <cell r="F984" t="str">
            <v>Structuring</v>
          </cell>
          <cell r="G984" t="str">
            <v>P&amp;L</v>
          </cell>
          <cell r="H984">
            <v>50</v>
          </cell>
          <cell r="I984">
            <v>50</v>
          </cell>
          <cell r="J984">
            <v>50</v>
          </cell>
          <cell r="K984">
            <v>50</v>
          </cell>
          <cell r="L984" t="str">
            <v>Low</v>
          </cell>
          <cell r="M984" t="str">
            <v>Term Sheet reviewed by customer</v>
          </cell>
          <cell r="N984"/>
          <cell r="O984"/>
          <cell r="P984"/>
        </row>
        <row r="985">
          <cell r="B985" t="str">
            <v>Sainsbury</v>
          </cell>
          <cell r="C985" t="str">
            <v>Q2 01</v>
          </cell>
          <cell r="D985" t="str">
            <v>E.004045</v>
          </cell>
          <cell r="E985" t="str">
            <v>Paul Turner</v>
          </cell>
          <cell r="F985" t="str">
            <v>Structuring</v>
          </cell>
          <cell r="G985" t="str">
            <v>P&amp;L</v>
          </cell>
          <cell r="H985">
            <v>75</v>
          </cell>
          <cell r="I985">
            <v>75</v>
          </cell>
          <cell r="J985">
            <v>75</v>
          </cell>
          <cell r="K985">
            <v>75</v>
          </cell>
          <cell r="L985" t="str">
            <v>High</v>
          </cell>
          <cell r="M985" t="str">
            <v>Commodity + Projects outsource</v>
          </cell>
          <cell r="N985"/>
          <cell r="O985"/>
          <cell r="P985"/>
        </row>
        <row r="986">
          <cell r="B986" t="str">
            <v>Owens/Alcopor: Gas</v>
          </cell>
          <cell r="C986" t="str">
            <v>Q2 01</v>
          </cell>
          <cell r="D986" t="str">
            <v>E.004012.01.ZA.02</v>
          </cell>
          <cell r="E986" t="str">
            <v>Kevin Greiner</v>
          </cell>
          <cell r="F986" t="str">
            <v>Structuring</v>
          </cell>
          <cell r="G986" t="str">
            <v>P&amp;L</v>
          </cell>
          <cell r="H986">
            <v>75</v>
          </cell>
          <cell r="I986">
            <v>75</v>
          </cell>
          <cell r="J986">
            <v>80</v>
          </cell>
          <cell r="K986">
            <v>80</v>
          </cell>
          <cell r="L986" t="str">
            <v>Low</v>
          </cell>
          <cell r="M986" t="str">
            <v>Indexed gas supply for two large plants-5 years $400K</v>
          </cell>
          <cell r="N986"/>
          <cell r="O986"/>
          <cell r="P986"/>
        </row>
        <row r="987">
          <cell r="B987" t="str">
            <v>Owens/Alcopor: URS</v>
          </cell>
          <cell r="C987" t="str">
            <v>Q2 01</v>
          </cell>
          <cell r="D987" t="str">
            <v>E.004012.01.ZA.02</v>
          </cell>
          <cell r="E987" t="str">
            <v>Kevin Greiner</v>
          </cell>
          <cell r="F987" t="str">
            <v>Structuring</v>
          </cell>
          <cell r="G987" t="str">
            <v>P&amp;L</v>
          </cell>
          <cell r="H987">
            <v>20</v>
          </cell>
          <cell r="I987">
            <v>20</v>
          </cell>
          <cell r="J987">
            <v>20</v>
          </cell>
          <cell r="K987">
            <v>20</v>
          </cell>
          <cell r="L987" t="str">
            <v>Low</v>
          </cell>
          <cell r="M987" t="str">
            <v>TS submitted Feb 01. 5 year Deal - $1.2m</v>
          </cell>
          <cell r="N987"/>
          <cell r="O987"/>
          <cell r="P987"/>
        </row>
        <row r="988">
          <cell r="B988" t="str">
            <v>Owens Corning Composites</v>
          </cell>
          <cell r="C988" t="str">
            <v>Q2 01</v>
          </cell>
          <cell r="D988" t="str">
            <v>E.004041</v>
          </cell>
          <cell r="E988" t="str">
            <v>Kevin Greiner</v>
          </cell>
          <cell r="F988" t="str">
            <v>Structuring</v>
          </cell>
          <cell r="G988" t="str">
            <v>P&amp;L</v>
          </cell>
          <cell r="H988">
            <v>20</v>
          </cell>
          <cell r="I988">
            <v>20</v>
          </cell>
          <cell r="J988">
            <v>30</v>
          </cell>
          <cell r="K988">
            <v>30</v>
          </cell>
          <cell r="L988" t="str">
            <v>Low</v>
          </cell>
          <cell r="M988" t="str">
            <v>TS being developed for indexed gas supply. 10 years $3.6m</v>
          </cell>
          <cell r="N988"/>
          <cell r="O988"/>
          <cell r="P988"/>
        </row>
        <row r="989">
          <cell r="B989" t="str">
            <v>Kraft</v>
          </cell>
          <cell r="C989" t="str">
            <v>Q3 01</v>
          </cell>
          <cell r="D989" t="str">
            <v>E.004 109</v>
          </cell>
          <cell r="E989" t="str">
            <v>Patrick Bastien</v>
          </cell>
          <cell r="F989" t="str">
            <v>Structuring</v>
          </cell>
          <cell r="G989" t="str">
            <v>P&amp;L</v>
          </cell>
          <cell r="H989">
            <v>20</v>
          </cell>
          <cell r="I989">
            <v>20</v>
          </cell>
          <cell r="J989">
            <v>20</v>
          </cell>
          <cell r="K989">
            <v>20</v>
          </cell>
          <cell r="L989" t="str">
            <v>Low</v>
          </cell>
          <cell r="M989" t="str">
            <v>Energy outsourcing Deal - 5 years $3.3m</v>
          </cell>
          <cell r="N989"/>
          <cell r="O989"/>
          <cell r="P989"/>
        </row>
        <row r="990">
          <cell r="B990" t="str">
            <v>CrownCork&amp;Seal</v>
          </cell>
          <cell r="C990" t="str">
            <v>Q3 01</v>
          </cell>
          <cell r="E990" t="str">
            <v>Paul Turner</v>
          </cell>
          <cell r="F990" t="str">
            <v>Idea stage</v>
          </cell>
          <cell r="G990" t="str">
            <v>P&amp;L</v>
          </cell>
          <cell r="H990">
            <v>20</v>
          </cell>
          <cell r="I990">
            <v>20</v>
          </cell>
          <cell r="J990">
            <v>15</v>
          </cell>
          <cell r="K990">
            <v>15</v>
          </cell>
          <cell r="L990" t="str">
            <v>Low</v>
          </cell>
          <cell r="M990" t="str">
            <v>Energy outsourcing Deal - 5 years $2.25m</v>
          </cell>
          <cell r="N990"/>
          <cell r="O990"/>
          <cell r="P990"/>
        </row>
        <row r="991">
          <cell r="B991" t="str">
            <v>Procter &amp; Gamble</v>
          </cell>
          <cell r="C991" t="str">
            <v>Q4 01</v>
          </cell>
          <cell r="D991" t="str">
            <v>E.004043</v>
          </cell>
          <cell r="E991" t="str">
            <v>Bob Manasse</v>
          </cell>
          <cell r="F991" t="str">
            <v>Idea stage</v>
          </cell>
          <cell r="G991" t="str">
            <v>P&amp;L</v>
          </cell>
          <cell r="H991">
            <v>20</v>
          </cell>
          <cell r="I991">
            <v>20</v>
          </cell>
          <cell r="J991">
            <v>15</v>
          </cell>
          <cell r="K991">
            <v>15</v>
          </cell>
          <cell r="L991" t="str">
            <v>Low</v>
          </cell>
          <cell r="M991" t="str">
            <v>Energy outsourcing Deal. Total value $4.6m</v>
          </cell>
          <cell r="N991"/>
          <cell r="O991"/>
          <cell r="P991"/>
        </row>
        <row r="992">
          <cell r="B992" t="str">
            <v>BAE Systems</v>
          </cell>
          <cell r="C992" t="str">
            <v>Q4 01</v>
          </cell>
          <cell r="E992" t="str">
            <v>Neil McDermottt</v>
          </cell>
          <cell r="F992" t="str">
            <v>Idea stage</v>
          </cell>
          <cell r="G992" t="str">
            <v>P&amp;L</v>
          </cell>
          <cell r="H992">
            <v>20</v>
          </cell>
          <cell r="I992">
            <v>20</v>
          </cell>
          <cell r="J992">
            <v>10</v>
          </cell>
          <cell r="K992">
            <v>10</v>
          </cell>
          <cell r="L992" t="str">
            <v>Low</v>
          </cell>
          <cell r="M992" t="str">
            <v>Next mtg scheduled mid-May. 5 years $5m</v>
          </cell>
          <cell r="N992"/>
          <cell r="O992"/>
          <cell r="P992"/>
        </row>
        <row r="993">
          <cell r="H993">
            <v>0</v>
          </cell>
          <cell r="I993">
            <v>0</v>
          </cell>
          <cell r="J993">
            <v>0</v>
          </cell>
          <cell r="K993">
            <v>0</v>
          </cell>
          <cell r="L993"/>
          <cell r="M993"/>
          <cell r="N993"/>
        </row>
        <row r="994">
          <cell r="H994">
            <v>0</v>
          </cell>
          <cell r="I994">
            <v>0</v>
          </cell>
          <cell r="J994">
            <v>0</v>
          </cell>
          <cell r="K994">
            <v>0</v>
          </cell>
          <cell r="L994"/>
          <cell r="M994"/>
          <cell r="N994"/>
        </row>
        <row r="995">
          <cell r="H995">
            <v>0</v>
          </cell>
          <cell r="I995">
            <v>0</v>
          </cell>
          <cell r="J995">
            <v>0</v>
          </cell>
          <cell r="K995">
            <v>0</v>
          </cell>
          <cell r="L995"/>
          <cell r="M995"/>
          <cell r="N995"/>
        </row>
        <row r="996">
          <cell r="H996">
            <v>0</v>
          </cell>
          <cell r="I996">
            <v>0</v>
          </cell>
          <cell r="J996">
            <v>0</v>
          </cell>
          <cell r="K996">
            <v>0</v>
          </cell>
          <cell r="L996"/>
          <cell r="M996"/>
          <cell r="N996"/>
        </row>
        <row r="997">
          <cell r="H997">
            <v>0</v>
          </cell>
          <cell r="I997">
            <v>0</v>
          </cell>
          <cell r="J997">
            <v>0</v>
          </cell>
          <cell r="K997">
            <v>0</v>
          </cell>
          <cell r="L997"/>
          <cell r="M997"/>
          <cell r="N997"/>
        </row>
        <row r="998">
          <cell r="H998">
            <v>0</v>
          </cell>
          <cell r="I998">
            <v>0</v>
          </cell>
          <cell r="J998">
            <v>0</v>
          </cell>
          <cell r="K998">
            <v>0</v>
          </cell>
          <cell r="L998"/>
          <cell r="M998"/>
          <cell r="N998"/>
        </row>
        <row r="999">
          <cell r="H999">
            <v>0</v>
          </cell>
          <cell r="I999">
            <v>0</v>
          </cell>
          <cell r="J999">
            <v>0</v>
          </cell>
          <cell r="K999">
            <v>0</v>
          </cell>
          <cell r="L999"/>
          <cell r="M999"/>
          <cell r="N999"/>
        </row>
        <row r="1000">
          <cell r="H1000">
            <v>0</v>
          </cell>
          <cell r="I1000">
            <v>0</v>
          </cell>
          <cell r="J1000">
            <v>0</v>
          </cell>
          <cell r="K1000">
            <v>0</v>
          </cell>
          <cell r="L1000"/>
          <cell r="M1000"/>
          <cell r="N1000"/>
        </row>
        <row r="1001">
          <cell r="H1001">
            <v>0</v>
          </cell>
          <cell r="I1001">
            <v>0</v>
          </cell>
          <cell r="J1001">
            <v>0</v>
          </cell>
          <cell r="K1001">
            <v>0</v>
          </cell>
          <cell r="L1001"/>
          <cell r="M1001"/>
          <cell r="N1001"/>
        </row>
        <row r="1002">
          <cell r="H1002">
            <v>0</v>
          </cell>
          <cell r="I1002">
            <v>0</v>
          </cell>
          <cell r="J1002">
            <v>0</v>
          </cell>
          <cell r="K1002">
            <v>0</v>
          </cell>
          <cell r="L1002"/>
          <cell r="M1002"/>
          <cell r="N1002"/>
        </row>
        <row r="1003">
          <cell r="H1003">
            <v>0</v>
          </cell>
          <cell r="I1003">
            <v>0</v>
          </cell>
          <cell r="J1003">
            <v>0</v>
          </cell>
          <cell r="K1003">
            <v>0</v>
          </cell>
          <cell r="L1003"/>
          <cell r="M1003"/>
          <cell r="N1003"/>
        </row>
        <row r="1004">
          <cell r="H1004">
            <v>0</v>
          </cell>
          <cell r="I1004">
            <v>0</v>
          </cell>
          <cell r="J1004">
            <v>0</v>
          </cell>
          <cell r="K1004">
            <v>0</v>
          </cell>
          <cell r="L1004"/>
          <cell r="M1004"/>
          <cell r="N1004"/>
        </row>
        <row r="1005">
          <cell r="H1005">
            <v>0</v>
          </cell>
          <cell r="I1005">
            <v>0</v>
          </cell>
          <cell r="J1005">
            <v>0</v>
          </cell>
          <cell r="K1005">
            <v>0</v>
          </cell>
          <cell r="L1005"/>
          <cell r="M1005"/>
          <cell r="N1005"/>
        </row>
        <row r="1006">
          <cell r="H1006">
            <v>0</v>
          </cell>
          <cell r="I1006">
            <v>0</v>
          </cell>
          <cell r="J1006">
            <v>0</v>
          </cell>
          <cell r="K1006">
            <v>0</v>
          </cell>
          <cell r="L1006"/>
          <cell r="M1006"/>
          <cell r="N1006"/>
        </row>
        <row r="1007">
          <cell r="H1007">
            <v>0</v>
          </cell>
          <cell r="I1007">
            <v>0</v>
          </cell>
          <cell r="J1007">
            <v>0</v>
          </cell>
          <cell r="K1007">
            <v>0</v>
          </cell>
          <cell r="L1007"/>
          <cell r="M1007"/>
          <cell r="N1007"/>
        </row>
        <row r="1008">
          <cell r="H1008">
            <v>0</v>
          </cell>
          <cell r="I1008">
            <v>0</v>
          </cell>
          <cell r="J1008">
            <v>0</v>
          </cell>
          <cell r="K1008">
            <v>0</v>
          </cell>
          <cell r="L1008"/>
          <cell r="M1008"/>
          <cell r="N1008"/>
        </row>
        <row r="1009">
          <cell r="H1009">
            <v>0</v>
          </cell>
          <cell r="I1009">
            <v>0</v>
          </cell>
          <cell r="J1009">
            <v>0</v>
          </cell>
          <cell r="K1009">
            <v>0</v>
          </cell>
          <cell r="L1009"/>
          <cell r="M1009"/>
          <cell r="N1009"/>
        </row>
        <row r="1010">
          <cell r="H1010">
            <v>0</v>
          </cell>
          <cell r="I1010">
            <v>0</v>
          </cell>
          <cell r="J1010">
            <v>0</v>
          </cell>
          <cell r="K1010">
            <v>0</v>
          </cell>
          <cell r="L1010"/>
          <cell r="M1010"/>
          <cell r="N1010"/>
        </row>
        <row r="1011">
          <cell r="H1011">
            <v>0</v>
          </cell>
          <cell r="I1011">
            <v>0</v>
          </cell>
          <cell r="J1011">
            <v>0</v>
          </cell>
          <cell r="K1011">
            <v>0</v>
          </cell>
          <cell r="L1011"/>
          <cell r="M1011"/>
          <cell r="N1011"/>
        </row>
        <row r="1012">
          <cell r="H1012">
            <v>0</v>
          </cell>
          <cell r="I1012">
            <v>0</v>
          </cell>
          <cell r="J1012">
            <v>0</v>
          </cell>
          <cell r="K1012">
            <v>0</v>
          </cell>
          <cell r="L1012"/>
          <cell r="M1012"/>
          <cell r="N1012"/>
        </row>
        <row r="1013">
          <cell r="H1013">
            <v>0</v>
          </cell>
          <cell r="I1013">
            <v>0</v>
          </cell>
          <cell r="J1013">
            <v>0</v>
          </cell>
          <cell r="K1013">
            <v>0</v>
          </cell>
          <cell r="L1013"/>
          <cell r="M1013"/>
          <cell r="N1013"/>
        </row>
        <row r="1014">
          <cell r="H1014">
            <v>0</v>
          </cell>
          <cell r="I1014">
            <v>0</v>
          </cell>
          <cell r="J1014">
            <v>0</v>
          </cell>
          <cell r="K1014">
            <v>0</v>
          </cell>
          <cell r="L1014"/>
          <cell r="M1014"/>
          <cell r="N1014"/>
        </row>
        <row r="1015">
          <cell r="H1015">
            <v>0</v>
          </cell>
          <cell r="I1015">
            <v>0</v>
          </cell>
          <cell r="J1015">
            <v>0</v>
          </cell>
          <cell r="K1015">
            <v>0</v>
          </cell>
          <cell r="L1015"/>
          <cell r="M1015"/>
          <cell r="N1015"/>
        </row>
        <row r="1016">
          <cell r="H1016">
            <v>0</v>
          </cell>
          <cell r="I1016">
            <v>0</v>
          </cell>
          <cell r="J1016">
            <v>0</v>
          </cell>
          <cell r="K1016">
            <v>0</v>
          </cell>
          <cell r="L1016"/>
          <cell r="M1016"/>
          <cell r="N1016"/>
        </row>
        <row r="1017">
          <cell r="H1017">
            <v>0</v>
          </cell>
          <cell r="I1017">
            <v>0</v>
          </cell>
          <cell r="J1017">
            <v>0</v>
          </cell>
          <cell r="K1017">
            <v>0</v>
          </cell>
          <cell r="L1017"/>
          <cell r="M1017"/>
          <cell r="N1017"/>
        </row>
        <row r="1018">
          <cell r="H1018">
            <v>0</v>
          </cell>
          <cell r="I1018">
            <v>0</v>
          </cell>
          <cell r="J1018">
            <v>0</v>
          </cell>
          <cell r="K1018">
            <v>0</v>
          </cell>
          <cell r="L1018"/>
          <cell r="M1018"/>
          <cell r="N1018"/>
        </row>
        <row r="1019">
          <cell r="H1019">
            <v>0</v>
          </cell>
          <cell r="I1019">
            <v>0</v>
          </cell>
          <cell r="J1019">
            <v>0</v>
          </cell>
          <cell r="K1019">
            <v>0</v>
          </cell>
          <cell r="L1019"/>
          <cell r="M1019"/>
          <cell r="N1019"/>
        </row>
        <row r="1020">
          <cell r="H1020">
            <v>0</v>
          </cell>
          <cell r="I1020">
            <v>0</v>
          </cell>
          <cell r="J1020">
            <v>0</v>
          </cell>
          <cell r="K1020">
            <v>0</v>
          </cell>
          <cell r="L1020"/>
          <cell r="M1020"/>
          <cell r="N1020"/>
        </row>
        <row r="1021">
          <cell r="H1021">
            <v>0</v>
          </cell>
          <cell r="I1021">
            <v>0</v>
          </cell>
          <cell r="J1021">
            <v>0</v>
          </cell>
          <cell r="K1021">
            <v>0</v>
          </cell>
          <cell r="L1021"/>
          <cell r="M1021"/>
          <cell r="N1021"/>
        </row>
        <row r="1022">
          <cell r="B1022" t="str">
            <v>DEALS REMOVED</v>
          </cell>
        </row>
        <row r="1023">
          <cell r="H1023">
            <v>0</v>
          </cell>
          <cell r="I1023">
            <v>0</v>
          </cell>
          <cell r="J1023">
            <v>0</v>
          </cell>
          <cell r="K1023">
            <v>0</v>
          </cell>
          <cell r="L1023"/>
          <cell r="M1023"/>
          <cell r="N1023"/>
        </row>
        <row r="1024">
          <cell r="H1024">
            <v>0</v>
          </cell>
          <cell r="I1024">
            <v>0</v>
          </cell>
          <cell r="J1024">
            <v>0</v>
          </cell>
          <cell r="K1024">
            <v>0</v>
          </cell>
          <cell r="L1024"/>
          <cell r="M1024"/>
          <cell r="N1024"/>
        </row>
        <row r="1025">
          <cell r="H1025">
            <v>0</v>
          </cell>
          <cell r="I1025">
            <v>0</v>
          </cell>
          <cell r="J1025">
            <v>0</v>
          </cell>
          <cell r="K1025">
            <v>0</v>
          </cell>
          <cell r="L1025"/>
          <cell r="M1025"/>
          <cell r="N1025"/>
        </row>
        <row r="1026">
          <cell r="H1026">
            <v>0</v>
          </cell>
          <cell r="I1026">
            <v>0</v>
          </cell>
          <cell r="J1026">
            <v>0</v>
          </cell>
          <cell r="K1026">
            <v>0</v>
          </cell>
          <cell r="L1026"/>
          <cell r="M1026"/>
          <cell r="N1026"/>
        </row>
        <row r="1027">
          <cell r="H1027">
            <v>0</v>
          </cell>
          <cell r="I1027">
            <v>0</v>
          </cell>
          <cell r="J1027">
            <v>0</v>
          </cell>
          <cell r="K1027">
            <v>0</v>
          </cell>
          <cell r="L1027"/>
          <cell r="M1027"/>
          <cell r="N1027"/>
        </row>
        <row r="1028">
          <cell r="H1028">
            <v>0</v>
          </cell>
          <cell r="I1028">
            <v>0</v>
          </cell>
          <cell r="J1028">
            <v>0</v>
          </cell>
          <cell r="K1028">
            <v>0</v>
          </cell>
          <cell r="L1028"/>
          <cell r="M1028"/>
          <cell r="N1028"/>
        </row>
        <row r="1029">
          <cell r="H1029">
            <v>0</v>
          </cell>
          <cell r="I1029">
            <v>0</v>
          </cell>
          <cell r="J1029">
            <v>0</v>
          </cell>
          <cell r="K1029">
            <v>0</v>
          </cell>
          <cell r="L1029"/>
          <cell r="M1029"/>
          <cell r="N1029"/>
        </row>
        <row r="1030">
          <cell r="H1030">
            <v>0</v>
          </cell>
          <cell r="I1030">
            <v>0</v>
          </cell>
          <cell r="J1030">
            <v>0</v>
          </cell>
          <cell r="K1030">
            <v>0</v>
          </cell>
          <cell r="L1030"/>
          <cell r="M1030"/>
          <cell r="N1030"/>
        </row>
        <row r="1031">
          <cell r="H1031">
            <v>0</v>
          </cell>
          <cell r="I1031">
            <v>0</v>
          </cell>
          <cell r="J1031">
            <v>0</v>
          </cell>
          <cell r="K1031">
            <v>0</v>
          </cell>
          <cell r="L1031"/>
          <cell r="M1031"/>
          <cell r="N1031"/>
        </row>
        <row r="1032">
          <cell r="H1032">
            <v>0</v>
          </cell>
          <cell r="I1032">
            <v>0</v>
          </cell>
          <cell r="J1032">
            <v>0</v>
          </cell>
          <cell r="K1032">
            <v>0</v>
          </cell>
          <cell r="L1032"/>
          <cell r="M1032"/>
          <cell r="N1032"/>
        </row>
        <row r="1033">
          <cell r="H1033">
            <v>0</v>
          </cell>
          <cell r="I1033">
            <v>0</v>
          </cell>
          <cell r="J1033">
            <v>0</v>
          </cell>
          <cell r="K1033">
            <v>0</v>
          </cell>
          <cell r="L1033"/>
          <cell r="M1033"/>
          <cell r="N1033"/>
        </row>
        <row r="1034">
          <cell r="H1034">
            <v>0</v>
          </cell>
          <cell r="I1034">
            <v>0</v>
          </cell>
          <cell r="J1034">
            <v>0</v>
          </cell>
          <cell r="K1034">
            <v>0</v>
          </cell>
          <cell r="L1034"/>
          <cell r="M1034"/>
          <cell r="N1034"/>
        </row>
        <row r="1035">
          <cell r="H1035">
            <v>0</v>
          </cell>
          <cell r="I1035">
            <v>0</v>
          </cell>
          <cell r="J1035">
            <v>0</v>
          </cell>
          <cell r="K1035">
            <v>0</v>
          </cell>
          <cell r="L1035"/>
          <cell r="M1035"/>
          <cell r="N1035"/>
        </row>
        <row r="1036">
          <cell r="H1036">
            <v>0</v>
          </cell>
          <cell r="I1036">
            <v>0</v>
          </cell>
          <cell r="J1036">
            <v>0</v>
          </cell>
          <cell r="K1036">
            <v>0</v>
          </cell>
          <cell r="L1036"/>
          <cell r="M1036"/>
          <cell r="N1036"/>
        </row>
        <row r="1037">
          <cell r="H1037">
            <v>0</v>
          </cell>
          <cell r="I1037">
            <v>0</v>
          </cell>
          <cell r="J1037">
            <v>0</v>
          </cell>
          <cell r="K1037">
            <v>0</v>
          </cell>
          <cell r="L1037"/>
          <cell r="M1037"/>
          <cell r="N1037"/>
        </row>
        <row r="1038">
          <cell r="H1038">
            <v>0</v>
          </cell>
          <cell r="I1038">
            <v>0</v>
          </cell>
          <cell r="J1038">
            <v>0</v>
          </cell>
          <cell r="K1038">
            <v>0</v>
          </cell>
          <cell r="L1038"/>
          <cell r="M1038"/>
          <cell r="N1038"/>
        </row>
        <row r="1039">
          <cell r="H1039">
            <v>0</v>
          </cell>
          <cell r="I1039">
            <v>0</v>
          </cell>
          <cell r="J1039">
            <v>0</v>
          </cell>
          <cell r="K1039">
            <v>0</v>
          </cell>
          <cell r="L1039"/>
          <cell r="M1039"/>
          <cell r="N1039"/>
        </row>
        <row r="1040">
          <cell r="H1040">
            <v>0</v>
          </cell>
          <cell r="I1040">
            <v>0</v>
          </cell>
          <cell r="J1040">
            <v>0</v>
          </cell>
          <cell r="K1040">
            <v>0</v>
          </cell>
          <cell r="L1040"/>
          <cell r="M1040"/>
          <cell r="N1040"/>
        </row>
        <row r="1041">
          <cell r="H1041">
            <v>0</v>
          </cell>
          <cell r="I1041">
            <v>0</v>
          </cell>
          <cell r="J1041">
            <v>0</v>
          </cell>
          <cell r="K1041">
            <v>0</v>
          </cell>
          <cell r="L1041"/>
          <cell r="M1041"/>
          <cell r="N1041"/>
        </row>
        <row r="1042">
          <cell r="H1042">
            <v>0</v>
          </cell>
          <cell r="I1042">
            <v>0</v>
          </cell>
          <cell r="J1042">
            <v>0</v>
          </cell>
          <cell r="K1042">
            <v>0</v>
          </cell>
          <cell r="L1042"/>
          <cell r="M1042"/>
          <cell r="N1042"/>
        </row>
        <row r="1043">
          <cell r="B1043">
            <v>0</v>
          </cell>
          <cell r="D1043">
            <v>0</v>
          </cell>
          <cell r="E1043">
            <v>0</v>
          </cell>
          <cell r="H1043">
            <v>0</v>
          </cell>
          <cell r="I1043">
            <v>0</v>
          </cell>
          <cell r="J1043">
            <v>0</v>
          </cell>
          <cell r="K1043">
            <v>0</v>
          </cell>
          <cell r="L1043"/>
          <cell r="M1043">
            <v>0</v>
          </cell>
          <cell r="N1043"/>
          <cell r="P1043"/>
        </row>
        <row r="1044">
          <cell r="B1044">
            <v>0</v>
          </cell>
          <cell r="D1044">
            <v>0</v>
          </cell>
          <cell r="E1044">
            <v>0</v>
          </cell>
          <cell r="H1044">
            <v>0</v>
          </cell>
          <cell r="I1044">
            <v>0</v>
          </cell>
          <cell r="J1044">
            <v>0</v>
          </cell>
          <cell r="K1044">
            <v>0</v>
          </cell>
          <cell r="L1044"/>
          <cell r="M1044">
            <v>0</v>
          </cell>
          <cell r="N1044"/>
          <cell r="P1044"/>
        </row>
        <row r="1046">
          <cell r="G1046" t="str">
            <v># deals</v>
          </cell>
          <cell r="H1046" t="str">
            <v>net profit</v>
          </cell>
          <cell r="I1046"/>
          <cell r="J1046"/>
          <cell r="K1046"/>
        </row>
        <row r="1047">
          <cell r="D1047" t="str">
            <v>TOTAL Q2 01</v>
          </cell>
          <cell r="G1047">
            <v>7</v>
          </cell>
          <cell r="H1047" t="e">
            <v>#REF!</v>
          </cell>
          <cell r="I1047"/>
          <cell r="J1047"/>
          <cell r="K1047"/>
        </row>
        <row r="1048">
          <cell r="D1048" t="str">
            <v>TOTAL Q3 01</v>
          </cell>
          <cell r="G1048">
            <v>2</v>
          </cell>
          <cell r="H1048" t="e">
            <v>#REF!</v>
          </cell>
          <cell r="I1048"/>
          <cell r="J1048"/>
          <cell r="K1048"/>
        </row>
        <row r="1049">
          <cell r="D1049" t="str">
            <v>TOTAL Q4 01</v>
          </cell>
          <cell r="G1049">
            <v>2</v>
          </cell>
          <cell r="H1049" t="e">
            <v>#REF!</v>
          </cell>
          <cell r="I1049"/>
          <cell r="J1049"/>
          <cell r="K1049"/>
        </row>
        <row r="1050">
          <cell r="D1050" t="str">
            <v>TOTAL Q1 02</v>
          </cell>
          <cell r="G1050">
            <v>0</v>
          </cell>
          <cell r="H1050" t="e">
            <v>#REF!</v>
          </cell>
          <cell r="I1050"/>
          <cell r="J1050"/>
          <cell r="K1050"/>
        </row>
        <row r="1051">
          <cell r="D1051" t="str">
            <v>GROUP TOTAL</v>
          </cell>
          <cell r="G1051">
            <v>11</v>
          </cell>
          <cell r="H1051" t="e">
            <v>#REF!</v>
          </cell>
          <cell r="I1051"/>
          <cell r="J1051"/>
          <cell r="K1051"/>
        </row>
        <row r="1053">
          <cell r="B1053" t="str">
            <v>OTHER ENRON EUROPE</v>
          </cell>
        </row>
        <row r="1054">
          <cell r="H1054">
            <v>0</v>
          </cell>
          <cell r="I1054">
            <v>0</v>
          </cell>
          <cell r="J1054">
            <v>0</v>
          </cell>
          <cell r="K1054">
            <v>0</v>
          </cell>
          <cell r="L1054"/>
          <cell r="M1054"/>
          <cell r="N1054"/>
        </row>
        <row r="1055">
          <cell r="H1055">
            <v>0</v>
          </cell>
          <cell r="I1055">
            <v>0</v>
          </cell>
          <cell r="J1055">
            <v>0</v>
          </cell>
          <cell r="K1055">
            <v>0</v>
          </cell>
          <cell r="L1055"/>
          <cell r="M1055"/>
          <cell r="N1055"/>
        </row>
        <row r="1056">
          <cell r="H1056">
            <v>0</v>
          </cell>
          <cell r="I1056">
            <v>0</v>
          </cell>
          <cell r="J1056">
            <v>0</v>
          </cell>
          <cell r="K1056">
            <v>0</v>
          </cell>
          <cell r="L1056"/>
          <cell r="M1056"/>
          <cell r="N1056"/>
        </row>
        <row r="1057">
          <cell r="H1057">
            <v>0</v>
          </cell>
          <cell r="I1057">
            <v>0</v>
          </cell>
          <cell r="J1057">
            <v>0</v>
          </cell>
          <cell r="K1057">
            <v>0</v>
          </cell>
          <cell r="L1057"/>
          <cell r="M1057"/>
          <cell r="N1057"/>
        </row>
        <row r="1058">
          <cell r="H1058">
            <v>0</v>
          </cell>
          <cell r="I1058">
            <v>0</v>
          </cell>
          <cell r="J1058">
            <v>0</v>
          </cell>
          <cell r="K1058">
            <v>0</v>
          </cell>
          <cell r="L1058"/>
          <cell r="M1058"/>
          <cell r="N1058"/>
        </row>
        <row r="1059">
          <cell r="H1059">
            <v>0</v>
          </cell>
          <cell r="I1059">
            <v>0</v>
          </cell>
          <cell r="J1059">
            <v>0</v>
          </cell>
          <cell r="K1059">
            <v>0</v>
          </cell>
          <cell r="L1059"/>
          <cell r="M1059"/>
          <cell r="N1059"/>
        </row>
        <row r="1060">
          <cell r="H1060">
            <v>0</v>
          </cell>
          <cell r="I1060">
            <v>0</v>
          </cell>
          <cell r="J1060">
            <v>0</v>
          </cell>
          <cell r="K1060">
            <v>0</v>
          </cell>
          <cell r="L1060"/>
          <cell r="M1060"/>
          <cell r="N1060"/>
        </row>
        <row r="1061">
          <cell r="H1061">
            <v>0</v>
          </cell>
          <cell r="I1061">
            <v>0</v>
          </cell>
          <cell r="J1061">
            <v>0</v>
          </cell>
          <cell r="K1061">
            <v>0</v>
          </cell>
          <cell r="L1061"/>
          <cell r="M1061"/>
          <cell r="N1061"/>
        </row>
        <row r="1062">
          <cell r="H1062">
            <v>0</v>
          </cell>
          <cell r="I1062">
            <v>0</v>
          </cell>
          <cell r="J1062">
            <v>0</v>
          </cell>
          <cell r="K1062">
            <v>0</v>
          </cell>
          <cell r="L1062"/>
          <cell r="M1062"/>
          <cell r="N1062"/>
        </row>
        <row r="1063">
          <cell r="H1063">
            <v>0</v>
          </cell>
          <cell r="I1063">
            <v>0</v>
          </cell>
          <cell r="J1063">
            <v>0</v>
          </cell>
          <cell r="K1063">
            <v>0</v>
          </cell>
          <cell r="L1063"/>
          <cell r="M1063"/>
          <cell r="N1063"/>
        </row>
        <row r="1064">
          <cell r="H1064">
            <v>0</v>
          </cell>
          <cell r="I1064">
            <v>0</v>
          </cell>
          <cell r="J1064">
            <v>0</v>
          </cell>
          <cell r="K1064">
            <v>0</v>
          </cell>
          <cell r="L1064"/>
          <cell r="M1064"/>
          <cell r="N1064"/>
        </row>
        <row r="1065">
          <cell r="H1065">
            <v>0</v>
          </cell>
          <cell r="I1065">
            <v>0</v>
          </cell>
          <cell r="J1065">
            <v>0</v>
          </cell>
          <cell r="K1065">
            <v>0</v>
          </cell>
          <cell r="L1065"/>
          <cell r="M1065"/>
          <cell r="N1065"/>
        </row>
        <row r="1066">
          <cell r="H1066">
            <v>0</v>
          </cell>
          <cell r="I1066">
            <v>0</v>
          </cell>
          <cell r="J1066">
            <v>0</v>
          </cell>
          <cell r="K1066">
            <v>0</v>
          </cell>
          <cell r="L1066"/>
          <cell r="M1066"/>
          <cell r="N1066"/>
        </row>
        <row r="1067">
          <cell r="H1067">
            <v>0</v>
          </cell>
          <cell r="I1067">
            <v>0</v>
          </cell>
          <cell r="J1067">
            <v>0</v>
          </cell>
          <cell r="K1067">
            <v>0</v>
          </cell>
          <cell r="L1067"/>
          <cell r="M1067"/>
          <cell r="N1067"/>
        </row>
        <row r="1068">
          <cell r="H1068">
            <v>0</v>
          </cell>
          <cell r="I1068">
            <v>0</v>
          </cell>
          <cell r="J1068">
            <v>0</v>
          </cell>
          <cell r="K1068">
            <v>0</v>
          </cell>
          <cell r="L1068"/>
          <cell r="M1068"/>
          <cell r="N1068"/>
        </row>
        <row r="1069">
          <cell r="H1069">
            <v>0</v>
          </cell>
          <cell r="I1069">
            <v>0</v>
          </cell>
          <cell r="J1069">
            <v>0</v>
          </cell>
          <cell r="K1069">
            <v>0</v>
          </cell>
          <cell r="L1069"/>
          <cell r="M1069"/>
          <cell r="N1069"/>
        </row>
        <row r="1070">
          <cell r="H1070">
            <v>0</v>
          </cell>
          <cell r="I1070">
            <v>0</v>
          </cell>
          <cell r="J1070">
            <v>0</v>
          </cell>
          <cell r="K1070">
            <v>0</v>
          </cell>
          <cell r="L1070"/>
          <cell r="M1070"/>
          <cell r="N1070"/>
        </row>
        <row r="1071">
          <cell r="H1071">
            <v>0</v>
          </cell>
          <cell r="I1071">
            <v>0</v>
          </cell>
          <cell r="J1071">
            <v>0</v>
          </cell>
          <cell r="K1071">
            <v>0</v>
          </cell>
          <cell r="L1071"/>
          <cell r="M1071"/>
          <cell r="N1071"/>
        </row>
        <row r="1072">
          <cell r="H1072">
            <v>0</v>
          </cell>
          <cell r="I1072">
            <v>0</v>
          </cell>
          <cell r="J1072">
            <v>0</v>
          </cell>
          <cell r="K1072">
            <v>0</v>
          </cell>
          <cell r="L1072"/>
          <cell r="M1072"/>
          <cell r="N1072"/>
        </row>
        <row r="1073">
          <cell r="H1073">
            <v>0</v>
          </cell>
          <cell r="I1073">
            <v>0</v>
          </cell>
          <cell r="J1073">
            <v>0</v>
          </cell>
          <cell r="K1073">
            <v>0</v>
          </cell>
          <cell r="L1073"/>
          <cell r="M1073"/>
          <cell r="N1073"/>
        </row>
        <row r="1074">
          <cell r="H1074">
            <v>0</v>
          </cell>
          <cell r="I1074">
            <v>0</v>
          </cell>
          <cell r="J1074">
            <v>0</v>
          </cell>
          <cell r="K1074">
            <v>0</v>
          </cell>
          <cell r="L1074"/>
          <cell r="M1074"/>
          <cell r="N1074"/>
        </row>
        <row r="1075">
          <cell r="H1075">
            <v>0</v>
          </cell>
          <cell r="I1075">
            <v>0</v>
          </cell>
          <cell r="J1075">
            <v>0</v>
          </cell>
          <cell r="K1075">
            <v>0</v>
          </cell>
          <cell r="L1075"/>
          <cell r="M1075"/>
          <cell r="N1075"/>
        </row>
        <row r="1076">
          <cell r="H1076">
            <v>0</v>
          </cell>
          <cell r="I1076">
            <v>0</v>
          </cell>
          <cell r="J1076">
            <v>0</v>
          </cell>
          <cell r="K1076">
            <v>0</v>
          </cell>
          <cell r="L1076"/>
          <cell r="M1076"/>
          <cell r="N1076"/>
        </row>
        <row r="1077">
          <cell r="H1077">
            <v>0</v>
          </cell>
          <cell r="I1077">
            <v>0</v>
          </cell>
          <cell r="J1077">
            <v>0</v>
          </cell>
          <cell r="K1077">
            <v>0</v>
          </cell>
          <cell r="L1077"/>
          <cell r="M1077"/>
          <cell r="N1077"/>
        </row>
        <row r="1078">
          <cell r="H1078">
            <v>0</v>
          </cell>
          <cell r="I1078">
            <v>0</v>
          </cell>
          <cell r="J1078">
            <v>0</v>
          </cell>
          <cell r="K1078">
            <v>0</v>
          </cell>
          <cell r="L1078"/>
          <cell r="M1078"/>
          <cell r="N1078"/>
        </row>
        <row r="1079">
          <cell r="H1079">
            <v>0</v>
          </cell>
          <cell r="I1079">
            <v>0</v>
          </cell>
          <cell r="J1079">
            <v>0</v>
          </cell>
          <cell r="K1079">
            <v>0</v>
          </cell>
          <cell r="L1079"/>
          <cell r="M1079"/>
          <cell r="N1079"/>
        </row>
        <row r="1080">
          <cell r="H1080">
            <v>0</v>
          </cell>
          <cell r="I1080">
            <v>0</v>
          </cell>
          <cell r="J1080">
            <v>0</v>
          </cell>
          <cell r="K1080">
            <v>0</v>
          </cell>
          <cell r="L1080"/>
          <cell r="M1080"/>
          <cell r="N1080"/>
        </row>
        <row r="1081">
          <cell r="H1081">
            <v>0</v>
          </cell>
          <cell r="I1081">
            <v>0</v>
          </cell>
          <cell r="J1081">
            <v>0</v>
          </cell>
          <cell r="K1081">
            <v>0</v>
          </cell>
          <cell r="L1081"/>
          <cell r="M1081"/>
          <cell r="N1081"/>
        </row>
        <row r="1082">
          <cell r="H1082">
            <v>0</v>
          </cell>
          <cell r="I1082">
            <v>0</v>
          </cell>
          <cell r="J1082">
            <v>0</v>
          </cell>
          <cell r="K1082">
            <v>0</v>
          </cell>
          <cell r="L1082"/>
          <cell r="M1082"/>
          <cell r="N1082"/>
        </row>
        <row r="1083">
          <cell r="H1083">
            <v>0</v>
          </cell>
          <cell r="I1083">
            <v>0</v>
          </cell>
          <cell r="J1083">
            <v>0</v>
          </cell>
          <cell r="K1083">
            <v>0</v>
          </cell>
          <cell r="L1083"/>
          <cell r="M1083"/>
          <cell r="N1083"/>
        </row>
        <row r="1084">
          <cell r="H1084">
            <v>0</v>
          </cell>
          <cell r="I1084">
            <v>0</v>
          </cell>
          <cell r="J1084">
            <v>0</v>
          </cell>
          <cell r="K1084">
            <v>0</v>
          </cell>
          <cell r="L1084"/>
          <cell r="M1084"/>
          <cell r="N1084"/>
        </row>
        <row r="1085">
          <cell r="H1085">
            <v>0</v>
          </cell>
          <cell r="I1085">
            <v>0</v>
          </cell>
          <cell r="J1085">
            <v>0</v>
          </cell>
          <cell r="K1085">
            <v>0</v>
          </cell>
          <cell r="L1085"/>
          <cell r="M1085"/>
          <cell r="N1085"/>
        </row>
        <row r="1086">
          <cell r="H1086">
            <v>0</v>
          </cell>
          <cell r="I1086">
            <v>0</v>
          </cell>
          <cell r="J1086">
            <v>0</v>
          </cell>
          <cell r="K1086">
            <v>0</v>
          </cell>
          <cell r="L1086"/>
          <cell r="M1086"/>
          <cell r="N1086"/>
        </row>
        <row r="1087">
          <cell r="H1087">
            <v>0</v>
          </cell>
          <cell r="I1087">
            <v>0</v>
          </cell>
          <cell r="J1087">
            <v>0</v>
          </cell>
          <cell r="K1087">
            <v>0</v>
          </cell>
          <cell r="L1087"/>
          <cell r="M1087"/>
          <cell r="N1087"/>
        </row>
        <row r="1088">
          <cell r="H1088">
            <v>0</v>
          </cell>
          <cell r="I1088">
            <v>0</v>
          </cell>
          <cell r="J1088">
            <v>0</v>
          </cell>
          <cell r="K1088">
            <v>0</v>
          </cell>
          <cell r="L1088"/>
          <cell r="M1088"/>
          <cell r="N1088"/>
        </row>
        <row r="1089">
          <cell r="H1089">
            <v>0</v>
          </cell>
          <cell r="I1089">
            <v>0</v>
          </cell>
          <cell r="J1089">
            <v>0</v>
          </cell>
          <cell r="K1089">
            <v>0</v>
          </cell>
          <cell r="L1089"/>
          <cell r="M1089"/>
          <cell r="N1089"/>
        </row>
        <row r="1090">
          <cell r="H1090">
            <v>0</v>
          </cell>
          <cell r="I1090">
            <v>0</v>
          </cell>
          <cell r="J1090">
            <v>0</v>
          </cell>
          <cell r="K1090">
            <v>0</v>
          </cell>
          <cell r="L1090"/>
          <cell r="M1090"/>
          <cell r="N1090"/>
        </row>
        <row r="1091">
          <cell r="H1091">
            <v>0</v>
          </cell>
          <cell r="I1091">
            <v>0</v>
          </cell>
          <cell r="J1091">
            <v>0</v>
          </cell>
          <cell r="K1091">
            <v>0</v>
          </cell>
          <cell r="L1091"/>
          <cell r="M1091"/>
          <cell r="N1091"/>
        </row>
        <row r="1092">
          <cell r="H1092">
            <v>0</v>
          </cell>
          <cell r="I1092">
            <v>0</v>
          </cell>
          <cell r="J1092">
            <v>0</v>
          </cell>
          <cell r="K1092">
            <v>0</v>
          </cell>
          <cell r="L1092"/>
          <cell r="M1092"/>
          <cell r="N1092"/>
        </row>
        <row r="1093">
          <cell r="H1093">
            <v>0</v>
          </cell>
          <cell r="I1093">
            <v>0</v>
          </cell>
          <cell r="J1093">
            <v>0</v>
          </cell>
          <cell r="K1093">
            <v>0</v>
          </cell>
          <cell r="L1093"/>
          <cell r="M1093"/>
          <cell r="N1093"/>
        </row>
        <row r="1094">
          <cell r="B1094" t="str">
            <v>DEALS REMOVED</v>
          </cell>
        </row>
        <row r="1095">
          <cell r="H1095">
            <v>0</v>
          </cell>
          <cell r="I1095">
            <v>0</v>
          </cell>
          <cell r="J1095">
            <v>0</v>
          </cell>
          <cell r="K1095">
            <v>0</v>
          </cell>
          <cell r="L1095"/>
          <cell r="M1095"/>
          <cell r="N1095"/>
        </row>
        <row r="1096">
          <cell r="H1096">
            <v>0</v>
          </cell>
          <cell r="I1096">
            <v>0</v>
          </cell>
          <cell r="J1096">
            <v>0</v>
          </cell>
          <cell r="K1096">
            <v>0</v>
          </cell>
          <cell r="L1096"/>
          <cell r="M1096"/>
          <cell r="N1096"/>
        </row>
        <row r="1097">
          <cell r="H1097">
            <v>0</v>
          </cell>
          <cell r="I1097">
            <v>0</v>
          </cell>
          <cell r="J1097">
            <v>0</v>
          </cell>
          <cell r="K1097">
            <v>0</v>
          </cell>
          <cell r="L1097"/>
          <cell r="M1097"/>
          <cell r="N1097"/>
        </row>
        <row r="1098">
          <cell r="H1098">
            <v>0</v>
          </cell>
          <cell r="I1098">
            <v>0</v>
          </cell>
          <cell r="J1098">
            <v>0</v>
          </cell>
          <cell r="K1098">
            <v>0</v>
          </cell>
          <cell r="L1098"/>
          <cell r="M1098"/>
          <cell r="N1098"/>
        </row>
        <row r="1099">
          <cell r="H1099">
            <v>0</v>
          </cell>
          <cell r="I1099">
            <v>0</v>
          </cell>
          <cell r="J1099">
            <v>0</v>
          </cell>
          <cell r="K1099">
            <v>0</v>
          </cell>
          <cell r="L1099"/>
          <cell r="M1099"/>
          <cell r="N1099"/>
        </row>
        <row r="1100">
          <cell r="H1100">
            <v>0</v>
          </cell>
          <cell r="I1100">
            <v>0</v>
          </cell>
          <cell r="J1100">
            <v>0</v>
          </cell>
          <cell r="K1100">
            <v>0</v>
          </cell>
          <cell r="L1100"/>
          <cell r="M1100"/>
          <cell r="N1100"/>
        </row>
        <row r="1101">
          <cell r="H1101">
            <v>0</v>
          </cell>
          <cell r="I1101">
            <v>0</v>
          </cell>
          <cell r="J1101">
            <v>0</v>
          </cell>
          <cell r="K1101">
            <v>0</v>
          </cell>
          <cell r="L1101"/>
          <cell r="M1101"/>
          <cell r="N1101"/>
        </row>
        <row r="1102">
          <cell r="H1102">
            <v>0</v>
          </cell>
          <cell r="I1102">
            <v>0</v>
          </cell>
          <cell r="J1102">
            <v>0</v>
          </cell>
          <cell r="K1102">
            <v>0</v>
          </cell>
          <cell r="L1102"/>
          <cell r="M1102"/>
          <cell r="N1102"/>
        </row>
        <row r="1103">
          <cell r="H1103">
            <v>0</v>
          </cell>
          <cell r="I1103">
            <v>0</v>
          </cell>
          <cell r="J1103">
            <v>0</v>
          </cell>
          <cell r="K1103">
            <v>0</v>
          </cell>
          <cell r="L1103"/>
          <cell r="M1103"/>
          <cell r="N1103"/>
        </row>
        <row r="1104">
          <cell r="H1104">
            <v>0</v>
          </cell>
          <cell r="I1104">
            <v>0</v>
          </cell>
          <cell r="J1104">
            <v>0</v>
          </cell>
          <cell r="K1104">
            <v>0</v>
          </cell>
          <cell r="L1104"/>
          <cell r="M1104"/>
          <cell r="N1104"/>
        </row>
        <row r="1105">
          <cell r="H1105">
            <v>0</v>
          </cell>
          <cell r="I1105">
            <v>0</v>
          </cell>
          <cell r="J1105">
            <v>0</v>
          </cell>
          <cell r="K1105">
            <v>0</v>
          </cell>
          <cell r="L1105"/>
          <cell r="M1105"/>
          <cell r="N1105"/>
        </row>
        <row r="1106">
          <cell r="H1106">
            <v>0</v>
          </cell>
          <cell r="I1106">
            <v>0</v>
          </cell>
          <cell r="J1106">
            <v>0</v>
          </cell>
          <cell r="K1106">
            <v>0</v>
          </cell>
          <cell r="L1106"/>
          <cell r="M1106"/>
          <cell r="N1106"/>
        </row>
        <row r="1107">
          <cell r="H1107">
            <v>0</v>
          </cell>
          <cell r="I1107">
            <v>0</v>
          </cell>
          <cell r="J1107">
            <v>0</v>
          </cell>
          <cell r="K1107">
            <v>0</v>
          </cell>
          <cell r="L1107"/>
          <cell r="M1107"/>
          <cell r="N1107"/>
        </row>
        <row r="1108">
          <cell r="H1108">
            <v>0</v>
          </cell>
          <cell r="I1108">
            <v>0</v>
          </cell>
          <cell r="J1108">
            <v>0</v>
          </cell>
          <cell r="K1108">
            <v>0</v>
          </cell>
          <cell r="L1108"/>
          <cell r="M1108"/>
          <cell r="N1108"/>
        </row>
        <row r="1109">
          <cell r="H1109">
            <v>0</v>
          </cell>
          <cell r="I1109">
            <v>0</v>
          </cell>
          <cell r="J1109">
            <v>0</v>
          </cell>
          <cell r="K1109">
            <v>0</v>
          </cell>
          <cell r="L1109"/>
          <cell r="M1109"/>
          <cell r="N1109"/>
        </row>
        <row r="1110">
          <cell r="H1110">
            <v>0</v>
          </cell>
          <cell r="I1110">
            <v>0</v>
          </cell>
          <cell r="J1110">
            <v>0</v>
          </cell>
          <cell r="K1110">
            <v>0</v>
          </cell>
          <cell r="L1110"/>
          <cell r="M1110"/>
          <cell r="N1110"/>
        </row>
        <row r="1111">
          <cell r="H1111">
            <v>0</v>
          </cell>
          <cell r="I1111">
            <v>0</v>
          </cell>
          <cell r="J1111">
            <v>0</v>
          </cell>
          <cell r="K1111">
            <v>0</v>
          </cell>
          <cell r="L1111"/>
          <cell r="M1111"/>
          <cell r="N1111"/>
        </row>
        <row r="1112">
          <cell r="H1112">
            <v>0</v>
          </cell>
          <cell r="I1112">
            <v>0</v>
          </cell>
          <cell r="J1112">
            <v>0</v>
          </cell>
          <cell r="K1112">
            <v>0</v>
          </cell>
          <cell r="L1112"/>
          <cell r="M1112"/>
          <cell r="N1112"/>
        </row>
        <row r="1113">
          <cell r="H1113">
            <v>0</v>
          </cell>
          <cell r="I1113">
            <v>0</v>
          </cell>
          <cell r="J1113">
            <v>0</v>
          </cell>
          <cell r="K1113">
            <v>0</v>
          </cell>
          <cell r="L1113"/>
          <cell r="M1113"/>
          <cell r="N1113"/>
        </row>
        <row r="1114">
          <cell r="H1114">
            <v>0</v>
          </cell>
          <cell r="I1114">
            <v>0</v>
          </cell>
          <cell r="J1114">
            <v>0</v>
          </cell>
          <cell r="K1114">
            <v>0</v>
          </cell>
          <cell r="L1114"/>
          <cell r="M1114"/>
          <cell r="N1114"/>
        </row>
        <row r="1115">
          <cell r="B1115">
            <v>0</v>
          </cell>
          <cell r="D1115">
            <v>0</v>
          </cell>
          <cell r="E1115">
            <v>0</v>
          </cell>
          <cell r="H1115">
            <v>0</v>
          </cell>
          <cell r="I1115">
            <v>0</v>
          </cell>
          <cell r="J1115">
            <v>0</v>
          </cell>
          <cell r="K1115">
            <v>0</v>
          </cell>
          <cell r="L1115"/>
          <cell r="M1115">
            <v>0</v>
          </cell>
          <cell r="N1115"/>
          <cell r="P1115"/>
        </row>
        <row r="1116">
          <cell r="B1116">
            <v>0</v>
          </cell>
          <cell r="D1116">
            <v>0</v>
          </cell>
          <cell r="E1116">
            <v>0</v>
          </cell>
          <cell r="H1116">
            <v>0</v>
          </cell>
          <cell r="I1116">
            <v>0</v>
          </cell>
          <cell r="J1116">
            <v>0</v>
          </cell>
          <cell r="K1116">
            <v>0</v>
          </cell>
          <cell r="L1116"/>
          <cell r="M1116">
            <v>0</v>
          </cell>
          <cell r="N1116"/>
          <cell r="P1116"/>
        </row>
        <row r="1118">
          <cell r="G1118" t="str">
            <v># deals</v>
          </cell>
          <cell r="H1118" t="str">
            <v>net profit</v>
          </cell>
          <cell r="I1118"/>
          <cell r="J1118"/>
          <cell r="K1118"/>
        </row>
        <row r="1119">
          <cell r="D1119" t="str">
            <v>TOTAL Q2 01</v>
          </cell>
          <cell r="G1119">
            <v>0</v>
          </cell>
          <cell r="H1119" t="e">
            <v>#REF!</v>
          </cell>
          <cell r="I1119"/>
          <cell r="J1119"/>
          <cell r="K1119"/>
        </row>
        <row r="1120">
          <cell r="D1120" t="str">
            <v>TOTAL Q3 01</v>
          </cell>
          <cell r="G1120">
            <v>0</v>
          </cell>
          <cell r="H1120" t="e">
            <v>#REF!</v>
          </cell>
          <cell r="I1120"/>
          <cell r="J1120"/>
          <cell r="K1120"/>
        </row>
        <row r="1121">
          <cell r="D1121" t="str">
            <v>TOTAL Q4 01</v>
          </cell>
          <cell r="G1121">
            <v>0</v>
          </cell>
          <cell r="H1121" t="e">
            <v>#REF!</v>
          </cell>
          <cell r="I1121"/>
          <cell r="J1121"/>
          <cell r="K1121"/>
        </row>
        <row r="1122">
          <cell r="D1122" t="str">
            <v>TOTAL Q1 02</v>
          </cell>
          <cell r="G1122">
            <v>0</v>
          </cell>
          <cell r="H1122" t="e">
            <v>#REF!</v>
          </cell>
          <cell r="I1122"/>
          <cell r="J1122"/>
          <cell r="K1122"/>
        </row>
        <row r="1123">
          <cell r="D1123" t="str">
            <v>GROUP TOTAL</v>
          </cell>
          <cell r="G1123">
            <v>0</v>
          </cell>
          <cell r="H1123" t="e">
            <v>#REF!</v>
          </cell>
          <cell r="I1123"/>
          <cell r="J1123"/>
          <cell r="K1123"/>
        </row>
        <row r="1125">
          <cell r="B1125" t="str">
            <v>GLOBAL MARKETS</v>
          </cell>
        </row>
        <row r="1126">
          <cell r="B1126" t="str">
            <v>Vorcelik</v>
          </cell>
          <cell r="E1126" t="str">
            <v>Jason Seigal</v>
          </cell>
          <cell r="H1126">
            <v>0</v>
          </cell>
          <cell r="I1126">
            <v>0</v>
          </cell>
          <cell r="J1126">
            <v>0</v>
          </cell>
          <cell r="K1126">
            <v>0</v>
          </cell>
          <cell r="L1126"/>
          <cell r="M1126" t="str">
            <v>Steel deal in Turkey</v>
          </cell>
          <cell r="N1126"/>
          <cell r="P1126"/>
        </row>
        <row r="1127">
          <cell r="H1127">
            <v>0</v>
          </cell>
          <cell r="I1127">
            <v>0</v>
          </cell>
          <cell r="J1127">
            <v>0</v>
          </cell>
          <cell r="K1127">
            <v>0</v>
          </cell>
          <cell r="L1127"/>
          <cell r="M1127"/>
          <cell r="N1127"/>
        </row>
        <row r="1128">
          <cell r="H1128">
            <v>0</v>
          </cell>
          <cell r="I1128">
            <v>0</v>
          </cell>
          <cell r="J1128">
            <v>0</v>
          </cell>
          <cell r="K1128">
            <v>0</v>
          </cell>
          <cell r="L1128"/>
          <cell r="M1128"/>
          <cell r="N1128"/>
        </row>
        <row r="1129">
          <cell r="H1129">
            <v>0</v>
          </cell>
          <cell r="I1129">
            <v>0</v>
          </cell>
          <cell r="J1129">
            <v>0</v>
          </cell>
          <cell r="K1129">
            <v>0</v>
          </cell>
          <cell r="L1129"/>
          <cell r="M1129"/>
          <cell r="N1129"/>
        </row>
        <row r="1130">
          <cell r="H1130">
            <v>0</v>
          </cell>
          <cell r="I1130">
            <v>0</v>
          </cell>
          <cell r="J1130">
            <v>0</v>
          </cell>
          <cell r="K1130">
            <v>0</v>
          </cell>
          <cell r="L1130"/>
          <cell r="M1130"/>
          <cell r="N1130"/>
        </row>
        <row r="1131">
          <cell r="H1131">
            <v>0</v>
          </cell>
          <cell r="I1131">
            <v>0</v>
          </cell>
          <cell r="J1131">
            <v>0</v>
          </cell>
          <cell r="K1131">
            <v>0</v>
          </cell>
          <cell r="L1131"/>
          <cell r="M1131"/>
          <cell r="N1131"/>
        </row>
        <row r="1132">
          <cell r="H1132">
            <v>0</v>
          </cell>
          <cell r="I1132">
            <v>0</v>
          </cell>
          <cell r="J1132">
            <v>0</v>
          </cell>
          <cell r="K1132">
            <v>0</v>
          </cell>
          <cell r="L1132"/>
          <cell r="M1132"/>
          <cell r="N1132"/>
        </row>
        <row r="1133">
          <cell r="H1133">
            <v>0</v>
          </cell>
          <cell r="I1133">
            <v>0</v>
          </cell>
          <cell r="J1133">
            <v>0</v>
          </cell>
          <cell r="K1133">
            <v>0</v>
          </cell>
          <cell r="L1133"/>
          <cell r="M1133"/>
          <cell r="N1133"/>
        </row>
        <row r="1134">
          <cell r="H1134">
            <v>0</v>
          </cell>
          <cell r="I1134">
            <v>0</v>
          </cell>
          <cell r="J1134">
            <v>0</v>
          </cell>
          <cell r="K1134">
            <v>0</v>
          </cell>
          <cell r="L1134"/>
          <cell r="M1134"/>
          <cell r="N1134"/>
        </row>
        <row r="1135">
          <cell r="H1135">
            <v>0</v>
          </cell>
          <cell r="I1135">
            <v>0</v>
          </cell>
          <cell r="J1135">
            <v>0</v>
          </cell>
          <cell r="K1135">
            <v>0</v>
          </cell>
          <cell r="L1135"/>
          <cell r="M1135"/>
          <cell r="N1135"/>
        </row>
        <row r="1136">
          <cell r="H1136">
            <v>0</v>
          </cell>
          <cell r="I1136">
            <v>0</v>
          </cell>
          <cell r="J1136">
            <v>0</v>
          </cell>
          <cell r="K1136">
            <v>0</v>
          </cell>
          <cell r="L1136"/>
          <cell r="M1136"/>
          <cell r="N1136"/>
        </row>
        <row r="1137">
          <cell r="H1137">
            <v>0</v>
          </cell>
          <cell r="I1137">
            <v>0</v>
          </cell>
          <cell r="J1137">
            <v>0</v>
          </cell>
          <cell r="K1137">
            <v>0</v>
          </cell>
          <cell r="L1137"/>
          <cell r="M1137"/>
          <cell r="N1137"/>
        </row>
        <row r="1138">
          <cell r="H1138">
            <v>0</v>
          </cell>
          <cell r="I1138">
            <v>0</v>
          </cell>
          <cell r="J1138">
            <v>0</v>
          </cell>
          <cell r="K1138">
            <v>0</v>
          </cell>
          <cell r="L1138"/>
          <cell r="M1138"/>
          <cell r="N1138"/>
        </row>
        <row r="1139">
          <cell r="H1139">
            <v>0</v>
          </cell>
          <cell r="I1139">
            <v>0</v>
          </cell>
          <cell r="J1139">
            <v>0</v>
          </cell>
          <cell r="K1139">
            <v>0</v>
          </cell>
          <cell r="L1139"/>
          <cell r="M1139"/>
          <cell r="N1139"/>
        </row>
        <row r="1140">
          <cell r="H1140">
            <v>0</v>
          </cell>
          <cell r="I1140">
            <v>0</v>
          </cell>
          <cell r="J1140">
            <v>0</v>
          </cell>
          <cell r="K1140">
            <v>0</v>
          </cell>
          <cell r="L1140"/>
          <cell r="M1140"/>
          <cell r="N1140"/>
        </row>
        <row r="1141">
          <cell r="H1141">
            <v>0</v>
          </cell>
          <cell r="I1141">
            <v>0</v>
          </cell>
          <cell r="J1141">
            <v>0</v>
          </cell>
          <cell r="K1141">
            <v>0</v>
          </cell>
          <cell r="L1141"/>
          <cell r="M1141"/>
          <cell r="N1141"/>
        </row>
        <row r="1142">
          <cell r="H1142">
            <v>0</v>
          </cell>
          <cell r="I1142">
            <v>0</v>
          </cell>
          <cell r="J1142">
            <v>0</v>
          </cell>
          <cell r="K1142">
            <v>0</v>
          </cell>
          <cell r="L1142"/>
          <cell r="M1142"/>
          <cell r="N1142"/>
        </row>
        <row r="1143">
          <cell r="H1143">
            <v>0</v>
          </cell>
          <cell r="I1143">
            <v>0</v>
          </cell>
          <cell r="J1143">
            <v>0</v>
          </cell>
          <cell r="K1143">
            <v>0</v>
          </cell>
          <cell r="L1143"/>
          <cell r="M1143"/>
          <cell r="N1143"/>
        </row>
        <row r="1144">
          <cell r="H1144">
            <v>0</v>
          </cell>
          <cell r="I1144">
            <v>0</v>
          </cell>
          <cell r="J1144">
            <v>0</v>
          </cell>
          <cell r="K1144">
            <v>0</v>
          </cell>
          <cell r="L1144"/>
          <cell r="M1144"/>
          <cell r="N1144"/>
        </row>
        <row r="1145">
          <cell r="H1145">
            <v>0</v>
          </cell>
          <cell r="I1145">
            <v>0</v>
          </cell>
          <cell r="J1145">
            <v>0</v>
          </cell>
          <cell r="K1145">
            <v>0</v>
          </cell>
          <cell r="L1145"/>
          <cell r="M1145"/>
          <cell r="N1145"/>
        </row>
        <row r="1146">
          <cell r="H1146">
            <v>0</v>
          </cell>
          <cell r="I1146">
            <v>0</v>
          </cell>
          <cell r="J1146">
            <v>0</v>
          </cell>
          <cell r="K1146">
            <v>0</v>
          </cell>
          <cell r="L1146"/>
          <cell r="M1146"/>
          <cell r="N1146"/>
        </row>
        <row r="1147">
          <cell r="H1147">
            <v>0</v>
          </cell>
          <cell r="I1147">
            <v>0</v>
          </cell>
          <cell r="J1147">
            <v>0</v>
          </cell>
          <cell r="K1147">
            <v>0</v>
          </cell>
          <cell r="L1147"/>
          <cell r="M1147"/>
          <cell r="N1147"/>
        </row>
        <row r="1148">
          <cell r="H1148">
            <v>0</v>
          </cell>
          <cell r="I1148">
            <v>0</v>
          </cell>
          <cell r="J1148">
            <v>0</v>
          </cell>
          <cell r="K1148">
            <v>0</v>
          </cell>
          <cell r="L1148"/>
          <cell r="M1148"/>
          <cell r="N1148"/>
        </row>
        <row r="1149">
          <cell r="H1149">
            <v>0</v>
          </cell>
          <cell r="I1149">
            <v>0</v>
          </cell>
          <cell r="J1149">
            <v>0</v>
          </cell>
          <cell r="K1149">
            <v>0</v>
          </cell>
          <cell r="L1149"/>
          <cell r="M1149"/>
          <cell r="N1149"/>
        </row>
        <row r="1150">
          <cell r="H1150">
            <v>0</v>
          </cell>
          <cell r="I1150">
            <v>0</v>
          </cell>
          <cell r="J1150">
            <v>0</v>
          </cell>
          <cell r="K1150">
            <v>0</v>
          </cell>
          <cell r="L1150"/>
          <cell r="M1150"/>
          <cell r="N1150"/>
        </row>
        <row r="1151">
          <cell r="H1151">
            <v>0</v>
          </cell>
          <cell r="I1151">
            <v>0</v>
          </cell>
          <cell r="J1151">
            <v>0</v>
          </cell>
          <cell r="K1151">
            <v>0</v>
          </cell>
          <cell r="L1151"/>
          <cell r="M1151"/>
          <cell r="N1151"/>
        </row>
        <row r="1152">
          <cell r="H1152">
            <v>0</v>
          </cell>
          <cell r="I1152">
            <v>0</v>
          </cell>
          <cell r="J1152">
            <v>0</v>
          </cell>
          <cell r="K1152">
            <v>0</v>
          </cell>
          <cell r="L1152"/>
          <cell r="M1152"/>
          <cell r="N1152"/>
        </row>
        <row r="1153">
          <cell r="H1153">
            <v>0</v>
          </cell>
          <cell r="I1153">
            <v>0</v>
          </cell>
          <cell r="J1153">
            <v>0</v>
          </cell>
          <cell r="K1153">
            <v>0</v>
          </cell>
          <cell r="L1153"/>
          <cell r="M1153"/>
          <cell r="N1153"/>
        </row>
        <row r="1154">
          <cell r="H1154">
            <v>0</v>
          </cell>
          <cell r="I1154">
            <v>0</v>
          </cell>
          <cell r="J1154">
            <v>0</v>
          </cell>
          <cell r="K1154">
            <v>0</v>
          </cell>
          <cell r="L1154"/>
          <cell r="M1154"/>
          <cell r="N1154"/>
        </row>
        <row r="1155">
          <cell r="H1155">
            <v>0</v>
          </cell>
          <cell r="I1155">
            <v>0</v>
          </cell>
          <cell r="J1155">
            <v>0</v>
          </cell>
          <cell r="K1155">
            <v>0</v>
          </cell>
          <cell r="L1155"/>
          <cell r="M1155"/>
          <cell r="N1155"/>
        </row>
        <row r="1156">
          <cell r="H1156">
            <v>0</v>
          </cell>
          <cell r="I1156">
            <v>0</v>
          </cell>
          <cell r="J1156">
            <v>0</v>
          </cell>
          <cell r="K1156">
            <v>0</v>
          </cell>
          <cell r="L1156"/>
          <cell r="M1156"/>
          <cell r="N1156"/>
        </row>
        <row r="1157">
          <cell r="H1157">
            <v>0</v>
          </cell>
          <cell r="I1157">
            <v>0</v>
          </cell>
          <cell r="J1157">
            <v>0</v>
          </cell>
          <cell r="K1157">
            <v>0</v>
          </cell>
          <cell r="L1157"/>
          <cell r="M1157"/>
          <cell r="N1157"/>
        </row>
        <row r="1158">
          <cell r="H1158">
            <v>0</v>
          </cell>
          <cell r="I1158">
            <v>0</v>
          </cell>
          <cell r="J1158">
            <v>0</v>
          </cell>
          <cell r="K1158">
            <v>0</v>
          </cell>
          <cell r="L1158"/>
          <cell r="M1158"/>
          <cell r="N1158"/>
        </row>
        <row r="1159">
          <cell r="H1159">
            <v>0</v>
          </cell>
          <cell r="I1159">
            <v>0</v>
          </cell>
          <cell r="J1159">
            <v>0</v>
          </cell>
          <cell r="K1159">
            <v>0</v>
          </cell>
          <cell r="L1159"/>
          <cell r="M1159"/>
          <cell r="N1159"/>
        </row>
        <row r="1160">
          <cell r="H1160">
            <v>0</v>
          </cell>
          <cell r="I1160">
            <v>0</v>
          </cell>
          <cell r="J1160">
            <v>0</v>
          </cell>
          <cell r="K1160">
            <v>0</v>
          </cell>
          <cell r="L1160"/>
          <cell r="M1160"/>
          <cell r="N1160"/>
        </row>
        <row r="1161">
          <cell r="H1161">
            <v>0</v>
          </cell>
          <cell r="I1161">
            <v>0</v>
          </cell>
          <cell r="J1161">
            <v>0</v>
          </cell>
          <cell r="K1161">
            <v>0</v>
          </cell>
          <cell r="L1161"/>
          <cell r="M1161"/>
          <cell r="N1161"/>
        </row>
        <row r="1162">
          <cell r="H1162">
            <v>0</v>
          </cell>
          <cell r="I1162">
            <v>0</v>
          </cell>
          <cell r="J1162">
            <v>0</v>
          </cell>
          <cell r="K1162">
            <v>0</v>
          </cell>
          <cell r="L1162"/>
          <cell r="M1162"/>
          <cell r="N1162"/>
        </row>
        <row r="1163">
          <cell r="H1163">
            <v>0</v>
          </cell>
          <cell r="I1163">
            <v>0</v>
          </cell>
          <cell r="J1163">
            <v>0</v>
          </cell>
          <cell r="K1163">
            <v>0</v>
          </cell>
          <cell r="L1163"/>
          <cell r="M1163"/>
          <cell r="N1163"/>
        </row>
        <row r="1164">
          <cell r="H1164">
            <v>0</v>
          </cell>
          <cell r="I1164">
            <v>0</v>
          </cell>
          <cell r="J1164">
            <v>0</v>
          </cell>
          <cell r="K1164">
            <v>0</v>
          </cell>
          <cell r="L1164"/>
          <cell r="M1164"/>
          <cell r="N1164"/>
        </row>
        <row r="1165">
          <cell r="H1165">
            <v>0</v>
          </cell>
          <cell r="I1165">
            <v>0</v>
          </cell>
          <cell r="J1165">
            <v>0</v>
          </cell>
          <cell r="K1165">
            <v>0</v>
          </cell>
          <cell r="L1165"/>
          <cell r="M1165"/>
          <cell r="N1165"/>
        </row>
        <row r="1166">
          <cell r="B1166" t="str">
            <v>DEALS REMOVED</v>
          </cell>
        </row>
        <row r="1167">
          <cell r="H1167">
            <v>0</v>
          </cell>
          <cell r="I1167">
            <v>0</v>
          </cell>
          <cell r="J1167">
            <v>0</v>
          </cell>
          <cell r="K1167">
            <v>0</v>
          </cell>
          <cell r="L1167"/>
          <cell r="M1167"/>
          <cell r="N1167"/>
        </row>
        <row r="1168">
          <cell r="H1168">
            <v>0</v>
          </cell>
          <cell r="I1168">
            <v>0</v>
          </cell>
          <cell r="J1168">
            <v>0</v>
          </cell>
          <cell r="K1168">
            <v>0</v>
          </cell>
          <cell r="L1168"/>
          <cell r="M1168"/>
          <cell r="N1168"/>
        </row>
        <row r="1169">
          <cell r="H1169">
            <v>0</v>
          </cell>
          <cell r="I1169">
            <v>0</v>
          </cell>
          <cell r="J1169">
            <v>0</v>
          </cell>
          <cell r="K1169">
            <v>0</v>
          </cell>
          <cell r="L1169"/>
          <cell r="M1169"/>
          <cell r="N1169"/>
        </row>
        <row r="1170">
          <cell r="H1170">
            <v>0</v>
          </cell>
          <cell r="I1170">
            <v>0</v>
          </cell>
          <cell r="J1170">
            <v>0</v>
          </cell>
          <cell r="K1170">
            <v>0</v>
          </cell>
          <cell r="L1170"/>
          <cell r="M1170"/>
          <cell r="N1170"/>
        </row>
        <row r="1171">
          <cell r="H1171">
            <v>0</v>
          </cell>
          <cell r="I1171">
            <v>0</v>
          </cell>
          <cell r="J1171">
            <v>0</v>
          </cell>
          <cell r="K1171">
            <v>0</v>
          </cell>
          <cell r="L1171"/>
          <cell r="M1171"/>
          <cell r="N1171"/>
        </row>
        <row r="1172">
          <cell r="H1172">
            <v>0</v>
          </cell>
          <cell r="I1172">
            <v>0</v>
          </cell>
          <cell r="J1172">
            <v>0</v>
          </cell>
          <cell r="K1172">
            <v>0</v>
          </cell>
          <cell r="L1172"/>
          <cell r="M1172"/>
          <cell r="N1172"/>
        </row>
        <row r="1173">
          <cell r="H1173">
            <v>0</v>
          </cell>
          <cell r="I1173">
            <v>0</v>
          </cell>
          <cell r="J1173">
            <v>0</v>
          </cell>
          <cell r="K1173">
            <v>0</v>
          </cell>
          <cell r="L1173"/>
          <cell r="M1173"/>
          <cell r="N1173"/>
        </row>
        <row r="1174">
          <cell r="H1174">
            <v>0</v>
          </cell>
          <cell r="I1174">
            <v>0</v>
          </cell>
          <cell r="J1174">
            <v>0</v>
          </cell>
          <cell r="K1174">
            <v>0</v>
          </cell>
          <cell r="L1174"/>
          <cell r="M1174"/>
          <cell r="N1174"/>
        </row>
        <row r="1175">
          <cell r="H1175">
            <v>0</v>
          </cell>
          <cell r="I1175">
            <v>0</v>
          </cell>
          <cell r="J1175">
            <v>0</v>
          </cell>
          <cell r="K1175">
            <v>0</v>
          </cell>
          <cell r="L1175"/>
          <cell r="M1175"/>
          <cell r="N1175"/>
        </row>
        <row r="1176">
          <cell r="H1176">
            <v>0</v>
          </cell>
          <cell r="I1176">
            <v>0</v>
          </cell>
          <cell r="J1176">
            <v>0</v>
          </cell>
          <cell r="K1176">
            <v>0</v>
          </cell>
          <cell r="L1176"/>
          <cell r="M1176"/>
          <cell r="N1176"/>
        </row>
        <row r="1177">
          <cell r="H1177">
            <v>0</v>
          </cell>
          <cell r="I1177">
            <v>0</v>
          </cell>
          <cell r="J1177">
            <v>0</v>
          </cell>
          <cell r="K1177">
            <v>0</v>
          </cell>
          <cell r="L1177"/>
          <cell r="M1177"/>
          <cell r="N1177"/>
        </row>
        <row r="1178">
          <cell r="H1178">
            <v>0</v>
          </cell>
          <cell r="I1178">
            <v>0</v>
          </cell>
          <cell r="J1178">
            <v>0</v>
          </cell>
          <cell r="K1178">
            <v>0</v>
          </cell>
          <cell r="L1178"/>
          <cell r="M1178"/>
          <cell r="N1178"/>
        </row>
        <row r="1179">
          <cell r="H1179">
            <v>0</v>
          </cell>
          <cell r="I1179">
            <v>0</v>
          </cell>
          <cell r="J1179">
            <v>0</v>
          </cell>
          <cell r="K1179">
            <v>0</v>
          </cell>
          <cell r="L1179"/>
          <cell r="M1179"/>
          <cell r="N1179"/>
        </row>
        <row r="1180">
          <cell r="H1180">
            <v>0</v>
          </cell>
          <cell r="I1180">
            <v>0</v>
          </cell>
          <cell r="J1180">
            <v>0</v>
          </cell>
          <cell r="K1180">
            <v>0</v>
          </cell>
          <cell r="L1180"/>
          <cell r="M1180"/>
          <cell r="N1180"/>
        </row>
        <row r="1181">
          <cell r="H1181">
            <v>0</v>
          </cell>
          <cell r="I1181">
            <v>0</v>
          </cell>
          <cell r="J1181">
            <v>0</v>
          </cell>
          <cell r="K1181">
            <v>0</v>
          </cell>
          <cell r="L1181"/>
          <cell r="M1181"/>
          <cell r="N1181"/>
        </row>
        <row r="1182">
          <cell r="H1182">
            <v>0</v>
          </cell>
          <cell r="I1182">
            <v>0</v>
          </cell>
          <cell r="J1182">
            <v>0</v>
          </cell>
          <cell r="K1182">
            <v>0</v>
          </cell>
          <cell r="L1182"/>
          <cell r="M1182"/>
          <cell r="N1182"/>
        </row>
        <row r="1183">
          <cell r="H1183">
            <v>0</v>
          </cell>
          <cell r="I1183">
            <v>0</v>
          </cell>
          <cell r="J1183">
            <v>0</v>
          </cell>
          <cell r="K1183">
            <v>0</v>
          </cell>
          <cell r="L1183"/>
          <cell r="M1183"/>
          <cell r="N1183"/>
        </row>
        <row r="1184">
          <cell r="H1184">
            <v>0</v>
          </cell>
          <cell r="I1184">
            <v>0</v>
          </cell>
          <cell r="J1184">
            <v>0</v>
          </cell>
          <cell r="K1184">
            <v>0</v>
          </cell>
          <cell r="L1184"/>
          <cell r="M1184"/>
          <cell r="N1184"/>
        </row>
        <row r="1185">
          <cell r="H1185">
            <v>0</v>
          </cell>
          <cell r="I1185">
            <v>0</v>
          </cell>
          <cell r="J1185">
            <v>0</v>
          </cell>
          <cell r="K1185">
            <v>0</v>
          </cell>
          <cell r="L1185"/>
          <cell r="M1185"/>
          <cell r="N1185"/>
        </row>
        <row r="1186">
          <cell r="H1186">
            <v>0</v>
          </cell>
          <cell r="I1186">
            <v>0</v>
          </cell>
          <cell r="J1186">
            <v>0</v>
          </cell>
          <cell r="K1186">
            <v>0</v>
          </cell>
          <cell r="L1186"/>
          <cell r="M1186"/>
          <cell r="N1186"/>
        </row>
        <row r="1187">
          <cell r="B1187">
            <v>0</v>
          </cell>
          <cell r="D1187">
            <v>0</v>
          </cell>
          <cell r="E1187">
            <v>0</v>
          </cell>
          <cell r="H1187">
            <v>0</v>
          </cell>
          <cell r="I1187">
            <v>0</v>
          </cell>
          <cell r="J1187">
            <v>0</v>
          </cell>
          <cell r="K1187">
            <v>0</v>
          </cell>
          <cell r="L1187"/>
          <cell r="M1187">
            <v>0</v>
          </cell>
          <cell r="N1187"/>
          <cell r="P1187"/>
        </row>
        <row r="1188">
          <cell r="B1188">
            <v>0</v>
          </cell>
          <cell r="D1188">
            <v>0</v>
          </cell>
          <cell r="E1188">
            <v>0</v>
          </cell>
          <cell r="H1188">
            <v>0</v>
          </cell>
          <cell r="I1188">
            <v>0</v>
          </cell>
          <cell r="J1188">
            <v>0</v>
          </cell>
          <cell r="K1188">
            <v>0</v>
          </cell>
          <cell r="L1188"/>
          <cell r="M1188">
            <v>0</v>
          </cell>
          <cell r="N1188"/>
          <cell r="P1188"/>
        </row>
        <row r="1190">
          <cell r="G1190" t="str">
            <v># deals</v>
          </cell>
          <cell r="H1190" t="str">
            <v>net profit</v>
          </cell>
          <cell r="I1190"/>
          <cell r="J1190"/>
          <cell r="K1190"/>
        </row>
        <row r="1191">
          <cell r="D1191" t="str">
            <v>TOTAL Q2 01</v>
          </cell>
          <cell r="G1191">
            <v>0</v>
          </cell>
          <cell r="H1191" t="e">
            <v>#REF!</v>
          </cell>
          <cell r="I1191"/>
          <cell r="J1191"/>
          <cell r="K1191"/>
        </row>
        <row r="1192">
          <cell r="D1192" t="str">
            <v>TOTAL Q3 01</v>
          </cell>
          <cell r="G1192">
            <v>0</v>
          </cell>
          <cell r="H1192" t="e">
            <v>#REF!</v>
          </cell>
          <cell r="I1192"/>
          <cell r="J1192"/>
          <cell r="K1192"/>
        </row>
        <row r="1193">
          <cell r="D1193" t="str">
            <v>TOTAL Q4 01</v>
          </cell>
          <cell r="G1193">
            <v>0</v>
          </cell>
          <cell r="H1193" t="e">
            <v>#REF!</v>
          </cell>
          <cell r="I1193"/>
          <cell r="J1193"/>
          <cell r="K1193"/>
        </row>
        <row r="1194">
          <cell r="D1194" t="str">
            <v>TOTAL Q1 02</v>
          </cell>
          <cell r="G1194">
            <v>0</v>
          </cell>
          <cell r="H1194" t="e">
            <v>#REF!</v>
          </cell>
          <cell r="I1194"/>
          <cell r="J1194"/>
          <cell r="K1194"/>
        </row>
        <row r="1195">
          <cell r="D1195" t="str">
            <v>GROUP TOTAL</v>
          </cell>
          <cell r="G1195">
            <v>0</v>
          </cell>
          <cell r="H1195" t="e">
            <v>#REF!</v>
          </cell>
          <cell r="I1195"/>
          <cell r="J1195"/>
          <cell r="K1195"/>
        </row>
        <row r="1197">
          <cell r="B1197" t="str">
            <v>INDUSTRIAL MARKETS</v>
          </cell>
        </row>
        <row r="1198">
          <cell r="H1198">
            <v>0</v>
          </cell>
          <cell r="I1198">
            <v>0</v>
          </cell>
          <cell r="J1198">
            <v>0</v>
          </cell>
          <cell r="K1198">
            <v>0</v>
          </cell>
          <cell r="L1198"/>
          <cell r="M1198"/>
          <cell r="N1198"/>
        </row>
        <row r="1199">
          <cell r="H1199">
            <v>0</v>
          </cell>
          <cell r="I1199">
            <v>0</v>
          </cell>
          <cell r="J1199">
            <v>0</v>
          </cell>
          <cell r="K1199">
            <v>0</v>
          </cell>
          <cell r="L1199"/>
          <cell r="M1199"/>
          <cell r="N1199"/>
        </row>
        <row r="1200">
          <cell r="H1200">
            <v>0</v>
          </cell>
          <cell r="I1200">
            <v>0</v>
          </cell>
          <cell r="J1200">
            <v>0</v>
          </cell>
          <cell r="K1200">
            <v>0</v>
          </cell>
          <cell r="L1200"/>
          <cell r="M1200"/>
          <cell r="N1200"/>
        </row>
        <row r="1201">
          <cell r="H1201">
            <v>0</v>
          </cell>
          <cell r="I1201">
            <v>0</v>
          </cell>
          <cell r="J1201">
            <v>0</v>
          </cell>
          <cell r="K1201">
            <v>0</v>
          </cell>
          <cell r="L1201"/>
          <cell r="M1201"/>
          <cell r="N1201"/>
        </row>
        <row r="1202">
          <cell r="H1202">
            <v>0</v>
          </cell>
          <cell r="I1202">
            <v>0</v>
          </cell>
          <cell r="J1202">
            <v>0</v>
          </cell>
          <cell r="K1202">
            <v>0</v>
          </cell>
          <cell r="L1202"/>
          <cell r="M1202"/>
          <cell r="N1202"/>
        </row>
        <row r="1203">
          <cell r="H1203">
            <v>0</v>
          </cell>
          <cell r="I1203">
            <v>0</v>
          </cell>
          <cell r="J1203">
            <v>0</v>
          </cell>
          <cell r="K1203">
            <v>0</v>
          </cell>
          <cell r="L1203"/>
          <cell r="M1203"/>
          <cell r="N1203"/>
        </row>
        <row r="1204">
          <cell r="H1204">
            <v>0</v>
          </cell>
          <cell r="I1204">
            <v>0</v>
          </cell>
          <cell r="J1204">
            <v>0</v>
          </cell>
          <cell r="K1204">
            <v>0</v>
          </cell>
          <cell r="L1204"/>
          <cell r="M1204"/>
          <cell r="N1204"/>
        </row>
        <row r="1205">
          <cell r="H1205">
            <v>0</v>
          </cell>
          <cell r="I1205">
            <v>0</v>
          </cell>
          <cell r="J1205">
            <v>0</v>
          </cell>
          <cell r="K1205">
            <v>0</v>
          </cell>
          <cell r="L1205"/>
          <cell r="M1205"/>
          <cell r="N1205"/>
        </row>
        <row r="1206">
          <cell r="H1206">
            <v>0</v>
          </cell>
          <cell r="I1206">
            <v>0</v>
          </cell>
          <cell r="J1206">
            <v>0</v>
          </cell>
          <cell r="K1206">
            <v>0</v>
          </cell>
          <cell r="L1206"/>
          <cell r="M1206"/>
          <cell r="N1206"/>
        </row>
        <row r="1207">
          <cell r="H1207">
            <v>0</v>
          </cell>
          <cell r="I1207">
            <v>0</v>
          </cell>
          <cell r="J1207">
            <v>0</v>
          </cell>
          <cell r="K1207">
            <v>0</v>
          </cell>
          <cell r="L1207"/>
          <cell r="M1207"/>
          <cell r="N1207"/>
        </row>
        <row r="1208">
          <cell r="H1208">
            <v>0</v>
          </cell>
          <cell r="I1208">
            <v>0</v>
          </cell>
          <cell r="J1208">
            <v>0</v>
          </cell>
          <cell r="K1208">
            <v>0</v>
          </cell>
          <cell r="L1208"/>
          <cell r="M1208"/>
          <cell r="N1208"/>
        </row>
        <row r="1209">
          <cell r="H1209">
            <v>0</v>
          </cell>
          <cell r="I1209">
            <v>0</v>
          </cell>
          <cell r="J1209">
            <v>0</v>
          </cell>
          <cell r="K1209">
            <v>0</v>
          </cell>
          <cell r="L1209"/>
          <cell r="M1209"/>
          <cell r="N1209"/>
        </row>
        <row r="1210">
          <cell r="H1210">
            <v>0</v>
          </cell>
          <cell r="I1210">
            <v>0</v>
          </cell>
          <cell r="J1210">
            <v>0</v>
          </cell>
          <cell r="K1210">
            <v>0</v>
          </cell>
          <cell r="L1210"/>
          <cell r="M1210"/>
          <cell r="N1210"/>
        </row>
        <row r="1211">
          <cell r="H1211">
            <v>0</v>
          </cell>
          <cell r="I1211">
            <v>0</v>
          </cell>
          <cell r="J1211">
            <v>0</v>
          </cell>
          <cell r="K1211">
            <v>0</v>
          </cell>
          <cell r="L1211"/>
          <cell r="M1211"/>
          <cell r="N1211"/>
        </row>
        <row r="1212">
          <cell r="H1212">
            <v>0</v>
          </cell>
          <cell r="I1212">
            <v>0</v>
          </cell>
          <cell r="J1212">
            <v>0</v>
          </cell>
          <cell r="K1212">
            <v>0</v>
          </cell>
          <cell r="L1212"/>
          <cell r="M1212"/>
          <cell r="N1212"/>
        </row>
        <row r="1213">
          <cell r="H1213">
            <v>0</v>
          </cell>
          <cell r="I1213">
            <v>0</v>
          </cell>
          <cell r="J1213">
            <v>0</v>
          </cell>
          <cell r="K1213">
            <v>0</v>
          </cell>
          <cell r="L1213"/>
          <cell r="M1213"/>
          <cell r="N1213"/>
        </row>
        <row r="1214">
          <cell r="H1214">
            <v>0</v>
          </cell>
          <cell r="I1214">
            <v>0</v>
          </cell>
          <cell r="J1214">
            <v>0</v>
          </cell>
          <cell r="K1214">
            <v>0</v>
          </cell>
          <cell r="L1214"/>
          <cell r="M1214"/>
          <cell r="N1214"/>
        </row>
        <row r="1215">
          <cell r="H1215">
            <v>0</v>
          </cell>
          <cell r="I1215">
            <v>0</v>
          </cell>
          <cell r="J1215">
            <v>0</v>
          </cell>
          <cell r="K1215">
            <v>0</v>
          </cell>
          <cell r="L1215"/>
          <cell r="M1215"/>
          <cell r="N1215"/>
        </row>
        <row r="1216">
          <cell r="H1216">
            <v>0</v>
          </cell>
          <cell r="I1216">
            <v>0</v>
          </cell>
          <cell r="J1216">
            <v>0</v>
          </cell>
          <cell r="K1216">
            <v>0</v>
          </cell>
          <cell r="L1216"/>
          <cell r="M1216"/>
          <cell r="N1216"/>
        </row>
        <row r="1217">
          <cell r="H1217">
            <v>0</v>
          </cell>
          <cell r="I1217">
            <v>0</v>
          </cell>
          <cell r="J1217">
            <v>0</v>
          </cell>
          <cell r="K1217">
            <v>0</v>
          </cell>
          <cell r="L1217"/>
          <cell r="M1217"/>
          <cell r="N1217"/>
        </row>
        <row r="1218">
          <cell r="H1218">
            <v>0</v>
          </cell>
          <cell r="I1218">
            <v>0</v>
          </cell>
          <cell r="J1218">
            <v>0</v>
          </cell>
          <cell r="K1218">
            <v>0</v>
          </cell>
          <cell r="L1218"/>
          <cell r="M1218"/>
          <cell r="N1218"/>
        </row>
        <row r="1219">
          <cell r="H1219">
            <v>0</v>
          </cell>
          <cell r="I1219">
            <v>0</v>
          </cell>
          <cell r="J1219">
            <v>0</v>
          </cell>
          <cell r="K1219">
            <v>0</v>
          </cell>
          <cell r="L1219"/>
          <cell r="M1219"/>
          <cell r="N1219"/>
        </row>
        <row r="1220">
          <cell r="H1220">
            <v>0</v>
          </cell>
          <cell r="I1220">
            <v>0</v>
          </cell>
          <cell r="J1220">
            <v>0</v>
          </cell>
          <cell r="K1220">
            <v>0</v>
          </cell>
          <cell r="L1220"/>
          <cell r="M1220"/>
          <cell r="N1220"/>
        </row>
        <row r="1221">
          <cell r="H1221">
            <v>0</v>
          </cell>
          <cell r="I1221">
            <v>0</v>
          </cell>
          <cell r="J1221">
            <v>0</v>
          </cell>
          <cell r="K1221">
            <v>0</v>
          </cell>
          <cell r="L1221"/>
          <cell r="M1221"/>
          <cell r="N1221"/>
        </row>
        <row r="1222">
          <cell r="H1222">
            <v>0</v>
          </cell>
          <cell r="I1222">
            <v>0</v>
          </cell>
          <cell r="J1222">
            <v>0</v>
          </cell>
          <cell r="K1222">
            <v>0</v>
          </cell>
          <cell r="L1222"/>
          <cell r="M1222"/>
          <cell r="N1222"/>
        </row>
        <row r="1223">
          <cell r="H1223">
            <v>0</v>
          </cell>
          <cell r="I1223">
            <v>0</v>
          </cell>
          <cell r="J1223">
            <v>0</v>
          </cell>
          <cell r="K1223">
            <v>0</v>
          </cell>
          <cell r="L1223"/>
          <cell r="M1223"/>
          <cell r="N1223"/>
        </row>
        <row r="1224">
          <cell r="H1224">
            <v>0</v>
          </cell>
          <cell r="I1224">
            <v>0</v>
          </cell>
          <cell r="J1224">
            <v>0</v>
          </cell>
          <cell r="K1224">
            <v>0</v>
          </cell>
          <cell r="L1224"/>
          <cell r="M1224"/>
          <cell r="N1224"/>
        </row>
        <row r="1225">
          <cell r="H1225">
            <v>0</v>
          </cell>
          <cell r="I1225">
            <v>0</v>
          </cell>
          <cell r="J1225">
            <v>0</v>
          </cell>
          <cell r="K1225">
            <v>0</v>
          </cell>
          <cell r="L1225"/>
          <cell r="M1225"/>
          <cell r="N1225"/>
        </row>
        <row r="1226">
          <cell r="H1226">
            <v>0</v>
          </cell>
          <cell r="I1226">
            <v>0</v>
          </cell>
          <cell r="J1226">
            <v>0</v>
          </cell>
          <cell r="K1226">
            <v>0</v>
          </cell>
          <cell r="L1226"/>
          <cell r="M1226"/>
          <cell r="N1226"/>
        </row>
        <row r="1227">
          <cell r="H1227">
            <v>0</v>
          </cell>
          <cell r="I1227">
            <v>0</v>
          </cell>
          <cell r="J1227">
            <v>0</v>
          </cell>
          <cell r="K1227">
            <v>0</v>
          </cell>
          <cell r="L1227"/>
          <cell r="M1227"/>
          <cell r="N1227"/>
        </row>
        <row r="1228">
          <cell r="H1228">
            <v>0</v>
          </cell>
          <cell r="I1228">
            <v>0</v>
          </cell>
          <cell r="J1228">
            <v>0</v>
          </cell>
          <cell r="K1228">
            <v>0</v>
          </cell>
          <cell r="L1228"/>
          <cell r="M1228"/>
          <cell r="N1228"/>
        </row>
        <row r="1229">
          <cell r="H1229">
            <v>0</v>
          </cell>
          <cell r="I1229">
            <v>0</v>
          </cell>
          <cell r="J1229">
            <v>0</v>
          </cell>
          <cell r="K1229">
            <v>0</v>
          </cell>
          <cell r="L1229"/>
          <cell r="M1229"/>
          <cell r="N1229"/>
        </row>
        <row r="1230">
          <cell r="H1230">
            <v>0</v>
          </cell>
          <cell r="I1230">
            <v>0</v>
          </cell>
          <cell r="J1230">
            <v>0</v>
          </cell>
          <cell r="K1230">
            <v>0</v>
          </cell>
          <cell r="L1230"/>
          <cell r="M1230"/>
          <cell r="N1230"/>
        </row>
        <row r="1231">
          <cell r="H1231">
            <v>0</v>
          </cell>
          <cell r="I1231">
            <v>0</v>
          </cell>
          <cell r="J1231">
            <v>0</v>
          </cell>
          <cell r="K1231">
            <v>0</v>
          </cell>
          <cell r="L1231"/>
          <cell r="M1231"/>
          <cell r="N1231"/>
        </row>
        <row r="1232">
          <cell r="H1232">
            <v>0</v>
          </cell>
          <cell r="I1232">
            <v>0</v>
          </cell>
          <cell r="J1232">
            <v>0</v>
          </cell>
          <cell r="K1232">
            <v>0</v>
          </cell>
          <cell r="L1232"/>
          <cell r="M1232"/>
          <cell r="N1232"/>
        </row>
        <row r="1233">
          <cell r="H1233">
            <v>0</v>
          </cell>
          <cell r="I1233">
            <v>0</v>
          </cell>
          <cell r="J1233">
            <v>0</v>
          </cell>
          <cell r="K1233">
            <v>0</v>
          </cell>
          <cell r="L1233"/>
          <cell r="M1233"/>
          <cell r="N1233"/>
        </row>
        <row r="1234">
          <cell r="H1234">
            <v>0</v>
          </cell>
          <cell r="I1234">
            <v>0</v>
          </cell>
          <cell r="J1234">
            <v>0</v>
          </cell>
          <cell r="K1234">
            <v>0</v>
          </cell>
          <cell r="L1234"/>
          <cell r="M1234"/>
          <cell r="N1234"/>
        </row>
        <row r="1235">
          <cell r="H1235">
            <v>0</v>
          </cell>
          <cell r="I1235">
            <v>0</v>
          </cell>
          <cell r="J1235">
            <v>0</v>
          </cell>
          <cell r="K1235">
            <v>0</v>
          </cell>
          <cell r="L1235"/>
          <cell r="M1235"/>
          <cell r="N1235"/>
        </row>
        <row r="1236">
          <cell r="H1236">
            <v>0</v>
          </cell>
          <cell r="I1236">
            <v>0</v>
          </cell>
          <cell r="J1236">
            <v>0</v>
          </cell>
          <cell r="K1236">
            <v>0</v>
          </cell>
          <cell r="L1236"/>
          <cell r="M1236"/>
          <cell r="N1236"/>
        </row>
        <row r="1237">
          <cell r="H1237">
            <v>0</v>
          </cell>
          <cell r="I1237">
            <v>0</v>
          </cell>
          <cell r="J1237">
            <v>0</v>
          </cell>
          <cell r="K1237">
            <v>0</v>
          </cell>
          <cell r="L1237"/>
          <cell r="M1237"/>
          <cell r="N1237"/>
        </row>
        <row r="1238">
          <cell r="B1238" t="str">
            <v>DEALS REMOVED</v>
          </cell>
        </row>
        <row r="1239">
          <cell r="H1239">
            <v>0</v>
          </cell>
          <cell r="I1239">
            <v>0</v>
          </cell>
          <cell r="J1239">
            <v>0</v>
          </cell>
          <cell r="K1239">
            <v>0</v>
          </cell>
          <cell r="L1239"/>
          <cell r="M1239"/>
          <cell r="N1239"/>
        </row>
        <row r="1240">
          <cell r="H1240">
            <v>0</v>
          </cell>
          <cell r="I1240">
            <v>0</v>
          </cell>
          <cell r="J1240">
            <v>0</v>
          </cell>
          <cell r="K1240">
            <v>0</v>
          </cell>
          <cell r="L1240"/>
          <cell r="M1240"/>
          <cell r="N1240"/>
        </row>
        <row r="1241">
          <cell r="H1241">
            <v>0</v>
          </cell>
          <cell r="I1241">
            <v>0</v>
          </cell>
          <cell r="J1241">
            <v>0</v>
          </cell>
          <cell r="K1241">
            <v>0</v>
          </cell>
          <cell r="L1241"/>
          <cell r="M1241"/>
          <cell r="N1241"/>
        </row>
        <row r="1242">
          <cell r="H1242">
            <v>0</v>
          </cell>
          <cell r="I1242">
            <v>0</v>
          </cell>
          <cell r="J1242">
            <v>0</v>
          </cell>
          <cell r="K1242">
            <v>0</v>
          </cell>
          <cell r="L1242"/>
          <cell r="M1242"/>
          <cell r="N1242"/>
        </row>
        <row r="1243">
          <cell r="H1243">
            <v>0</v>
          </cell>
          <cell r="I1243">
            <v>0</v>
          </cell>
          <cell r="J1243">
            <v>0</v>
          </cell>
          <cell r="K1243">
            <v>0</v>
          </cell>
          <cell r="L1243"/>
          <cell r="M1243"/>
          <cell r="N1243"/>
        </row>
        <row r="1244">
          <cell r="H1244">
            <v>0</v>
          </cell>
          <cell r="I1244">
            <v>0</v>
          </cell>
          <cell r="J1244">
            <v>0</v>
          </cell>
          <cell r="K1244">
            <v>0</v>
          </cell>
          <cell r="L1244"/>
          <cell r="M1244"/>
          <cell r="N1244"/>
        </row>
        <row r="1245">
          <cell r="H1245">
            <v>0</v>
          </cell>
          <cell r="I1245">
            <v>0</v>
          </cell>
          <cell r="J1245">
            <v>0</v>
          </cell>
          <cell r="K1245">
            <v>0</v>
          </cell>
          <cell r="L1245"/>
          <cell r="M1245"/>
          <cell r="N1245"/>
        </row>
        <row r="1246">
          <cell r="H1246">
            <v>0</v>
          </cell>
          <cell r="I1246">
            <v>0</v>
          </cell>
          <cell r="J1246">
            <v>0</v>
          </cell>
          <cell r="K1246">
            <v>0</v>
          </cell>
          <cell r="L1246"/>
          <cell r="M1246"/>
          <cell r="N1246"/>
        </row>
        <row r="1247">
          <cell r="H1247">
            <v>0</v>
          </cell>
          <cell r="I1247">
            <v>0</v>
          </cell>
          <cell r="J1247">
            <v>0</v>
          </cell>
          <cell r="K1247">
            <v>0</v>
          </cell>
          <cell r="L1247"/>
          <cell r="M1247"/>
          <cell r="N1247"/>
        </row>
        <row r="1248">
          <cell r="H1248">
            <v>0</v>
          </cell>
          <cell r="I1248">
            <v>0</v>
          </cell>
          <cell r="J1248">
            <v>0</v>
          </cell>
          <cell r="K1248">
            <v>0</v>
          </cell>
          <cell r="L1248"/>
          <cell r="M1248"/>
          <cell r="N1248"/>
        </row>
        <row r="1249">
          <cell r="H1249">
            <v>0</v>
          </cell>
          <cell r="I1249">
            <v>0</v>
          </cell>
          <cell r="J1249">
            <v>0</v>
          </cell>
          <cell r="K1249">
            <v>0</v>
          </cell>
          <cell r="L1249"/>
          <cell r="M1249"/>
          <cell r="N1249"/>
        </row>
        <row r="1250">
          <cell r="H1250">
            <v>0</v>
          </cell>
          <cell r="I1250">
            <v>0</v>
          </cell>
          <cell r="J1250">
            <v>0</v>
          </cell>
          <cell r="K1250">
            <v>0</v>
          </cell>
          <cell r="L1250"/>
          <cell r="M1250"/>
          <cell r="N1250"/>
        </row>
        <row r="1251">
          <cell r="H1251">
            <v>0</v>
          </cell>
          <cell r="I1251">
            <v>0</v>
          </cell>
          <cell r="J1251">
            <v>0</v>
          </cell>
          <cell r="K1251">
            <v>0</v>
          </cell>
          <cell r="L1251"/>
          <cell r="M1251"/>
          <cell r="N1251"/>
        </row>
        <row r="1252">
          <cell r="H1252">
            <v>0</v>
          </cell>
          <cell r="I1252">
            <v>0</v>
          </cell>
          <cell r="J1252">
            <v>0</v>
          </cell>
          <cell r="K1252">
            <v>0</v>
          </cell>
          <cell r="L1252"/>
          <cell r="M1252"/>
          <cell r="N1252"/>
        </row>
        <row r="1253">
          <cell r="H1253">
            <v>0</v>
          </cell>
          <cell r="I1253">
            <v>0</v>
          </cell>
          <cell r="J1253">
            <v>0</v>
          </cell>
          <cell r="K1253">
            <v>0</v>
          </cell>
          <cell r="L1253"/>
          <cell r="M1253"/>
          <cell r="N1253"/>
        </row>
        <row r="1254">
          <cell r="H1254">
            <v>0</v>
          </cell>
          <cell r="I1254">
            <v>0</v>
          </cell>
          <cell r="J1254">
            <v>0</v>
          </cell>
          <cell r="K1254">
            <v>0</v>
          </cell>
          <cell r="L1254"/>
          <cell r="M1254"/>
          <cell r="N1254"/>
        </row>
        <row r="1255">
          <cell r="H1255">
            <v>0</v>
          </cell>
          <cell r="I1255">
            <v>0</v>
          </cell>
          <cell r="J1255">
            <v>0</v>
          </cell>
          <cell r="K1255">
            <v>0</v>
          </cell>
          <cell r="L1255"/>
          <cell r="M1255"/>
          <cell r="N1255"/>
        </row>
        <row r="1256">
          <cell r="H1256">
            <v>0</v>
          </cell>
          <cell r="I1256">
            <v>0</v>
          </cell>
          <cell r="J1256">
            <v>0</v>
          </cell>
          <cell r="K1256">
            <v>0</v>
          </cell>
          <cell r="L1256"/>
          <cell r="M1256"/>
          <cell r="N1256"/>
        </row>
        <row r="1257">
          <cell r="H1257">
            <v>0</v>
          </cell>
          <cell r="I1257">
            <v>0</v>
          </cell>
          <cell r="J1257">
            <v>0</v>
          </cell>
          <cell r="K1257">
            <v>0</v>
          </cell>
          <cell r="L1257"/>
          <cell r="M1257"/>
          <cell r="N1257"/>
        </row>
        <row r="1258">
          <cell r="H1258">
            <v>0</v>
          </cell>
          <cell r="I1258">
            <v>0</v>
          </cell>
          <cell r="J1258">
            <v>0</v>
          </cell>
          <cell r="K1258">
            <v>0</v>
          </cell>
          <cell r="L1258"/>
          <cell r="M1258"/>
          <cell r="N1258"/>
        </row>
        <row r="1259">
          <cell r="B1259">
            <v>0</v>
          </cell>
          <cell r="D1259">
            <v>0</v>
          </cell>
          <cell r="E1259">
            <v>0</v>
          </cell>
          <cell r="H1259">
            <v>0</v>
          </cell>
          <cell r="I1259">
            <v>0</v>
          </cell>
          <cell r="J1259">
            <v>0</v>
          </cell>
          <cell r="K1259">
            <v>0</v>
          </cell>
          <cell r="L1259"/>
          <cell r="M1259">
            <v>0</v>
          </cell>
          <cell r="N1259"/>
          <cell r="P1259"/>
        </row>
        <row r="1260">
          <cell r="B1260">
            <v>0</v>
          </cell>
          <cell r="D1260">
            <v>0</v>
          </cell>
          <cell r="E1260">
            <v>0</v>
          </cell>
          <cell r="H1260">
            <v>0</v>
          </cell>
          <cell r="I1260">
            <v>0</v>
          </cell>
          <cell r="J1260">
            <v>0</v>
          </cell>
          <cell r="K1260">
            <v>0</v>
          </cell>
          <cell r="L1260"/>
          <cell r="M1260">
            <v>0</v>
          </cell>
          <cell r="N1260"/>
          <cell r="P1260"/>
        </row>
        <row r="1262">
          <cell r="G1262" t="str">
            <v># deals</v>
          </cell>
          <cell r="H1262" t="str">
            <v>net profit</v>
          </cell>
          <cell r="I1262"/>
          <cell r="J1262"/>
          <cell r="K1262"/>
        </row>
        <row r="1263">
          <cell r="D1263" t="str">
            <v>TOTAL Q2 01</v>
          </cell>
          <cell r="G1263">
            <v>0</v>
          </cell>
          <cell r="H1263" t="e">
            <v>#REF!</v>
          </cell>
          <cell r="I1263"/>
          <cell r="J1263"/>
          <cell r="K1263"/>
        </row>
        <row r="1264">
          <cell r="D1264" t="str">
            <v>TOTAL Q3 01</v>
          </cell>
          <cell r="G1264">
            <v>0</v>
          </cell>
          <cell r="H1264" t="e">
            <v>#REF!</v>
          </cell>
          <cell r="I1264"/>
          <cell r="J1264"/>
          <cell r="K1264"/>
        </row>
        <row r="1265">
          <cell r="D1265" t="str">
            <v>TOTAL Q4 01</v>
          </cell>
          <cell r="G1265">
            <v>0</v>
          </cell>
          <cell r="H1265" t="e">
            <v>#REF!</v>
          </cell>
          <cell r="I1265"/>
          <cell r="J1265"/>
          <cell r="K1265"/>
        </row>
        <row r="1266">
          <cell r="D1266" t="str">
            <v>TOTAL Q1 02</v>
          </cell>
          <cell r="G1266">
            <v>0</v>
          </cell>
          <cell r="H1266" t="e">
            <v>#REF!</v>
          </cell>
          <cell r="I1266"/>
          <cell r="J1266"/>
          <cell r="K1266"/>
        </row>
        <row r="1267">
          <cell r="D1267" t="str">
            <v>GROUP TOTAL</v>
          </cell>
          <cell r="G1267">
            <v>0</v>
          </cell>
          <cell r="H1267" t="e">
            <v>#REF!</v>
          </cell>
          <cell r="I1267"/>
          <cell r="J1267"/>
          <cell r="K1267"/>
        </row>
        <row r="1272">
          <cell r="G1272" t="str">
            <v># deals</v>
          </cell>
          <cell r="H1272" t="str">
            <v>net profit</v>
          </cell>
          <cell r="I1272"/>
          <cell r="J1272"/>
          <cell r="K1272"/>
        </row>
        <row r="1273">
          <cell r="D1273" t="str">
            <v>TOTAL Q2 01</v>
          </cell>
          <cell r="G1273">
            <v>94</v>
          </cell>
          <cell r="H1273" t="e">
            <v>#REF!</v>
          </cell>
          <cell r="I1273"/>
          <cell r="J1273"/>
          <cell r="K1273"/>
        </row>
        <row r="1274">
          <cell r="D1274" t="str">
            <v>TOTAL Q3 01</v>
          </cell>
          <cell r="G1274">
            <v>64</v>
          </cell>
          <cell r="H1274" t="e">
            <v>#REF!</v>
          </cell>
          <cell r="I1274"/>
          <cell r="J1274"/>
          <cell r="K1274"/>
        </row>
        <row r="1275">
          <cell r="D1275" t="str">
            <v>TOTAL Q4 01</v>
          </cell>
          <cell r="G1275">
            <v>27</v>
          </cell>
          <cell r="H1275" t="e">
            <v>#REF!</v>
          </cell>
          <cell r="I1275"/>
          <cell r="J1275"/>
          <cell r="K1275"/>
        </row>
        <row r="1276">
          <cell r="D1276" t="str">
            <v>TOTAL Q1 02</v>
          </cell>
          <cell r="G1276">
            <v>1</v>
          </cell>
          <cell r="H1276" t="e">
            <v>#REF!</v>
          </cell>
          <cell r="I1276"/>
          <cell r="J1276"/>
          <cell r="K1276"/>
        </row>
        <row r="1277">
          <cell r="D1277" t="str">
            <v>GROUP TOTAL</v>
          </cell>
          <cell r="G1277">
            <v>186</v>
          </cell>
          <cell r="H1277" t="e">
            <v>#REF!</v>
          </cell>
          <cell r="I1277"/>
          <cell r="J1277"/>
          <cell r="K1277"/>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Pipeline"/>
      <sheetName val="Contacts"/>
      <sheetName val="Archived data"/>
      <sheetName val="Archived deals"/>
    </sheetNames>
    <sheetDataSet>
      <sheetData sheetId="0">
        <row r="6">
          <cell r="B6" t="str">
            <v>EnCap</v>
          </cell>
          <cell r="C6" t="str">
            <v>Q2 01</v>
          </cell>
          <cell r="D6" t="str">
            <v>E.004090.06.30</v>
          </cell>
          <cell r="E6" t="str">
            <v>Matt Ferguson</v>
          </cell>
          <cell r="F6" t="str">
            <v>Structuring</v>
          </cell>
          <cell r="G6" t="str">
            <v>P&amp;L</v>
          </cell>
          <cell r="H6">
            <v>50000</v>
          </cell>
          <cell r="I6">
            <v>0</v>
          </cell>
          <cell r="J6">
            <v>0</v>
          </cell>
          <cell r="K6">
            <v>30</v>
          </cell>
          <cell r="L6">
            <v>30</v>
          </cell>
          <cell r="M6">
            <v>5</v>
          </cell>
          <cell r="N6">
            <v>5</v>
          </cell>
          <cell r="O6" t="str">
            <v>High</v>
          </cell>
          <cell r="P6" t="str">
            <v>Shorten capacity at St. Fergus in short term. Buy beach gas at St Fergus and return to counterparty at NBP for fee.</v>
          </cell>
        </row>
        <row r="7">
          <cell r="B7" t="str">
            <v>London Electricity</v>
          </cell>
          <cell r="C7" t="str">
            <v>Q2 01</v>
          </cell>
          <cell r="D7" t="str">
            <v>E.004090.06.34</v>
          </cell>
          <cell r="E7" t="str">
            <v>Maria Foster</v>
          </cell>
          <cell r="F7" t="str">
            <v>Idea stage</v>
          </cell>
          <cell r="G7" t="str">
            <v>P&amp;L</v>
          </cell>
          <cell r="H7">
            <v>0</v>
          </cell>
          <cell r="I7">
            <v>0</v>
          </cell>
          <cell r="J7">
            <v>0</v>
          </cell>
          <cell r="K7">
            <v>10</v>
          </cell>
          <cell r="L7">
            <v>10</v>
          </cell>
          <cell r="M7">
            <v>0</v>
          </cell>
          <cell r="N7">
            <v>0</v>
          </cell>
          <cell r="O7" t="str">
            <v>Low</v>
          </cell>
          <cell r="P7" t="str">
            <v>Re-negotiate optionality in existing gas contract with LE. Uncertainty over value.</v>
          </cell>
        </row>
        <row r="8">
          <cell r="B8" t="str">
            <v>Derwemt CoGen</v>
          </cell>
          <cell r="C8" t="str">
            <v>Q2 01</v>
          </cell>
          <cell r="D8" t="str">
            <v>E.004090.06.34</v>
          </cell>
          <cell r="E8" t="str">
            <v>Maggie O'Meara</v>
          </cell>
          <cell r="F8" t="str">
            <v>Idea stage</v>
          </cell>
          <cell r="G8" t="str">
            <v>P&amp;L</v>
          </cell>
          <cell r="H8">
            <v>250</v>
          </cell>
          <cell r="I8">
            <v>0</v>
          </cell>
          <cell r="J8">
            <v>0</v>
          </cell>
          <cell r="K8">
            <v>20</v>
          </cell>
          <cell r="L8">
            <v>20</v>
          </cell>
          <cell r="M8">
            <v>10</v>
          </cell>
          <cell r="N8">
            <v>10</v>
          </cell>
          <cell r="O8" t="str">
            <v>Low</v>
          </cell>
          <cell r="P8" t="str">
            <v>Summer Gas Deal</v>
          </cell>
        </row>
        <row r="9">
          <cell r="B9" t="str">
            <v>Premier</v>
          </cell>
          <cell r="C9" t="str">
            <v>Q2 01</v>
          </cell>
          <cell r="D9" t="str">
            <v>E.004090.06.34</v>
          </cell>
          <cell r="E9" t="str">
            <v>Maggie O'Meara</v>
          </cell>
          <cell r="F9" t="str">
            <v>Idea stage</v>
          </cell>
          <cell r="G9" t="str">
            <v>P&amp;L</v>
          </cell>
          <cell r="H9">
            <v>1000</v>
          </cell>
          <cell r="I9">
            <v>0</v>
          </cell>
          <cell r="J9">
            <v>0</v>
          </cell>
          <cell r="K9">
            <v>20</v>
          </cell>
          <cell r="L9">
            <v>20</v>
          </cell>
          <cell r="M9">
            <v>0</v>
          </cell>
          <cell r="N9">
            <v>0</v>
          </cell>
          <cell r="O9" t="str">
            <v>Low</v>
          </cell>
          <cell r="P9" t="str">
            <v>Optimisation of supply to power plants</v>
          </cell>
        </row>
        <row r="10">
          <cell r="B10" t="str">
            <v>Highland</v>
          </cell>
          <cell r="C10" t="str">
            <v>Q2 01</v>
          </cell>
          <cell r="D10" t="str">
            <v>E.004090.06.34</v>
          </cell>
          <cell r="E10" t="str">
            <v>Matt Ferguson</v>
          </cell>
          <cell r="F10" t="str">
            <v>Idea stage</v>
          </cell>
          <cell r="G10" t="str">
            <v>P&amp;L</v>
          </cell>
          <cell r="H10">
            <v>500</v>
          </cell>
          <cell r="I10">
            <v>0</v>
          </cell>
          <cell r="J10">
            <v>0</v>
          </cell>
          <cell r="K10">
            <v>20</v>
          </cell>
          <cell r="L10">
            <v>20</v>
          </cell>
          <cell r="M10">
            <v>0</v>
          </cell>
          <cell r="N10">
            <v>0</v>
          </cell>
          <cell r="O10" t="str">
            <v>Low</v>
          </cell>
          <cell r="P10" t="str">
            <v>Physical gas purchase; they are currently buying assets from Lasmo, must wait until asset purchases complete</v>
          </cell>
        </row>
        <row r="11">
          <cell r="B11" t="str">
            <v>EDF Trading</v>
          </cell>
          <cell r="C11" t="str">
            <v>Q2 01</v>
          </cell>
          <cell r="D11" t="str">
            <v>E.004090.06.34</v>
          </cell>
          <cell r="E11" t="str">
            <v>Maggie O'Meara</v>
          </cell>
          <cell r="F11" t="str">
            <v>Idea stage</v>
          </cell>
          <cell r="G11" t="str">
            <v>P&amp;L</v>
          </cell>
          <cell r="H11">
            <v>500</v>
          </cell>
          <cell r="I11">
            <v>0</v>
          </cell>
          <cell r="J11">
            <v>0</v>
          </cell>
          <cell r="K11">
            <v>20</v>
          </cell>
          <cell r="L11">
            <v>20</v>
          </cell>
          <cell r="M11">
            <v>0</v>
          </cell>
          <cell r="N11">
            <v>0</v>
          </cell>
          <cell r="O11" t="str">
            <v>Low</v>
          </cell>
          <cell r="P11" t="str">
            <v>Structured sale</v>
          </cell>
        </row>
        <row r="12">
          <cell r="B12" t="str">
            <v>Storage Q2</v>
          </cell>
          <cell r="C12" t="str">
            <v>Q2 01</v>
          </cell>
          <cell r="D12" t="str">
            <v>E.004090.06.32</v>
          </cell>
          <cell r="E12" t="str">
            <v>Natasha Danilochkina</v>
          </cell>
          <cell r="F12" t="str">
            <v>Multi Phase</v>
          </cell>
          <cell r="G12" t="str">
            <v>P&amp;L</v>
          </cell>
          <cell r="H12">
            <v>1500</v>
          </cell>
          <cell r="I12">
            <v>0</v>
          </cell>
          <cell r="J12">
            <v>0</v>
          </cell>
          <cell r="K12">
            <v>30</v>
          </cell>
          <cell r="L12">
            <v>30</v>
          </cell>
          <cell r="M12">
            <v>0</v>
          </cell>
          <cell r="N12">
            <v>0</v>
          </cell>
          <cell r="O12" t="str">
            <v>Low</v>
          </cell>
          <cell r="P12" t="str">
            <v>Ongoing efforts to sell EnBank virtual gas storage to customers.</v>
          </cell>
        </row>
        <row r="13">
          <cell r="B13" t="str">
            <v>Ruhrgas</v>
          </cell>
          <cell r="C13" t="str">
            <v>Q2 01</v>
          </cell>
          <cell r="D13" t="str">
            <v>E.004090.06.34</v>
          </cell>
          <cell r="E13" t="str">
            <v>Maria Foster</v>
          </cell>
          <cell r="F13" t="str">
            <v>Idea stage</v>
          </cell>
          <cell r="G13" t="str">
            <v>P&amp;L</v>
          </cell>
          <cell r="H13">
            <v>4000</v>
          </cell>
          <cell r="I13">
            <v>0</v>
          </cell>
          <cell r="J13">
            <v>0</v>
          </cell>
          <cell r="K13">
            <v>20</v>
          </cell>
          <cell r="L13">
            <v>20</v>
          </cell>
          <cell r="M13">
            <v>0</v>
          </cell>
          <cell r="N13">
            <v>0</v>
          </cell>
          <cell r="O13" t="str">
            <v>Low</v>
          </cell>
          <cell r="P13" t="str">
            <v>Assignment of OTM sales contract</v>
          </cell>
        </row>
        <row r="14">
          <cell r="B14" t="str">
            <v>BGI</v>
          </cell>
          <cell r="C14" t="str">
            <v>Q2 01</v>
          </cell>
          <cell r="D14" t="str">
            <v>E.004090.06.34</v>
          </cell>
          <cell r="E14" t="str">
            <v>Maria Foster</v>
          </cell>
          <cell r="F14" t="str">
            <v>Structuring</v>
          </cell>
          <cell r="G14" t="str">
            <v>P&amp;L</v>
          </cell>
          <cell r="H14">
            <v>2500</v>
          </cell>
          <cell r="I14">
            <v>0</v>
          </cell>
          <cell r="J14">
            <v>0</v>
          </cell>
          <cell r="K14">
            <v>30</v>
          </cell>
          <cell r="L14">
            <v>30</v>
          </cell>
          <cell r="M14">
            <v>5</v>
          </cell>
          <cell r="N14">
            <v>5</v>
          </cell>
          <cell r="O14" t="str">
            <v>Low</v>
          </cell>
          <cell r="P14" t="str">
            <v>Energy Trends Hedge; BGI wants NETA-type contract; we have offered a fixed swap for ET contracts</v>
          </cell>
        </row>
        <row r="15">
          <cell r="B15" t="str">
            <v>Deesside</v>
          </cell>
          <cell r="C15" t="str">
            <v>Q2 01</v>
          </cell>
          <cell r="D15" t="str">
            <v>E.004090.06.34</v>
          </cell>
          <cell r="E15" t="str">
            <v>Maggie O'Meara</v>
          </cell>
          <cell r="F15" t="str">
            <v>Structuring</v>
          </cell>
          <cell r="G15" t="str">
            <v>P&amp;L</v>
          </cell>
          <cell r="H15">
            <v>10000</v>
          </cell>
          <cell r="I15">
            <v>0</v>
          </cell>
          <cell r="J15">
            <v>0</v>
          </cell>
          <cell r="K15">
            <v>20</v>
          </cell>
          <cell r="L15">
            <v>20</v>
          </cell>
          <cell r="M15">
            <v>5</v>
          </cell>
          <cell r="N15">
            <v>5</v>
          </cell>
          <cell r="O15" t="str">
            <v>Low</v>
          </cell>
          <cell r="P15" t="str">
            <v>Burlington Irish Sea Gas Fields, issue over confidentiality agreement, they want non-compete clause for supply of energy</v>
          </cell>
        </row>
        <row r="16">
          <cell r="B16" t="str">
            <v>Industrials Q2</v>
          </cell>
          <cell r="C16" t="str">
            <v>Q2 01</v>
          </cell>
          <cell r="D16" t="str">
            <v>E.004090.06.34</v>
          </cell>
          <cell r="E16" t="str">
            <v>Brett Date</v>
          </cell>
          <cell r="F16" t="str">
            <v>Multi Phase</v>
          </cell>
          <cell r="G16" t="str">
            <v>P&amp;L</v>
          </cell>
          <cell r="H16">
            <v>2000</v>
          </cell>
          <cell r="I16">
            <v>0</v>
          </cell>
          <cell r="J16">
            <v>0</v>
          </cell>
          <cell r="K16">
            <v>25</v>
          </cell>
          <cell r="L16">
            <v>25</v>
          </cell>
          <cell r="M16">
            <v>0</v>
          </cell>
          <cell r="N16">
            <v>0</v>
          </cell>
          <cell r="O16" t="str">
            <v>Low</v>
          </cell>
          <cell r="P16" t="str">
            <v>Marketing to large industrial gas users</v>
          </cell>
        </row>
        <row r="17">
          <cell r="B17" t="str">
            <v>Innogy</v>
          </cell>
          <cell r="C17" t="str">
            <v>Q2 01</v>
          </cell>
          <cell r="D17" t="str">
            <v>E.004090.06.34</v>
          </cell>
          <cell r="E17" t="str">
            <v>Matt Ferguson</v>
          </cell>
          <cell r="F17" t="str">
            <v>Idea stage</v>
          </cell>
          <cell r="G17" t="str">
            <v>P&amp;L</v>
          </cell>
          <cell r="H17">
            <v>6000</v>
          </cell>
          <cell r="I17">
            <v>0</v>
          </cell>
          <cell r="J17">
            <v>0</v>
          </cell>
          <cell r="K17">
            <v>15</v>
          </cell>
          <cell r="L17">
            <v>15</v>
          </cell>
          <cell r="M17">
            <v>0</v>
          </cell>
          <cell r="N17">
            <v>0</v>
          </cell>
          <cell r="O17" t="str">
            <v>Low</v>
          </cell>
          <cell r="P17" t="str">
            <v>Financial Swap.  Formerly known as Yorkshire incremental</v>
          </cell>
        </row>
        <row r="18">
          <cell r="B18" t="str">
            <v>Innogy Armada</v>
          </cell>
          <cell r="C18" t="str">
            <v>Q2 01</v>
          </cell>
          <cell r="D18" t="str">
            <v>E.004090.06.34</v>
          </cell>
          <cell r="E18" t="str">
            <v>Matt Ferguson</v>
          </cell>
          <cell r="F18" t="str">
            <v>Idea stage</v>
          </cell>
          <cell r="G18" t="str">
            <v>P&amp;L</v>
          </cell>
          <cell r="H18">
            <v>5000</v>
          </cell>
          <cell r="I18">
            <v>0</v>
          </cell>
          <cell r="J18">
            <v>0</v>
          </cell>
          <cell r="K18">
            <v>25</v>
          </cell>
          <cell r="L18">
            <v>25</v>
          </cell>
          <cell r="M18">
            <v>0</v>
          </cell>
          <cell r="N18">
            <v>0</v>
          </cell>
          <cell r="O18" t="str">
            <v>Low</v>
          </cell>
          <cell r="P18" t="str">
            <v>Purchase of Armada asset.  Formerly known as Yorkshire.</v>
          </cell>
        </row>
        <row r="19">
          <cell r="B19" t="str">
            <v>TPL MakeUp Gas 2</v>
          </cell>
          <cell r="C19" t="str">
            <v>Q2 01</v>
          </cell>
          <cell r="D19" t="str">
            <v>E.004090.06.34</v>
          </cell>
          <cell r="E19" t="str">
            <v>Maggie O'Meara</v>
          </cell>
          <cell r="F19" t="str">
            <v>Idea stage</v>
          </cell>
          <cell r="G19" t="str">
            <v>P&amp;L</v>
          </cell>
          <cell r="H19">
            <v>1000</v>
          </cell>
          <cell r="I19">
            <v>0</v>
          </cell>
          <cell r="J19">
            <v>0</v>
          </cell>
          <cell r="K19">
            <v>20</v>
          </cell>
          <cell r="L19">
            <v>20</v>
          </cell>
          <cell r="M19">
            <v>0</v>
          </cell>
          <cell r="N19">
            <v>0</v>
          </cell>
          <cell r="O19" t="str">
            <v>Low</v>
          </cell>
          <cell r="P19" t="str">
            <v>TPL Gas Package</v>
          </cell>
        </row>
        <row r="20">
          <cell r="B20" t="str">
            <v>Talisman PECS</v>
          </cell>
          <cell r="C20" t="str">
            <v>Q2 01</v>
          </cell>
          <cell r="D20" t="str">
            <v>E.004006.01.07.01</v>
          </cell>
          <cell r="E20" t="str">
            <v>Chris Harris</v>
          </cell>
          <cell r="F20" t="str">
            <v>Structuring</v>
          </cell>
          <cell r="G20" t="str">
            <v>P&amp;L</v>
          </cell>
          <cell r="H20">
            <v>15000</v>
          </cell>
          <cell r="I20">
            <v>0</v>
          </cell>
          <cell r="J20">
            <v>0</v>
          </cell>
          <cell r="K20">
            <v>40</v>
          </cell>
          <cell r="L20">
            <v>40</v>
          </cell>
          <cell r="M20">
            <v>40</v>
          </cell>
          <cell r="N20">
            <v>40</v>
          </cell>
          <cell r="O20" t="str">
            <v>High</v>
          </cell>
          <cell r="P20" t="str">
            <v>Pre-pay oil tax structure/ Client has reviewed draft contracts and tax opinion and is going to legal counsel in 3 wks time</v>
          </cell>
        </row>
        <row r="21">
          <cell r="B21" t="str">
            <v>Alkane</v>
          </cell>
          <cell r="C21" t="str">
            <v>Q2 01</v>
          </cell>
          <cell r="E21" t="str">
            <v>Chris Harris</v>
          </cell>
          <cell r="F21" t="str">
            <v>Structuring</v>
          </cell>
          <cell r="G21" t="str">
            <v>P&amp;L</v>
          </cell>
          <cell r="H21">
            <v>10000</v>
          </cell>
          <cell r="I21">
            <v>0</v>
          </cell>
          <cell r="J21">
            <v>0</v>
          </cell>
          <cell r="K21">
            <v>30</v>
          </cell>
          <cell r="L21">
            <v>30</v>
          </cell>
          <cell r="M21">
            <v>20</v>
          </cell>
          <cell r="N21">
            <v>20</v>
          </cell>
          <cell r="O21" t="str">
            <v>High</v>
          </cell>
          <cell r="P21" t="str">
            <v>15yr CTA Gas purchase agreement; needs sites allocated in order to get MTM treatment/Re-evaluating economics post-NETA, finalising security negotiations/ fits well with Wartsilla deal</v>
          </cell>
        </row>
        <row r="22">
          <cell r="B22" t="str">
            <v>Sale of Paladin</v>
          </cell>
          <cell r="C22" t="str">
            <v>Q2 01</v>
          </cell>
          <cell r="D22" t="str">
            <v>E.004006.01.18.02</v>
          </cell>
          <cell r="E22" t="str">
            <v>Chris Harris</v>
          </cell>
          <cell r="F22" t="str">
            <v>Idea stage</v>
          </cell>
          <cell r="G22" t="str">
            <v>P&amp;L</v>
          </cell>
          <cell r="H22">
            <v>0</v>
          </cell>
          <cell r="I22">
            <v>0</v>
          </cell>
          <cell r="J22">
            <v>0</v>
          </cell>
          <cell r="K22">
            <v>10</v>
          </cell>
          <cell r="L22">
            <v>10</v>
          </cell>
          <cell r="M22">
            <v>0</v>
          </cell>
          <cell r="N22">
            <v>0</v>
          </cell>
          <cell r="O22" t="str">
            <v>Medium</v>
          </cell>
        </row>
        <row r="23">
          <cell r="H23">
            <v>0</v>
          </cell>
          <cell r="I23">
            <v>0</v>
          </cell>
          <cell r="J23">
            <v>0</v>
          </cell>
          <cell r="K23">
            <v>0</v>
          </cell>
          <cell r="L23">
            <v>0</v>
          </cell>
          <cell r="M23">
            <v>0</v>
          </cell>
          <cell r="N23">
            <v>0</v>
          </cell>
        </row>
        <row r="24">
          <cell r="B24" t="str">
            <v>GFU</v>
          </cell>
          <cell r="C24" t="str">
            <v>Q3 01</v>
          </cell>
          <cell r="D24" t="str">
            <v>E.004090.06.28</v>
          </cell>
          <cell r="E24" t="str">
            <v>Maria Foster</v>
          </cell>
          <cell r="F24" t="str">
            <v>Negotiation</v>
          </cell>
          <cell r="G24" t="str">
            <v>P&amp;L</v>
          </cell>
          <cell r="H24">
            <v>20000</v>
          </cell>
          <cell r="I24">
            <v>0</v>
          </cell>
          <cell r="J24">
            <v>0</v>
          </cell>
          <cell r="K24">
            <v>50</v>
          </cell>
          <cell r="L24">
            <v>50</v>
          </cell>
          <cell r="M24">
            <v>40</v>
          </cell>
          <cell r="N24">
            <v>40</v>
          </cell>
          <cell r="O24" t="str">
            <v>High</v>
          </cell>
          <cell r="P24" t="str">
            <v>Norwegian gas sellers cartel; bring gas into UK via Frigg pipeline; 10 yr gas purchase, min 1/2 bcm/annum, increase volumes over time</v>
          </cell>
        </row>
        <row r="25">
          <cell r="B25" t="str">
            <v>BGE</v>
          </cell>
          <cell r="C25" t="str">
            <v>Q3 01</v>
          </cell>
          <cell r="D25" t="str">
            <v>E.004090.06.34</v>
          </cell>
          <cell r="E25" t="str">
            <v>Maria Foster</v>
          </cell>
          <cell r="F25" t="str">
            <v>Structuring</v>
          </cell>
          <cell r="G25" t="str">
            <v>P&amp;L</v>
          </cell>
          <cell r="H25">
            <v>500</v>
          </cell>
          <cell r="I25">
            <v>0</v>
          </cell>
          <cell r="J25">
            <v>0</v>
          </cell>
          <cell r="K25">
            <v>30</v>
          </cell>
          <cell r="L25">
            <v>30</v>
          </cell>
          <cell r="M25">
            <v>30</v>
          </cell>
          <cell r="N25">
            <v>30</v>
          </cell>
          <cell r="O25" t="str">
            <v>Medium</v>
          </cell>
          <cell r="P25" t="str">
            <v>Southern Irish State gas company; rent storage space and use as flex in the UK</v>
          </cell>
        </row>
        <row r="26">
          <cell r="B26" t="str">
            <v>PDA</v>
          </cell>
          <cell r="C26" t="str">
            <v>Q3 01</v>
          </cell>
          <cell r="D26" t="str">
            <v>E.004090.06.33</v>
          </cell>
          <cell r="E26" t="str">
            <v>Matt Ferguson</v>
          </cell>
          <cell r="F26" t="str">
            <v>Structuring</v>
          </cell>
          <cell r="G26" t="str">
            <v>P&amp;L</v>
          </cell>
          <cell r="H26">
            <v>5000</v>
          </cell>
          <cell r="I26">
            <v>0</v>
          </cell>
          <cell r="J26">
            <v>0</v>
          </cell>
          <cell r="K26">
            <v>25</v>
          </cell>
          <cell r="L26">
            <v>25</v>
          </cell>
          <cell r="M26">
            <v>15</v>
          </cell>
          <cell r="N26">
            <v>15</v>
          </cell>
          <cell r="O26" t="str">
            <v>Low</v>
          </cell>
          <cell r="P26" t="str">
            <v>Proposed investment/offtake of gas development company/well.</v>
          </cell>
        </row>
        <row r="27">
          <cell r="B27" t="str">
            <v>Tullow</v>
          </cell>
          <cell r="C27" t="str">
            <v>Q3 01</v>
          </cell>
          <cell r="D27" t="str">
            <v>E.004090.06.29</v>
          </cell>
          <cell r="E27" t="str">
            <v>Matt Ferguson</v>
          </cell>
          <cell r="F27" t="str">
            <v>Structuring</v>
          </cell>
          <cell r="G27" t="str">
            <v>P&amp;L</v>
          </cell>
          <cell r="H27">
            <v>3000</v>
          </cell>
          <cell r="I27">
            <v>0</v>
          </cell>
          <cell r="J27">
            <v>0</v>
          </cell>
          <cell r="K27">
            <v>30</v>
          </cell>
          <cell r="L27">
            <v>30</v>
          </cell>
          <cell r="M27">
            <v>10</v>
          </cell>
          <cell r="N27">
            <v>10</v>
          </cell>
          <cell r="O27" t="str">
            <v>Low</v>
          </cell>
          <cell r="P27" t="str">
            <v>Physical gas purchase; they are currently buying assets from BP, must wait until asset purchases complete</v>
          </cell>
        </row>
        <row r="28">
          <cell r="B28" t="str">
            <v>CalEnergy</v>
          </cell>
          <cell r="C28" t="str">
            <v>Q3 01</v>
          </cell>
          <cell r="D28" t="str">
            <v>E.004090.06.34</v>
          </cell>
          <cell r="E28" t="str">
            <v>Matt Ferguson</v>
          </cell>
          <cell r="F28" t="str">
            <v>Idea stage</v>
          </cell>
          <cell r="G28" t="str">
            <v>P&amp;L</v>
          </cell>
          <cell r="H28">
            <v>3000</v>
          </cell>
          <cell r="I28">
            <v>0</v>
          </cell>
          <cell r="J28">
            <v>0</v>
          </cell>
          <cell r="K28">
            <v>20</v>
          </cell>
          <cell r="L28">
            <v>20</v>
          </cell>
          <cell r="M28">
            <v>0</v>
          </cell>
          <cell r="N28">
            <v>0</v>
          </cell>
          <cell r="O28" t="str">
            <v>Low</v>
          </cell>
          <cell r="P28" t="str">
            <v>Underwrite purchase of gas for number of fields - offtake at fixed price; CalEnergy must give first right of refusal to Northern Electric but wants to do deal with us.</v>
          </cell>
        </row>
        <row r="29">
          <cell r="B29" t="str">
            <v>ESBI</v>
          </cell>
          <cell r="C29" t="str">
            <v>Q3 01</v>
          </cell>
          <cell r="D29" t="str">
            <v>E.004090.06.34</v>
          </cell>
          <cell r="E29" t="str">
            <v>Maria Foster</v>
          </cell>
          <cell r="F29" t="str">
            <v>Idea stage</v>
          </cell>
          <cell r="G29" t="str">
            <v>P&amp;L</v>
          </cell>
          <cell r="H29">
            <v>2000</v>
          </cell>
          <cell r="I29">
            <v>0</v>
          </cell>
          <cell r="J29">
            <v>0</v>
          </cell>
          <cell r="K29">
            <v>10</v>
          </cell>
          <cell r="L29">
            <v>10</v>
          </cell>
          <cell r="M29">
            <v>0</v>
          </cell>
          <cell r="N29">
            <v>0</v>
          </cell>
          <cell r="O29" t="str">
            <v>Low</v>
          </cell>
          <cell r="P29" t="str">
            <v>CCGT in Northern Ireland; gas sale to Coalkerragh; tender in Q3</v>
          </cell>
        </row>
        <row r="30">
          <cell r="B30" t="str">
            <v>Langage</v>
          </cell>
          <cell r="C30" t="str">
            <v>Q3 01</v>
          </cell>
          <cell r="D30" t="str">
            <v>E.004090.06.34</v>
          </cell>
          <cell r="E30" t="str">
            <v>Maggie O'Meara</v>
          </cell>
          <cell r="F30" t="str">
            <v>Structuring</v>
          </cell>
          <cell r="G30" t="str">
            <v>P&amp;L</v>
          </cell>
          <cell r="H30">
            <v>3000</v>
          </cell>
          <cell r="I30">
            <v>0</v>
          </cell>
          <cell r="J30">
            <v>0</v>
          </cell>
          <cell r="K30">
            <v>20</v>
          </cell>
          <cell r="L30">
            <v>20</v>
          </cell>
          <cell r="M30">
            <v>10</v>
          </cell>
          <cell r="N30">
            <v>10</v>
          </cell>
          <cell r="O30" t="str">
            <v>Low</v>
          </cell>
          <cell r="P30" t="str">
            <v>Gas sale (fixed (5ys) and floating (10yrs)), PPA (fixed (3ys) and floating (2yrs)) and 10 yr option on CTA</v>
          </cell>
        </row>
        <row r="31">
          <cell r="B31" t="str">
            <v>Spalding</v>
          </cell>
          <cell r="C31" t="str">
            <v>Q3 01</v>
          </cell>
          <cell r="D31" t="str">
            <v>E.004090.06.34</v>
          </cell>
          <cell r="E31" t="str">
            <v>Maria Foster</v>
          </cell>
          <cell r="F31" t="str">
            <v>Structuring</v>
          </cell>
          <cell r="G31" t="str">
            <v>P&amp;L</v>
          </cell>
          <cell r="H31">
            <v>12000</v>
          </cell>
          <cell r="I31">
            <v>0</v>
          </cell>
          <cell r="J31">
            <v>0</v>
          </cell>
          <cell r="K31">
            <v>20</v>
          </cell>
          <cell r="L31">
            <v>20</v>
          </cell>
          <cell r="M31">
            <v>5</v>
          </cell>
          <cell r="N31">
            <v>5</v>
          </cell>
          <cell r="O31" t="str">
            <v>Low</v>
          </cell>
          <cell r="P31" t="str">
            <v>InterGen CCGT tolling arrangement.</v>
          </cell>
        </row>
        <row r="32">
          <cell r="B32" t="str">
            <v>Industrials Q3</v>
          </cell>
          <cell r="C32" t="str">
            <v>Q3 01</v>
          </cell>
          <cell r="D32" t="str">
            <v>E.004090.06.34</v>
          </cell>
          <cell r="E32" t="str">
            <v>Brett Date</v>
          </cell>
          <cell r="F32" t="str">
            <v>Idea stage</v>
          </cell>
          <cell r="G32" t="str">
            <v>P&amp;L</v>
          </cell>
          <cell r="H32">
            <v>3000</v>
          </cell>
          <cell r="I32">
            <v>0</v>
          </cell>
          <cell r="J32">
            <v>0</v>
          </cell>
          <cell r="K32">
            <v>25</v>
          </cell>
          <cell r="L32">
            <v>25</v>
          </cell>
          <cell r="M32">
            <v>0</v>
          </cell>
          <cell r="N32">
            <v>0</v>
          </cell>
          <cell r="O32" t="str">
            <v>Low</v>
          </cell>
          <cell r="P32" t="str">
            <v>Marketing to large industrial gas users</v>
          </cell>
        </row>
        <row r="33">
          <cell r="B33" t="str">
            <v>Storage Q3</v>
          </cell>
          <cell r="C33" t="str">
            <v>Q3 01</v>
          </cell>
          <cell r="D33" t="str">
            <v>E.004090.06.32</v>
          </cell>
          <cell r="E33" t="str">
            <v>Natasha Danilochkina</v>
          </cell>
          <cell r="F33" t="str">
            <v>Multi Phase</v>
          </cell>
          <cell r="G33" t="str">
            <v>P&amp;L</v>
          </cell>
          <cell r="H33">
            <v>1500</v>
          </cell>
          <cell r="I33">
            <v>0</v>
          </cell>
          <cell r="J33">
            <v>0</v>
          </cell>
          <cell r="K33">
            <v>20</v>
          </cell>
          <cell r="L33">
            <v>20</v>
          </cell>
          <cell r="M33">
            <v>0</v>
          </cell>
          <cell r="N33">
            <v>0</v>
          </cell>
          <cell r="O33" t="str">
            <v>Low</v>
          </cell>
          <cell r="P33" t="str">
            <v>Ongoing efforts to sell EnBank virtual gas storage to customers.</v>
          </cell>
        </row>
        <row r="34">
          <cell r="B34" t="str">
            <v>Centrica Epic</v>
          </cell>
          <cell r="C34" t="str">
            <v>Q3 01</v>
          </cell>
          <cell r="E34" t="str">
            <v>Chris Harris</v>
          </cell>
          <cell r="F34" t="str">
            <v>Structuring</v>
          </cell>
          <cell r="G34" t="str">
            <v>P&amp;L</v>
          </cell>
          <cell r="H34">
            <v>20000</v>
          </cell>
          <cell r="I34">
            <v>0</v>
          </cell>
          <cell r="J34">
            <v>0</v>
          </cell>
          <cell r="K34">
            <v>15</v>
          </cell>
          <cell r="L34">
            <v>15</v>
          </cell>
          <cell r="M34">
            <v>0</v>
          </cell>
          <cell r="N34">
            <v>0</v>
          </cell>
          <cell r="O34" t="str">
            <v>Medium</v>
          </cell>
          <cell r="P34" t="str">
            <v>Prepaid gas tax structure/ Pitched to client 24/4 well received, seeking sr managment approval</v>
          </cell>
        </row>
        <row r="35">
          <cell r="B35" t="str">
            <v>Kerr McGee Epic</v>
          </cell>
          <cell r="C35" t="str">
            <v>Q3 01</v>
          </cell>
          <cell r="E35" t="str">
            <v>Chris Harris</v>
          </cell>
          <cell r="F35" t="str">
            <v>Idea stage</v>
          </cell>
          <cell r="G35" t="str">
            <v>P&amp;L</v>
          </cell>
          <cell r="H35">
            <v>10000</v>
          </cell>
          <cell r="I35">
            <v>0</v>
          </cell>
          <cell r="J35">
            <v>0</v>
          </cell>
          <cell r="K35">
            <v>5</v>
          </cell>
          <cell r="L35">
            <v>5</v>
          </cell>
          <cell r="M35">
            <v>5</v>
          </cell>
          <cell r="N35">
            <v>5</v>
          </cell>
          <cell r="O35" t="str">
            <v>Low</v>
          </cell>
          <cell r="P35" t="str">
            <v>Prepaid oil tax structure/ contacting company to arrange meeting</v>
          </cell>
        </row>
        <row r="36">
          <cell r="B36" t="str">
            <v>ENI POPS</v>
          </cell>
          <cell r="C36" t="str">
            <v>Q3 01</v>
          </cell>
          <cell r="E36" t="str">
            <v>Chris Harris</v>
          </cell>
          <cell r="F36" t="str">
            <v>Structuring</v>
          </cell>
          <cell r="G36" t="str">
            <v>P&amp;L</v>
          </cell>
          <cell r="H36">
            <v>10000</v>
          </cell>
          <cell r="I36">
            <v>0</v>
          </cell>
          <cell r="J36">
            <v>0</v>
          </cell>
          <cell r="K36">
            <v>20</v>
          </cell>
          <cell r="L36">
            <v>20</v>
          </cell>
          <cell r="M36">
            <v>15</v>
          </cell>
          <cell r="N36">
            <v>15</v>
          </cell>
          <cell r="O36" t="str">
            <v>Medium</v>
          </cell>
          <cell r="P36" t="str">
            <v>Prepaid oil tax structure/ Client reviewing</v>
          </cell>
        </row>
        <row r="37">
          <cell r="B37" t="str">
            <v>Jaguar</v>
          </cell>
          <cell r="C37" t="str">
            <v>Q4 01</v>
          </cell>
          <cell r="D37" t="str">
            <v>E.004090.06.34</v>
          </cell>
          <cell r="E37" t="str">
            <v>Peter Crilly</v>
          </cell>
          <cell r="F37" t="str">
            <v>Idea stage</v>
          </cell>
          <cell r="G37" t="str">
            <v>P&amp;L</v>
          </cell>
          <cell r="H37">
            <v>5000</v>
          </cell>
          <cell r="I37">
            <v>0</v>
          </cell>
          <cell r="J37">
            <v>0</v>
          </cell>
          <cell r="K37">
            <v>30</v>
          </cell>
          <cell r="L37">
            <v>30</v>
          </cell>
          <cell r="M37">
            <v>0</v>
          </cell>
          <cell r="N37">
            <v>0</v>
          </cell>
          <cell r="O37" t="str">
            <v>Low</v>
          </cell>
          <cell r="P37" t="str">
            <v>Link to Norwegian side of North Sea; used to ensure CATS stays full</v>
          </cell>
        </row>
        <row r="38">
          <cell r="B38" t="str">
            <v>Industrials Q4</v>
          </cell>
          <cell r="C38" t="str">
            <v>Q4 01</v>
          </cell>
          <cell r="D38" t="str">
            <v>E.004090.06.34</v>
          </cell>
          <cell r="E38" t="str">
            <v>Brett Date</v>
          </cell>
          <cell r="F38" t="str">
            <v>Multi Phase</v>
          </cell>
          <cell r="G38" t="str">
            <v>P&amp;L</v>
          </cell>
          <cell r="H38">
            <v>4000</v>
          </cell>
          <cell r="I38">
            <v>0</v>
          </cell>
          <cell r="J38">
            <v>0</v>
          </cell>
          <cell r="K38">
            <v>25</v>
          </cell>
          <cell r="L38">
            <v>25</v>
          </cell>
          <cell r="M38">
            <v>0</v>
          </cell>
          <cell r="N38">
            <v>0</v>
          </cell>
          <cell r="O38" t="str">
            <v>Low</v>
          </cell>
          <cell r="P38" t="str">
            <v>Marketing to large industrial gas users</v>
          </cell>
        </row>
        <row r="39">
          <cell r="B39" t="str">
            <v>Storage Q4</v>
          </cell>
          <cell r="C39" t="str">
            <v>Q4 01</v>
          </cell>
          <cell r="D39" t="str">
            <v>E.004090.06.32</v>
          </cell>
          <cell r="E39" t="str">
            <v>Natasha Danilochkina</v>
          </cell>
          <cell r="F39" t="str">
            <v>Multi Phase</v>
          </cell>
          <cell r="G39" t="str">
            <v>P&amp;L</v>
          </cell>
          <cell r="H39">
            <v>1500</v>
          </cell>
          <cell r="I39">
            <v>0</v>
          </cell>
          <cell r="J39">
            <v>0</v>
          </cell>
          <cell r="K39">
            <v>20</v>
          </cell>
          <cell r="L39">
            <v>20</v>
          </cell>
          <cell r="M39">
            <v>0</v>
          </cell>
          <cell r="N39">
            <v>0</v>
          </cell>
          <cell r="O39" t="str">
            <v>Low</v>
          </cell>
          <cell r="P39" t="str">
            <v>Ongoing efforts to sell EnBank virtual gas storage to customers.</v>
          </cell>
        </row>
        <row r="40">
          <cell r="H40">
            <v>0</v>
          </cell>
          <cell r="I40">
            <v>0</v>
          </cell>
          <cell r="J40">
            <v>0</v>
          </cell>
          <cell r="K40">
            <v>0</v>
          </cell>
          <cell r="L40">
            <v>0</v>
          </cell>
          <cell r="M40">
            <v>0</v>
          </cell>
          <cell r="N40">
            <v>0</v>
          </cell>
        </row>
        <row r="41">
          <cell r="H41">
            <v>0</v>
          </cell>
          <cell r="I41">
            <v>0</v>
          </cell>
          <cell r="J41">
            <v>0</v>
          </cell>
          <cell r="K41">
            <v>0</v>
          </cell>
          <cell r="L41">
            <v>0</v>
          </cell>
          <cell r="M41">
            <v>0</v>
          </cell>
          <cell r="N41">
            <v>0</v>
          </cell>
        </row>
        <row r="42">
          <cell r="H42">
            <v>0</v>
          </cell>
          <cell r="I42">
            <v>0</v>
          </cell>
          <cell r="J42">
            <v>0</v>
          </cell>
          <cell r="K42">
            <v>0</v>
          </cell>
          <cell r="L42">
            <v>0</v>
          </cell>
          <cell r="M42">
            <v>0</v>
          </cell>
          <cell r="N42">
            <v>0</v>
          </cell>
        </row>
        <row r="43">
          <cell r="B43" t="str">
            <v>Doina</v>
          </cell>
          <cell r="C43" t="str">
            <v>Q4 01</v>
          </cell>
          <cell r="D43" t="str">
            <v>E.004006.01.18.02</v>
          </cell>
          <cell r="E43" t="str">
            <v>Chris Harris</v>
          </cell>
          <cell r="F43" t="str">
            <v>Idea stage</v>
          </cell>
          <cell r="G43" t="str">
            <v>P&amp;L</v>
          </cell>
          <cell r="H43">
            <v>10000</v>
          </cell>
          <cell r="I43">
            <v>0</v>
          </cell>
          <cell r="J43">
            <v>0</v>
          </cell>
          <cell r="K43">
            <v>10</v>
          </cell>
          <cell r="L43">
            <v>10</v>
          </cell>
          <cell r="M43">
            <v>10</v>
          </cell>
          <cell r="N43">
            <v>10</v>
          </cell>
          <cell r="O43" t="str">
            <v>Medium</v>
          </cell>
          <cell r="P43" t="str">
            <v>Option to purchase gas from Paladin's off-shore fields; Key well drill date has slipped to Q3 01, cannot assess commercial viability until Q4 01 at the earliest.</v>
          </cell>
        </row>
        <row r="44">
          <cell r="H44">
            <v>0</v>
          </cell>
          <cell r="I44">
            <v>0</v>
          </cell>
          <cell r="J44">
            <v>0</v>
          </cell>
          <cell r="K44">
            <v>0</v>
          </cell>
          <cell r="L44">
            <v>0</v>
          </cell>
          <cell r="M44">
            <v>0</v>
          </cell>
          <cell r="N44">
            <v>0</v>
          </cell>
        </row>
        <row r="45">
          <cell r="H45">
            <v>0</v>
          </cell>
          <cell r="I45">
            <v>0</v>
          </cell>
          <cell r="J45">
            <v>0</v>
          </cell>
          <cell r="K45">
            <v>0</v>
          </cell>
          <cell r="L45">
            <v>0</v>
          </cell>
          <cell r="M45">
            <v>0</v>
          </cell>
          <cell r="N45">
            <v>0</v>
          </cell>
        </row>
        <row r="46">
          <cell r="B46" t="str">
            <v>DEALS REMOVED</v>
          </cell>
        </row>
        <row r="47">
          <cell r="H47">
            <v>0</v>
          </cell>
          <cell r="I47">
            <v>0</v>
          </cell>
          <cell r="J47">
            <v>0</v>
          </cell>
          <cell r="K47">
            <v>0</v>
          </cell>
          <cell r="L47">
            <v>0</v>
          </cell>
          <cell r="M47">
            <v>0</v>
          </cell>
          <cell r="N47">
            <v>0</v>
          </cell>
        </row>
        <row r="48">
          <cell r="H48">
            <v>0</v>
          </cell>
          <cell r="I48">
            <v>0</v>
          </cell>
          <cell r="J48">
            <v>0</v>
          </cell>
          <cell r="K48">
            <v>0</v>
          </cell>
          <cell r="L48">
            <v>0</v>
          </cell>
          <cell r="M48">
            <v>0</v>
          </cell>
          <cell r="N48">
            <v>0</v>
          </cell>
        </row>
        <row r="49">
          <cell r="H49">
            <v>0</v>
          </cell>
          <cell r="I49">
            <v>0</v>
          </cell>
          <cell r="J49">
            <v>0</v>
          </cell>
          <cell r="K49">
            <v>0</v>
          </cell>
          <cell r="L49">
            <v>0</v>
          </cell>
          <cell r="M49">
            <v>0</v>
          </cell>
          <cell r="N49">
            <v>0</v>
          </cell>
        </row>
        <row r="50">
          <cell r="H50">
            <v>0</v>
          </cell>
          <cell r="I50">
            <v>0</v>
          </cell>
          <cell r="J50">
            <v>0</v>
          </cell>
          <cell r="K50">
            <v>0</v>
          </cell>
          <cell r="L50">
            <v>0</v>
          </cell>
          <cell r="M50">
            <v>0</v>
          </cell>
          <cell r="N50">
            <v>0</v>
          </cell>
        </row>
        <row r="51">
          <cell r="H51">
            <v>0</v>
          </cell>
          <cell r="I51">
            <v>0</v>
          </cell>
          <cell r="J51">
            <v>0</v>
          </cell>
          <cell r="K51">
            <v>0</v>
          </cell>
          <cell r="L51">
            <v>0</v>
          </cell>
          <cell r="M51">
            <v>0</v>
          </cell>
          <cell r="N51">
            <v>0</v>
          </cell>
        </row>
        <row r="52">
          <cell r="H52">
            <v>0</v>
          </cell>
          <cell r="I52">
            <v>0</v>
          </cell>
          <cell r="J52">
            <v>0</v>
          </cell>
          <cell r="K52">
            <v>0</v>
          </cell>
          <cell r="L52">
            <v>0</v>
          </cell>
          <cell r="M52">
            <v>0</v>
          </cell>
          <cell r="N52">
            <v>0</v>
          </cell>
        </row>
        <row r="53">
          <cell r="H53">
            <v>0</v>
          </cell>
          <cell r="I53">
            <v>0</v>
          </cell>
          <cell r="J53">
            <v>0</v>
          </cell>
          <cell r="K53">
            <v>0</v>
          </cell>
          <cell r="L53">
            <v>0</v>
          </cell>
          <cell r="M53">
            <v>0</v>
          </cell>
          <cell r="N53">
            <v>0</v>
          </cell>
        </row>
        <row r="54">
          <cell r="H54">
            <v>0</v>
          </cell>
          <cell r="I54">
            <v>0</v>
          </cell>
          <cell r="J54">
            <v>0</v>
          </cell>
          <cell r="K54">
            <v>0</v>
          </cell>
          <cell r="L54">
            <v>0</v>
          </cell>
          <cell r="M54">
            <v>0</v>
          </cell>
          <cell r="N54">
            <v>0</v>
          </cell>
        </row>
        <row r="55">
          <cell r="H55">
            <v>0</v>
          </cell>
          <cell r="I55">
            <v>0</v>
          </cell>
          <cell r="J55">
            <v>0</v>
          </cell>
          <cell r="K55">
            <v>0</v>
          </cell>
          <cell r="L55">
            <v>0</v>
          </cell>
          <cell r="M55">
            <v>0</v>
          </cell>
          <cell r="N55">
            <v>0</v>
          </cell>
        </row>
        <row r="56">
          <cell r="H56">
            <v>0</v>
          </cell>
          <cell r="I56">
            <v>0</v>
          </cell>
          <cell r="J56">
            <v>0</v>
          </cell>
          <cell r="K56">
            <v>0</v>
          </cell>
          <cell r="L56">
            <v>0</v>
          </cell>
          <cell r="M56">
            <v>0</v>
          </cell>
          <cell r="N56">
            <v>0</v>
          </cell>
        </row>
        <row r="57">
          <cell r="H57">
            <v>0</v>
          </cell>
          <cell r="I57">
            <v>0</v>
          </cell>
          <cell r="J57">
            <v>0</v>
          </cell>
          <cell r="K57">
            <v>0</v>
          </cell>
          <cell r="L57">
            <v>0</v>
          </cell>
          <cell r="M57">
            <v>0</v>
          </cell>
          <cell r="N57">
            <v>0</v>
          </cell>
        </row>
        <row r="58">
          <cell r="H58">
            <v>0</v>
          </cell>
          <cell r="I58">
            <v>0</v>
          </cell>
          <cell r="J58">
            <v>0</v>
          </cell>
          <cell r="K58">
            <v>0</v>
          </cell>
          <cell r="L58">
            <v>0</v>
          </cell>
          <cell r="M58">
            <v>0</v>
          </cell>
          <cell r="N58">
            <v>0</v>
          </cell>
        </row>
        <row r="59">
          <cell r="H59">
            <v>0</v>
          </cell>
          <cell r="I59">
            <v>0</v>
          </cell>
          <cell r="J59">
            <v>0</v>
          </cell>
          <cell r="K59">
            <v>0</v>
          </cell>
          <cell r="L59">
            <v>0</v>
          </cell>
          <cell r="M59">
            <v>0</v>
          </cell>
          <cell r="N59">
            <v>0</v>
          </cell>
        </row>
        <row r="60">
          <cell r="H60">
            <v>0</v>
          </cell>
          <cell r="I60">
            <v>0</v>
          </cell>
          <cell r="J60">
            <v>0</v>
          </cell>
          <cell r="K60">
            <v>0</v>
          </cell>
          <cell r="L60">
            <v>0</v>
          </cell>
          <cell r="M60">
            <v>0</v>
          </cell>
          <cell r="N60">
            <v>0</v>
          </cell>
        </row>
        <row r="61">
          <cell r="H61">
            <v>0</v>
          </cell>
          <cell r="I61">
            <v>0</v>
          </cell>
          <cell r="J61">
            <v>0</v>
          </cell>
          <cell r="K61">
            <v>0</v>
          </cell>
          <cell r="L61">
            <v>0</v>
          </cell>
          <cell r="M61">
            <v>0</v>
          </cell>
          <cell r="N61">
            <v>0</v>
          </cell>
        </row>
        <row r="62">
          <cell r="H62">
            <v>0</v>
          </cell>
          <cell r="I62">
            <v>0</v>
          </cell>
          <cell r="J62">
            <v>0</v>
          </cell>
          <cell r="K62">
            <v>0</v>
          </cell>
          <cell r="L62">
            <v>0</v>
          </cell>
          <cell r="M62">
            <v>0</v>
          </cell>
          <cell r="N62">
            <v>0</v>
          </cell>
        </row>
        <row r="63">
          <cell r="H63">
            <v>0</v>
          </cell>
          <cell r="I63">
            <v>0</v>
          </cell>
          <cell r="J63">
            <v>0</v>
          </cell>
          <cell r="K63">
            <v>0</v>
          </cell>
          <cell r="L63">
            <v>0</v>
          </cell>
          <cell r="M63">
            <v>0</v>
          </cell>
          <cell r="N63">
            <v>0</v>
          </cell>
        </row>
        <row r="64">
          <cell r="H64">
            <v>0</v>
          </cell>
          <cell r="I64">
            <v>0</v>
          </cell>
          <cell r="J64">
            <v>0</v>
          </cell>
          <cell r="K64">
            <v>0</v>
          </cell>
          <cell r="L64">
            <v>0</v>
          </cell>
          <cell r="M64">
            <v>0</v>
          </cell>
          <cell r="N64">
            <v>0</v>
          </cell>
        </row>
        <row r="65">
          <cell r="H65">
            <v>0</v>
          </cell>
          <cell r="I65">
            <v>0</v>
          </cell>
          <cell r="J65">
            <v>0</v>
          </cell>
          <cell r="K65">
            <v>0</v>
          </cell>
          <cell r="L65">
            <v>0</v>
          </cell>
          <cell r="M65">
            <v>0</v>
          </cell>
          <cell r="N65">
            <v>0</v>
          </cell>
        </row>
        <row r="66">
          <cell r="H66">
            <v>0</v>
          </cell>
          <cell r="I66">
            <v>0</v>
          </cell>
          <cell r="J66">
            <v>0</v>
          </cell>
          <cell r="K66">
            <v>0</v>
          </cell>
          <cell r="L66">
            <v>0</v>
          </cell>
          <cell r="M66">
            <v>0</v>
          </cell>
          <cell r="N66">
            <v>0</v>
          </cell>
        </row>
        <row r="67">
          <cell r="B67">
            <v>0</v>
          </cell>
          <cell r="D67">
            <v>0</v>
          </cell>
          <cell r="E67">
            <v>0</v>
          </cell>
          <cell r="H67">
            <v>0</v>
          </cell>
          <cell r="I67">
            <v>0</v>
          </cell>
          <cell r="J67">
            <v>0</v>
          </cell>
          <cell r="K67">
            <v>0</v>
          </cell>
          <cell r="L67">
            <v>0</v>
          </cell>
          <cell r="M67">
            <v>0</v>
          </cell>
          <cell r="N67">
            <v>0</v>
          </cell>
          <cell r="P67">
            <v>0</v>
          </cell>
        </row>
        <row r="68">
          <cell r="B68">
            <v>0</v>
          </cell>
          <cell r="D68">
            <v>0</v>
          </cell>
          <cell r="E68">
            <v>0</v>
          </cell>
          <cell r="H68">
            <v>0</v>
          </cell>
          <cell r="I68">
            <v>0</v>
          </cell>
          <cell r="J68">
            <v>0</v>
          </cell>
          <cell r="K68">
            <v>0</v>
          </cell>
          <cell r="L68">
            <v>0</v>
          </cell>
          <cell r="M68">
            <v>0</v>
          </cell>
          <cell r="N68">
            <v>0</v>
          </cell>
          <cell r="P68">
            <v>0</v>
          </cell>
        </row>
        <row r="70">
          <cell r="G70" t="str">
            <v># deals</v>
          </cell>
          <cell r="H70" t="str">
            <v>value</v>
          </cell>
          <cell r="I70" t="str">
            <v>costs to date</v>
          </cell>
          <cell r="J70" t="str">
            <v>costs expected</v>
          </cell>
          <cell r="K70" t="str">
            <v>net profit</v>
          </cell>
        </row>
        <row r="71">
          <cell r="D71" t="str">
            <v>TOTAL Q2 01</v>
          </cell>
          <cell r="G71">
            <v>17</v>
          </cell>
          <cell r="H71">
            <v>109250</v>
          </cell>
          <cell r="I71">
            <v>0</v>
          </cell>
          <cell r="J71">
            <v>0</v>
          </cell>
          <cell r="K71">
            <v>109250</v>
          </cell>
        </row>
        <row r="72">
          <cell r="D72" t="str">
            <v>TOTAL Q3 01</v>
          </cell>
          <cell r="G72">
            <v>13</v>
          </cell>
          <cell r="H72">
            <v>93000</v>
          </cell>
          <cell r="I72">
            <v>0</v>
          </cell>
          <cell r="J72">
            <v>0</v>
          </cell>
          <cell r="K72">
            <v>93000</v>
          </cell>
        </row>
        <row r="73">
          <cell r="D73" t="str">
            <v>TOTAL Q4 01</v>
          </cell>
          <cell r="G73">
            <v>4</v>
          </cell>
          <cell r="H73">
            <v>20500</v>
          </cell>
          <cell r="I73">
            <v>0</v>
          </cell>
          <cell r="J73">
            <v>0</v>
          </cell>
          <cell r="K73">
            <v>20500</v>
          </cell>
        </row>
        <row r="74">
          <cell r="D74" t="str">
            <v>TOTAL Q1 02</v>
          </cell>
          <cell r="G74">
            <v>0</v>
          </cell>
          <cell r="H74">
            <v>0</v>
          </cell>
          <cell r="I74">
            <v>0</v>
          </cell>
          <cell r="J74">
            <v>0</v>
          </cell>
          <cell r="K74">
            <v>0</v>
          </cell>
        </row>
        <row r="75">
          <cell r="D75" t="str">
            <v>GROUP TOTAL</v>
          </cell>
          <cell r="G75">
            <v>34</v>
          </cell>
          <cell r="H75">
            <v>222750</v>
          </cell>
          <cell r="I75">
            <v>0</v>
          </cell>
          <cell r="J75">
            <v>0</v>
          </cell>
          <cell r="K75">
            <v>222750</v>
          </cell>
        </row>
        <row r="77">
          <cell r="B77" t="str">
            <v>UK POWER</v>
          </cell>
        </row>
        <row r="78">
          <cell r="B78" t="str">
            <v>Watershed ICI Proceeds</v>
          </cell>
          <cell r="C78" t="str">
            <v>Q2 01</v>
          </cell>
          <cell r="D78">
            <v>101023</v>
          </cell>
          <cell r="E78" t="str">
            <v>Neil McDermott</v>
          </cell>
          <cell r="F78" t="str">
            <v>Structuring</v>
          </cell>
          <cell r="G78" t="str">
            <v>P&amp;L</v>
          </cell>
          <cell r="H78">
            <v>12000</v>
          </cell>
          <cell r="I78">
            <v>0</v>
          </cell>
          <cell r="J78">
            <v>0</v>
          </cell>
          <cell r="K78">
            <v>80</v>
          </cell>
          <cell r="L78">
            <v>80</v>
          </cell>
          <cell r="M78">
            <v>50</v>
          </cell>
          <cell r="N78">
            <v>20</v>
          </cell>
          <cell r="O78" t="str">
            <v>Critical</v>
          </cell>
          <cell r="P78" t="str">
            <v>Rebuild of Watershed model.  To be included in trading not origination.  Provisions needed.  No incremental except for ICI litigation payment.</v>
          </cell>
        </row>
        <row r="79">
          <cell r="B79" t="str">
            <v>Wartsila</v>
          </cell>
          <cell r="C79" t="str">
            <v>Q2 01</v>
          </cell>
          <cell r="D79" t="str">
            <v>E.004090.06.27</v>
          </cell>
          <cell r="E79" t="str">
            <v>Chris Thrall</v>
          </cell>
          <cell r="F79" t="str">
            <v>MOU/LOI</v>
          </cell>
          <cell r="G79" t="str">
            <v>P&amp;L</v>
          </cell>
          <cell r="H79">
            <v>10000</v>
          </cell>
          <cell r="I79">
            <v>0</v>
          </cell>
          <cell r="J79">
            <v>0</v>
          </cell>
          <cell r="K79">
            <v>20</v>
          </cell>
          <cell r="L79">
            <v>40</v>
          </cell>
          <cell r="M79">
            <v>30</v>
          </cell>
          <cell r="N79">
            <v>30</v>
          </cell>
          <cell r="O79" t="str">
            <v>Critical</v>
          </cell>
          <cell r="P79" t="str">
            <v>Purchase of 20 year tolling option on 205 MW power generators to be installed by Wartsila (build-now).  Enron guaranteeing payments to lessor up to $60m.  Also, option on 600MW additional capacity (Enron to provide sites for those).</v>
          </cell>
        </row>
        <row r="80">
          <cell r="B80" t="str">
            <v>EnBattery and other WDV Deals</v>
          </cell>
          <cell r="C80" t="str">
            <v>Q2 01</v>
          </cell>
          <cell r="D80" t="str">
            <v>E.004090.06.31</v>
          </cell>
          <cell r="E80" t="str">
            <v>Steve Vavrik</v>
          </cell>
          <cell r="F80" t="str">
            <v>Idea stage</v>
          </cell>
          <cell r="G80" t="str">
            <v>P&amp;L</v>
          </cell>
          <cell r="H80">
            <v>10000</v>
          </cell>
          <cell r="I80">
            <v>0</v>
          </cell>
          <cell r="J80">
            <v>0</v>
          </cell>
          <cell r="K80">
            <v>20</v>
          </cell>
          <cell r="L80">
            <v>20</v>
          </cell>
          <cell r="M80">
            <v>0</v>
          </cell>
          <cell r="N80">
            <v>0</v>
          </cell>
          <cell r="O80" t="str">
            <v>High</v>
          </cell>
          <cell r="P80" t="str">
            <v>Power equivalent of EnBank</v>
          </cell>
        </row>
        <row r="81">
          <cell r="B81" t="str">
            <v>Conoco</v>
          </cell>
          <cell r="C81" t="str">
            <v>Q2 01</v>
          </cell>
          <cell r="D81" t="str">
            <v>E.004090.06.35</v>
          </cell>
          <cell r="E81" t="str">
            <v>Tom Glover</v>
          </cell>
          <cell r="F81" t="str">
            <v>Structuring</v>
          </cell>
          <cell r="G81" t="str">
            <v>P&amp;L</v>
          </cell>
          <cell r="H81">
            <v>2000</v>
          </cell>
          <cell r="I81">
            <v>0</v>
          </cell>
          <cell r="J81">
            <v>0</v>
          </cell>
          <cell r="K81">
            <v>5</v>
          </cell>
          <cell r="L81">
            <v>5</v>
          </cell>
          <cell r="M81">
            <v>5</v>
          </cell>
          <cell r="N81">
            <v>5</v>
          </cell>
          <cell r="O81" t="str">
            <v>Low</v>
          </cell>
          <cell r="P81" t="str">
            <v>15-year 300MW CTA on plant to be commissioned in 2004 by Conoco, with options on additional 150MW.  Possibility to extend by 5 years.</v>
          </cell>
        </row>
        <row r="82">
          <cell r="B82" t="str">
            <v>Rolls Royce Power</v>
          </cell>
          <cell r="C82" t="str">
            <v>Q2 01</v>
          </cell>
          <cell r="D82" t="str">
            <v>E.004090.06.35</v>
          </cell>
          <cell r="E82" t="str">
            <v>Carsten Hansen</v>
          </cell>
          <cell r="F82" t="str">
            <v>Structuring</v>
          </cell>
          <cell r="G82" t="str">
            <v>P&amp;L</v>
          </cell>
          <cell r="H82">
            <v>3000</v>
          </cell>
          <cell r="I82">
            <v>0</v>
          </cell>
          <cell r="J82">
            <v>0</v>
          </cell>
          <cell r="K82">
            <v>10</v>
          </cell>
          <cell r="L82">
            <v>10</v>
          </cell>
          <cell r="M82">
            <v>5</v>
          </cell>
          <cell r="N82">
            <v>5</v>
          </cell>
          <cell r="O82" t="str">
            <v>Low</v>
          </cell>
          <cell r="P82" t="str">
            <v>Cancel existing out of the money contract and do 2 new out of the money contracts for net gain</v>
          </cell>
        </row>
        <row r="83">
          <cell r="B83" t="str">
            <v>Thames Water</v>
          </cell>
          <cell r="C83" t="str">
            <v>Q2 01</v>
          </cell>
          <cell r="D83" t="str">
            <v>E.004090.06.35</v>
          </cell>
          <cell r="E83" t="str">
            <v>Chris Thrall</v>
          </cell>
          <cell r="F83" t="str">
            <v>Idea stage</v>
          </cell>
          <cell r="G83" t="str">
            <v>P&amp;L</v>
          </cell>
          <cell r="H83">
            <v>1500</v>
          </cell>
          <cell r="I83">
            <v>0</v>
          </cell>
          <cell r="J83">
            <v>0</v>
          </cell>
          <cell r="K83">
            <v>20</v>
          </cell>
          <cell r="L83">
            <v>20</v>
          </cell>
          <cell r="M83">
            <v>0</v>
          </cell>
          <cell r="N83">
            <v>0</v>
          </cell>
          <cell r="O83" t="str">
            <v>Low</v>
          </cell>
        </row>
        <row r="84">
          <cell r="B84" t="str">
            <v>TPL restructuring</v>
          </cell>
          <cell r="C84" t="str">
            <v>Q3 01</v>
          </cell>
          <cell r="D84" t="str">
            <v>E.004090.06.10</v>
          </cell>
          <cell r="E84" t="str">
            <v>Nigel Beresford</v>
          </cell>
          <cell r="F84" t="str">
            <v>Idea stage</v>
          </cell>
          <cell r="G84" t="str">
            <v>Funds Flow</v>
          </cell>
          <cell r="H84">
            <v>0</v>
          </cell>
          <cell r="I84">
            <v>0</v>
          </cell>
          <cell r="J84">
            <v>0</v>
          </cell>
          <cell r="K84">
            <v>20</v>
          </cell>
          <cell r="L84">
            <v>20</v>
          </cell>
          <cell r="M84">
            <v>1</v>
          </cell>
          <cell r="N84">
            <v>1</v>
          </cell>
          <cell r="O84" t="str">
            <v>Critical</v>
          </cell>
          <cell r="P84" t="str">
            <v>Next step in Big Bang project.  Proposed take-out of Northern PPA and equity. Possible funds flow of £250 for PPA purchase. Possible earnings recognition at later date.</v>
          </cell>
        </row>
        <row r="85">
          <cell r="B85" t="str">
            <v>Wind Assets</v>
          </cell>
          <cell r="C85" t="str">
            <v>Q3 01</v>
          </cell>
          <cell r="D85" t="str">
            <v>E.004090.06.35</v>
          </cell>
          <cell r="E85" t="str">
            <v>Louis Redshaw</v>
          </cell>
          <cell r="F85" t="str">
            <v>Idea stage</v>
          </cell>
          <cell r="G85" t="str">
            <v>P&amp;L</v>
          </cell>
          <cell r="H85">
            <v>30000</v>
          </cell>
          <cell r="I85">
            <v>0</v>
          </cell>
          <cell r="J85">
            <v>0</v>
          </cell>
          <cell r="K85">
            <v>10</v>
          </cell>
          <cell r="L85">
            <v>10</v>
          </cell>
          <cell r="M85">
            <v>0</v>
          </cell>
          <cell r="N85">
            <v>0</v>
          </cell>
          <cell r="O85" t="str">
            <v>Low</v>
          </cell>
          <cell r="P85" t="str">
            <v>Assets to be obtained from Enron Wind projects; minimal purchase price until they have permits, may get commodity value of assets either through renewables curve or straight sale</v>
          </cell>
        </row>
        <row r="86">
          <cell r="B86" t="str">
            <v>Severmside</v>
          </cell>
          <cell r="C86" t="str">
            <v>Q3 01</v>
          </cell>
          <cell r="D86" t="str">
            <v>E.004090.06.18.02</v>
          </cell>
          <cell r="E86" t="str">
            <v>Chris Moore</v>
          </cell>
          <cell r="F86" t="str">
            <v>Idea stage</v>
          </cell>
          <cell r="G86" t="str">
            <v>Market Growth</v>
          </cell>
          <cell r="H86">
            <v>0</v>
          </cell>
          <cell r="I86">
            <v>0</v>
          </cell>
          <cell r="J86">
            <v>0</v>
          </cell>
          <cell r="K86">
            <v>20</v>
          </cell>
          <cell r="L86">
            <v>20</v>
          </cell>
          <cell r="M86">
            <v>0</v>
          </cell>
          <cell r="N86">
            <v>0</v>
          </cell>
          <cell r="O86" t="str">
            <v>Low</v>
          </cell>
          <cell r="P86" t="str">
            <v>Have land, need s36 application; significant opposition at present</v>
          </cell>
        </row>
        <row r="87">
          <cell r="B87" t="str">
            <v>AES Partington</v>
          </cell>
          <cell r="C87" t="str">
            <v>Q3 01</v>
          </cell>
          <cell r="D87" t="str">
            <v>E.004090.06.35</v>
          </cell>
          <cell r="E87" t="str">
            <v>Louis Redshaw</v>
          </cell>
          <cell r="F87" t="str">
            <v>Structuring</v>
          </cell>
          <cell r="G87" t="str">
            <v>P&amp;L</v>
          </cell>
          <cell r="H87">
            <v>15000</v>
          </cell>
          <cell r="I87">
            <v>0</v>
          </cell>
          <cell r="J87">
            <v>0</v>
          </cell>
          <cell r="K87">
            <v>10</v>
          </cell>
          <cell r="L87">
            <v>10</v>
          </cell>
          <cell r="M87">
            <v>10</v>
          </cell>
          <cell r="N87">
            <v>10</v>
          </cell>
          <cell r="O87" t="str">
            <v>Low</v>
          </cell>
          <cell r="P87" t="str">
            <v>CTA, GSA with 400MW AES plant.  Issue with respect to cap in value in gas contract.</v>
          </cell>
        </row>
        <row r="88">
          <cell r="B88" t="str">
            <v>Kent Power</v>
          </cell>
          <cell r="C88" t="str">
            <v>Q3 01</v>
          </cell>
          <cell r="D88" t="str">
            <v>E.004090.06.14.01</v>
          </cell>
          <cell r="E88" t="str">
            <v>Chris Moore</v>
          </cell>
          <cell r="F88" t="str">
            <v>Multi Phase</v>
          </cell>
          <cell r="G88" t="str">
            <v>P&amp;L</v>
          </cell>
          <cell r="H88">
            <v>5000</v>
          </cell>
          <cell r="I88">
            <v>0</v>
          </cell>
          <cell r="J88">
            <v>0</v>
          </cell>
          <cell r="K88">
            <v>10</v>
          </cell>
          <cell r="L88">
            <v>10</v>
          </cell>
          <cell r="M88">
            <v>0</v>
          </cell>
          <cell r="N88">
            <v>0</v>
          </cell>
          <cell r="O88" t="str">
            <v>Low</v>
          </cell>
          <cell r="P88" t="str">
            <v>S36 approval received 15/11/00; May purchase Amberbar land (adjacent), move license over and sell together</v>
          </cell>
        </row>
        <row r="89">
          <cell r="B89" t="str">
            <v>Rassau Power</v>
          </cell>
          <cell r="C89" t="str">
            <v>Q3 01</v>
          </cell>
          <cell r="D89" t="str">
            <v>E.004090.06.26.01</v>
          </cell>
          <cell r="E89" t="str">
            <v>Chris Moore</v>
          </cell>
          <cell r="F89" t="str">
            <v>Idea stage</v>
          </cell>
          <cell r="G89" t="str">
            <v>P&amp;L</v>
          </cell>
          <cell r="H89">
            <v>10000</v>
          </cell>
          <cell r="I89">
            <v>0</v>
          </cell>
          <cell r="J89">
            <v>0</v>
          </cell>
          <cell r="K89">
            <v>10</v>
          </cell>
          <cell r="L89">
            <v>10</v>
          </cell>
          <cell r="M89">
            <v>0</v>
          </cell>
          <cell r="N89">
            <v>0</v>
          </cell>
          <cell r="O89" t="str">
            <v>Low</v>
          </cell>
          <cell r="P89" t="str">
            <v>Apply for S36 license and then sell; have informal consent</v>
          </cell>
        </row>
        <row r="90">
          <cell r="B90" t="str">
            <v>TXU</v>
          </cell>
          <cell r="C90" t="str">
            <v>Q3 01</v>
          </cell>
          <cell r="D90" t="str">
            <v>E.004090.06.35</v>
          </cell>
          <cell r="E90" t="str">
            <v>Rob Bayley</v>
          </cell>
          <cell r="F90" t="str">
            <v>Idea stage</v>
          </cell>
          <cell r="G90" t="str">
            <v>Market Growth</v>
          </cell>
          <cell r="H90">
            <v>0</v>
          </cell>
          <cell r="I90">
            <v>0</v>
          </cell>
          <cell r="J90">
            <v>0</v>
          </cell>
          <cell r="K90">
            <v>5</v>
          </cell>
          <cell r="L90">
            <v>0</v>
          </cell>
          <cell r="M90">
            <v>0</v>
          </cell>
          <cell r="N90">
            <v>0</v>
          </cell>
          <cell r="O90" t="str">
            <v>Low</v>
          </cell>
        </row>
        <row r="91">
          <cell r="B91" t="str">
            <v>LWS</v>
          </cell>
          <cell r="C91" t="str">
            <v>Q3 01</v>
          </cell>
          <cell r="E91" t="str">
            <v>Andrew Davison</v>
          </cell>
          <cell r="F91" t="str">
            <v>Negotiation</v>
          </cell>
          <cell r="G91" t="str">
            <v>P&amp;L</v>
          </cell>
          <cell r="H91">
            <v>15000</v>
          </cell>
          <cell r="I91">
            <v>0</v>
          </cell>
          <cell r="J91">
            <v>0</v>
          </cell>
          <cell r="K91">
            <v>10</v>
          </cell>
          <cell r="L91">
            <v>10</v>
          </cell>
          <cell r="M91">
            <v>30</v>
          </cell>
          <cell r="N91">
            <v>30</v>
          </cell>
          <cell r="O91" t="str">
            <v>Medium</v>
          </cell>
          <cell r="P91" t="str">
            <v>Low cost waste to energy start-up/  Power and equity options over a ten-site program.  ENE is EPC contractor.  This is an accrual accounted deal.  P&amp;L to be realized 2002/2003 at earliest</v>
          </cell>
        </row>
        <row r="92">
          <cell r="H92">
            <v>0</v>
          </cell>
          <cell r="I92">
            <v>0</v>
          </cell>
          <cell r="J92">
            <v>0</v>
          </cell>
          <cell r="K92">
            <v>0</v>
          </cell>
          <cell r="L92">
            <v>0</v>
          </cell>
          <cell r="M92">
            <v>0</v>
          </cell>
          <cell r="N92">
            <v>0</v>
          </cell>
        </row>
        <row r="93">
          <cell r="H93">
            <v>0</v>
          </cell>
          <cell r="I93">
            <v>0</v>
          </cell>
          <cell r="J93">
            <v>0</v>
          </cell>
          <cell r="K93">
            <v>0</v>
          </cell>
          <cell r="L93">
            <v>0</v>
          </cell>
          <cell r="M93">
            <v>0</v>
          </cell>
          <cell r="N93">
            <v>0</v>
          </cell>
        </row>
        <row r="94">
          <cell r="H94">
            <v>0</v>
          </cell>
          <cell r="I94">
            <v>0</v>
          </cell>
          <cell r="J94">
            <v>0</v>
          </cell>
          <cell r="K94">
            <v>0</v>
          </cell>
          <cell r="L94">
            <v>0</v>
          </cell>
          <cell r="M94">
            <v>0</v>
          </cell>
          <cell r="N94">
            <v>0</v>
          </cell>
        </row>
        <row r="95">
          <cell r="H95">
            <v>0</v>
          </cell>
          <cell r="I95">
            <v>0</v>
          </cell>
          <cell r="J95">
            <v>0</v>
          </cell>
          <cell r="K95">
            <v>0</v>
          </cell>
          <cell r="L95">
            <v>0</v>
          </cell>
          <cell r="M95">
            <v>0</v>
          </cell>
          <cell r="N95">
            <v>0</v>
          </cell>
        </row>
        <row r="96">
          <cell r="H96">
            <v>0</v>
          </cell>
          <cell r="I96">
            <v>0</v>
          </cell>
          <cell r="J96">
            <v>0</v>
          </cell>
          <cell r="K96">
            <v>0</v>
          </cell>
          <cell r="L96">
            <v>0</v>
          </cell>
          <cell r="M96">
            <v>0</v>
          </cell>
          <cell r="N96">
            <v>0</v>
          </cell>
        </row>
        <row r="97">
          <cell r="H97">
            <v>0</v>
          </cell>
          <cell r="I97">
            <v>0</v>
          </cell>
          <cell r="J97">
            <v>0</v>
          </cell>
          <cell r="K97">
            <v>0</v>
          </cell>
          <cell r="L97">
            <v>0</v>
          </cell>
          <cell r="M97">
            <v>0</v>
          </cell>
          <cell r="N97">
            <v>0</v>
          </cell>
        </row>
        <row r="98">
          <cell r="H98">
            <v>0</v>
          </cell>
          <cell r="I98">
            <v>0</v>
          </cell>
          <cell r="J98">
            <v>0</v>
          </cell>
          <cell r="K98">
            <v>0</v>
          </cell>
          <cell r="L98">
            <v>0</v>
          </cell>
          <cell r="M98">
            <v>0</v>
          </cell>
          <cell r="N98">
            <v>0</v>
          </cell>
        </row>
        <row r="99">
          <cell r="H99">
            <v>0</v>
          </cell>
          <cell r="I99">
            <v>0</v>
          </cell>
          <cell r="J99">
            <v>0</v>
          </cell>
          <cell r="K99">
            <v>0</v>
          </cell>
          <cell r="L99">
            <v>0</v>
          </cell>
          <cell r="M99">
            <v>0</v>
          </cell>
          <cell r="N99">
            <v>0</v>
          </cell>
        </row>
        <row r="100">
          <cell r="H100">
            <v>0</v>
          </cell>
          <cell r="I100">
            <v>0</v>
          </cell>
          <cell r="J100">
            <v>0</v>
          </cell>
          <cell r="K100">
            <v>0</v>
          </cell>
          <cell r="L100">
            <v>0</v>
          </cell>
          <cell r="M100">
            <v>0</v>
          </cell>
          <cell r="N100">
            <v>0</v>
          </cell>
        </row>
        <row r="101">
          <cell r="H101">
            <v>0</v>
          </cell>
          <cell r="I101">
            <v>0</v>
          </cell>
          <cell r="J101">
            <v>0</v>
          </cell>
          <cell r="K101">
            <v>0</v>
          </cell>
          <cell r="L101">
            <v>0</v>
          </cell>
          <cell r="M101">
            <v>0</v>
          </cell>
          <cell r="N101">
            <v>0</v>
          </cell>
        </row>
        <row r="102">
          <cell r="H102">
            <v>0</v>
          </cell>
          <cell r="I102">
            <v>0</v>
          </cell>
          <cell r="J102">
            <v>0</v>
          </cell>
          <cell r="K102">
            <v>0</v>
          </cell>
          <cell r="L102">
            <v>0</v>
          </cell>
          <cell r="M102">
            <v>0</v>
          </cell>
          <cell r="N102">
            <v>0</v>
          </cell>
        </row>
        <row r="103">
          <cell r="H103">
            <v>0</v>
          </cell>
          <cell r="I103">
            <v>0</v>
          </cell>
          <cell r="J103">
            <v>0</v>
          </cell>
          <cell r="K103">
            <v>0</v>
          </cell>
          <cell r="L103">
            <v>0</v>
          </cell>
          <cell r="M103">
            <v>0</v>
          </cell>
          <cell r="N103">
            <v>0</v>
          </cell>
        </row>
        <row r="104">
          <cell r="H104">
            <v>0</v>
          </cell>
          <cell r="I104">
            <v>0</v>
          </cell>
          <cell r="J104">
            <v>0</v>
          </cell>
          <cell r="K104">
            <v>0</v>
          </cell>
          <cell r="L104">
            <v>0</v>
          </cell>
          <cell r="M104">
            <v>0</v>
          </cell>
          <cell r="N104">
            <v>0</v>
          </cell>
        </row>
        <row r="105">
          <cell r="H105">
            <v>0</v>
          </cell>
          <cell r="I105">
            <v>0</v>
          </cell>
          <cell r="J105">
            <v>0</v>
          </cell>
          <cell r="K105">
            <v>0</v>
          </cell>
          <cell r="L105">
            <v>0</v>
          </cell>
          <cell r="M105">
            <v>0</v>
          </cell>
          <cell r="N105">
            <v>0</v>
          </cell>
        </row>
        <row r="106">
          <cell r="H106">
            <v>0</v>
          </cell>
          <cell r="I106">
            <v>0</v>
          </cell>
          <cell r="J106">
            <v>0</v>
          </cell>
          <cell r="K106">
            <v>0</v>
          </cell>
          <cell r="L106">
            <v>0</v>
          </cell>
          <cell r="M106">
            <v>0</v>
          </cell>
          <cell r="N106">
            <v>0</v>
          </cell>
        </row>
        <row r="107">
          <cell r="H107">
            <v>0</v>
          </cell>
          <cell r="I107">
            <v>0</v>
          </cell>
          <cell r="J107">
            <v>0</v>
          </cell>
          <cell r="K107">
            <v>0</v>
          </cell>
          <cell r="L107">
            <v>0</v>
          </cell>
          <cell r="M107">
            <v>0</v>
          </cell>
          <cell r="N107">
            <v>0</v>
          </cell>
        </row>
        <row r="108">
          <cell r="H108">
            <v>0</v>
          </cell>
          <cell r="I108">
            <v>0</v>
          </cell>
          <cell r="J108">
            <v>0</v>
          </cell>
          <cell r="K108">
            <v>0</v>
          </cell>
          <cell r="L108">
            <v>0</v>
          </cell>
          <cell r="M108">
            <v>0</v>
          </cell>
          <cell r="N108">
            <v>0</v>
          </cell>
        </row>
        <row r="109">
          <cell r="H109">
            <v>0</v>
          </cell>
          <cell r="I109">
            <v>0</v>
          </cell>
          <cell r="J109">
            <v>0</v>
          </cell>
          <cell r="K109">
            <v>0</v>
          </cell>
          <cell r="L109">
            <v>0</v>
          </cell>
          <cell r="M109">
            <v>0</v>
          </cell>
          <cell r="N109">
            <v>0</v>
          </cell>
        </row>
        <row r="110">
          <cell r="H110">
            <v>0</v>
          </cell>
          <cell r="I110">
            <v>0</v>
          </cell>
          <cell r="J110">
            <v>0</v>
          </cell>
          <cell r="K110">
            <v>0</v>
          </cell>
          <cell r="L110">
            <v>0</v>
          </cell>
          <cell r="M110">
            <v>0</v>
          </cell>
          <cell r="N110">
            <v>0</v>
          </cell>
        </row>
        <row r="111">
          <cell r="H111">
            <v>0</v>
          </cell>
          <cell r="I111">
            <v>0</v>
          </cell>
          <cell r="J111">
            <v>0</v>
          </cell>
          <cell r="K111">
            <v>0</v>
          </cell>
          <cell r="L111">
            <v>0</v>
          </cell>
          <cell r="M111">
            <v>0</v>
          </cell>
          <cell r="N111">
            <v>0</v>
          </cell>
        </row>
        <row r="112">
          <cell r="H112">
            <v>0</v>
          </cell>
          <cell r="I112">
            <v>0</v>
          </cell>
          <cell r="J112">
            <v>0</v>
          </cell>
          <cell r="K112">
            <v>0</v>
          </cell>
          <cell r="L112">
            <v>0</v>
          </cell>
          <cell r="M112">
            <v>0</v>
          </cell>
          <cell r="N112">
            <v>0</v>
          </cell>
        </row>
        <row r="113">
          <cell r="H113">
            <v>0</v>
          </cell>
          <cell r="I113">
            <v>0</v>
          </cell>
          <cell r="J113">
            <v>0</v>
          </cell>
          <cell r="K113">
            <v>0</v>
          </cell>
          <cell r="L113">
            <v>0</v>
          </cell>
          <cell r="M113">
            <v>0</v>
          </cell>
          <cell r="N113">
            <v>0</v>
          </cell>
        </row>
        <row r="114">
          <cell r="H114">
            <v>0</v>
          </cell>
          <cell r="I114">
            <v>0</v>
          </cell>
          <cell r="J114">
            <v>0</v>
          </cell>
          <cell r="K114">
            <v>0</v>
          </cell>
          <cell r="L114">
            <v>0</v>
          </cell>
          <cell r="M114">
            <v>0</v>
          </cell>
          <cell r="N114">
            <v>0</v>
          </cell>
        </row>
        <row r="115">
          <cell r="H115">
            <v>0</v>
          </cell>
          <cell r="I115">
            <v>0</v>
          </cell>
          <cell r="J115">
            <v>0</v>
          </cell>
          <cell r="K115">
            <v>0</v>
          </cell>
          <cell r="L115">
            <v>0</v>
          </cell>
          <cell r="M115">
            <v>0</v>
          </cell>
          <cell r="N115">
            <v>0</v>
          </cell>
        </row>
        <row r="116">
          <cell r="H116">
            <v>0</v>
          </cell>
          <cell r="I116">
            <v>0</v>
          </cell>
          <cell r="J116">
            <v>0</v>
          </cell>
          <cell r="K116">
            <v>0</v>
          </cell>
          <cell r="L116">
            <v>0</v>
          </cell>
          <cell r="M116">
            <v>0</v>
          </cell>
          <cell r="N116">
            <v>0</v>
          </cell>
        </row>
        <row r="117">
          <cell r="H117">
            <v>0</v>
          </cell>
          <cell r="I117">
            <v>0</v>
          </cell>
          <cell r="J117">
            <v>0</v>
          </cell>
          <cell r="K117">
            <v>0</v>
          </cell>
          <cell r="L117">
            <v>0</v>
          </cell>
          <cell r="M117">
            <v>0</v>
          </cell>
          <cell r="N117">
            <v>0</v>
          </cell>
        </row>
        <row r="118">
          <cell r="B118" t="str">
            <v>DEALS REMOVED</v>
          </cell>
        </row>
        <row r="119">
          <cell r="H119">
            <v>0</v>
          </cell>
          <cell r="I119">
            <v>0</v>
          </cell>
          <cell r="J119">
            <v>0</v>
          </cell>
          <cell r="K119">
            <v>0</v>
          </cell>
          <cell r="L119">
            <v>0</v>
          </cell>
          <cell r="M119">
            <v>0</v>
          </cell>
          <cell r="N119">
            <v>0</v>
          </cell>
        </row>
        <row r="120">
          <cell r="H120">
            <v>0</v>
          </cell>
          <cell r="I120">
            <v>0</v>
          </cell>
          <cell r="J120">
            <v>0</v>
          </cell>
          <cell r="K120">
            <v>0</v>
          </cell>
          <cell r="L120">
            <v>0</v>
          </cell>
          <cell r="M120">
            <v>0</v>
          </cell>
          <cell r="N120">
            <v>0</v>
          </cell>
        </row>
        <row r="121">
          <cell r="H121">
            <v>0</v>
          </cell>
          <cell r="I121">
            <v>0</v>
          </cell>
          <cell r="J121">
            <v>0</v>
          </cell>
          <cell r="K121">
            <v>0</v>
          </cell>
          <cell r="L121">
            <v>0</v>
          </cell>
          <cell r="M121">
            <v>0</v>
          </cell>
          <cell r="N121">
            <v>0</v>
          </cell>
        </row>
        <row r="122">
          <cell r="H122">
            <v>0</v>
          </cell>
          <cell r="I122">
            <v>0</v>
          </cell>
          <cell r="J122">
            <v>0</v>
          </cell>
          <cell r="K122">
            <v>0</v>
          </cell>
          <cell r="L122">
            <v>0</v>
          </cell>
          <cell r="M122">
            <v>0</v>
          </cell>
          <cell r="N122">
            <v>0</v>
          </cell>
        </row>
        <row r="123">
          <cell r="H123">
            <v>0</v>
          </cell>
          <cell r="I123">
            <v>0</v>
          </cell>
          <cell r="J123">
            <v>0</v>
          </cell>
          <cell r="K123">
            <v>0</v>
          </cell>
          <cell r="L123">
            <v>0</v>
          </cell>
          <cell r="M123">
            <v>0</v>
          </cell>
          <cell r="N123">
            <v>0</v>
          </cell>
        </row>
        <row r="124">
          <cell r="H124">
            <v>0</v>
          </cell>
          <cell r="I124">
            <v>0</v>
          </cell>
          <cell r="J124">
            <v>0</v>
          </cell>
          <cell r="K124">
            <v>0</v>
          </cell>
          <cell r="L124">
            <v>0</v>
          </cell>
          <cell r="M124">
            <v>0</v>
          </cell>
          <cell r="N124">
            <v>0</v>
          </cell>
        </row>
        <row r="125">
          <cell r="H125">
            <v>0</v>
          </cell>
          <cell r="I125">
            <v>0</v>
          </cell>
          <cell r="J125">
            <v>0</v>
          </cell>
          <cell r="K125">
            <v>0</v>
          </cell>
          <cell r="L125">
            <v>0</v>
          </cell>
          <cell r="M125">
            <v>0</v>
          </cell>
          <cell r="N125">
            <v>0</v>
          </cell>
        </row>
        <row r="126">
          <cell r="H126">
            <v>0</v>
          </cell>
          <cell r="I126">
            <v>0</v>
          </cell>
          <cell r="J126">
            <v>0</v>
          </cell>
          <cell r="K126">
            <v>0</v>
          </cell>
          <cell r="L126">
            <v>0</v>
          </cell>
          <cell r="M126">
            <v>0</v>
          </cell>
          <cell r="N126">
            <v>0</v>
          </cell>
        </row>
        <row r="127">
          <cell r="H127">
            <v>0</v>
          </cell>
          <cell r="I127">
            <v>0</v>
          </cell>
          <cell r="J127">
            <v>0</v>
          </cell>
          <cell r="K127">
            <v>0</v>
          </cell>
          <cell r="L127">
            <v>0</v>
          </cell>
          <cell r="M127">
            <v>0</v>
          </cell>
          <cell r="N127">
            <v>0</v>
          </cell>
        </row>
        <row r="128">
          <cell r="H128">
            <v>0</v>
          </cell>
          <cell r="I128">
            <v>0</v>
          </cell>
          <cell r="J128">
            <v>0</v>
          </cell>
          <cell r="K128">
            <v>0</v>
          </cell>
          <cell r="L128">
            <v>0</v>
          </cell>
          <cell r="M128">
            <v>0</v>
          </cell>
          <cell r="N128">
            <v>0</v>
          </cell>
        </row>
        <row r="129">
          <cell r="H129">
            <v>0</v>
          </cell>
          <cell r="I129">
            <v>0</v>
          </cell>
          <cell r="J129">
            <v>0</v>
          </cell>
          <cell r="K129">
            <v>0</v>
          </cell>
          <cell r="L129">
            <v>0</v>
          </cell>
          <cell r="M129">
            <v>0</v>
          </cell>
          <cell r="N129">
            <v>0</v>
          </cell>
        </row>
        <row r="130">
          <cell r="H130">
            <v>0</v>
          </cell>
          <cell r="I130">
            <v>0</v>
          </cell>
          <cell r="J130">
            <v>0</v>
          </cell>
          <cell r="K130">
            <v>0</v>
          </cell>
          <cell r="L130">
            <v>0</v>
          </cell>
          <cell r="M130">
            <v>0</v>
          </cell>
          <cell r="N130">
            <v>0</v>
          </cell>
        </row>
        <row r="131">
          <cell r="H131">
            <v>0</v>
          </cell>
          <cell r="I131">
            <v>0</v>
          </cell>
          <cell r="J131">
            <v>0</v>
          </cell>
          <cell r="K131">
            <v>0</v>
          </cell>
          <cell r="L131">
            <v>0</v>
          </cell>
          <cell r="M131">
            <v>0</v>
          </cell>
          <cell r="N131">
            <v>0</v>
          </cell>
        </row>
        <row r="132">
          <cell r="H132">
            <v>0</v>
          </cell>
          <cell r="I132">
            <v>0</v>
          </cell>
          <cell r="J132">
            <v>0</v>
          </cell>
          <cell r="K132">
            <v>0</v>
          </cell>
          <cell r="L132">
            <v>0</v>
          </cell>
          <cell r="M132">
            <v>0</v>
          </cell>
          <cell r="N132">
            <v>0</v>
          </cell>
        </row>
        <row r="133">
          <cell r="H133">
            <v>0</v>
          </cell>
          <cell r="I133">
            <v>0</v>
          </cell>
          <cell r="J133">
            <v>0</v>
          </cell>
          <cell r="K133">
            <v>0</v>
          </cell>
          <cell r="L133">
            <v>0</v>
          </cell>
          <cell r="M133">
            <v>0</v>
          </cell>
          <cell r="N133">
            <v>0</v>
          </cell>
        </row>
        <row r="134">
          <cell r="H134">
            <v>0</v>
          </cell>
          <cell r="I134">
            <v>0</v>
          </cell>
          <cell r="J134">
            <v>0</v>
          </cell>
          <cell r="K134">
            <v>0</v>
          </cell>
          <cell r="L134">
            <v>0</v>
          </cell>
          <cell r="M134">
            <v>0</v>
          </cell>
          <cell r="N134">
            <v>0</v>
          </cell>
        </row>
        <row r="135">
          <cell r="H135">
            <v>0</v>
          </cell>
          <cell r="I135">
            <v>0</v>
          </cell>
          <cell r="J135">
            <v>0</v>
          </cell>
          <cell r="K135">
            <v>0</v>
          </cell>
          <cell r="L135">
            <v>0</v>
          </cell>
          <cell r="M135">
            <v>0</v>
          </cell>
          <cell r="N135">
            <v>0</v>
          </cell>
        </row>
        <row r="136">
          <cell r="H136">
            <v>0</v>
          </cell>
          <cell r="I136">
            <v>0</v>
          </cell>
          <cell r="J136">
            <v>0</v>
          </cell>
          <cell r="K136">
            <v>0</v>
          </cell>
          <cell r="L136">
            <v>0</v>
          </cell>
          <cell r="M136">
            <v>0</v>
          </cell>
          <cell r="N136">
            <v>0</v>
          </cell>
        </row>
        <row r="137">
          <cell r="H137">
            <v>0</v>
          </cell>
          <cell r="I137">
            <v>0</v>
          </cell>
          <cell r="J137">
            <v>0</v>
          </cell>
          <cell r="K137">
            <v>0</v>
          </cell>
          <cell r="L137">
            <v>0</v>
          </cell>
          <cell r="M137">
            <v>0</v>
          </cell>
          <cell r="N137">
            <v>0</v>
          </cell>
        </row>
        <row r="138">
          <cell r="H138">
            <v>0</v>
          </cell>
          <cell r="I138">
            <v>0</v>
          </cell>
          <cell r="J138">
            <v>0</v>
          </cell>
          <cell r="K138">
            <v>0</v>
          </cell>
          <cell r="L138">
            <v>0</v>
          </cell>
          <cell r="M138">
            <v>0</v>
          </cell>
          <cell r="N138">
            <v>0</v>
          </cell>
        </row>
        <row r="139">
          <cell r="B139">
            <v>0</v>
          </cell>
          <cell r="D139">
            <v>0</v>
          </cell>
          <cell r="E139">
            <v>0</v>
          </cell>
          <cell r="H139">
            <v>0</v>
          </cell>
          <cell r="I139">
            <v>0</v>
          </cell>
          <cell r="J139">
            <v>0</v>
          </cell>
          <cell r="K139">
            <v>0</v>
          </cell>
          <cell r="L139">
            <v>0</v>
          </cell>
          <cell r="M139">
            <v>0</v>
          </cell>
          <cell r="N139">
            <v>0</v>
          </cell>
          <cell r="P139">
            <v>0</v>
          </cell>
        </row>
        <row r="140">
          <cell r="B140">
            <v>0</v>
          </cell>
          <cell r="D140">
            <v>0</v>
          </cell>
          <cell r="E140">
            <v>0</v>
          </cell>
          <cell r="H140">
            <v>0</v>
          </cell>
          <cell r="I140">
            <v>0</v>
          </cell>
          <cell r="J140">
            <v>0</v>
          </cell>
          <cell r="K140">
            <v>0</v>
          </cell>
          <cell r="L140">
            <v>0</v>
          </cell>
          <cell r="M140">
            <v>0</v>
          </cell>
          <cell r="N140">
            <v>0</v>
          </cell>
          <cell r="P140">
            <v>0</v>
          </cell>
        </row>
        <row r="142">
          <cell r="G142" t="str">
            <v># deals</v>
          </cell>
          <cell r="H142" t="str">
            <v>value</v>
          </cell>
          <cell r="I142" t="str">
            <v>costs to date</v>
          </cell>
          <cell r="J142" t="str">
            <v>costs expected</v>
          </cell>
          <cell r="K142" t="str">
            <v>net profit</v>
          </cell>
        </row>
        <row r="143">
          <cell r="D143" t="str">
            <v>TOTAL Q2 01</v>
          </cell>
          <cell r="G143">
            <v>6</v>
          </cell>
          <cell r="H143">
            <v>38500</v>
          </cell>
          <cell r="I143">
            <v>0</v>
          </cell>
          <cell r="J143">
            <v>0</v>
          </cell>
          <cell r="K143">
            <v>38500</v>
          </cell>
        </row>
        <row r="144">
          <cell r="D144" t="str">
            <v>TOTAL Q3 01</v>
          </cell>
          <cell r="G144">
            <v>8</v>
          </cell>
          <cell r="H144">
            <v>75000</v>
          </cell>
          <cell r="I144">
            <v>0</v>
          </cell>
          <cell r="J144">
            <v>0</v>
          </cell>
          <cell r="K144">
            <v>75000</v>
          </cell>
        </row>
        <row r="145">
          <cell r="D145" t="str">
            <v>TOTAL Q4 01</v>
          </cell>
          <cell r="G145">
            <v>0</v>
          </cell>
          <cell r="H145">
            <v>0</v>
          </cell>
          <cell r="I145">
            <v>0</v>
          </cell>
          <cell r="J145">
            <v>0</v>
          </cell>
          <cell r="K145">
            <v>0</v>
          </cell>
        </row>
        <row r="146">
          <cell r="D146" t="str">
            <v>TOTAL Q1 02</v>
          </cell>
          <cell r="G146">
            <v>0</v>
          </cell>
          <cell r="H146">
            <v>0</v>
          </cell>
          <cell r="I146">
            <v>0</v>
          </cell>
          <cell r="J146">
            <v>0</v>
          </cell>
          <cell r="K146">
            <v>0</v>
          </cell>
        </row>
        <row r="147">
          <cell r="D147" t="str">
            <v>GROUP TOTAL</v>
          </cell>
          <cell r="G147">
            <v>14</v>
          </cell>
          <cell r="H147">
            <v>113500</v>
          </cell>
          <cell r="I147">
            <v>0</v>
          </cell>
          <cell r="J147">
            <v>0</v>
          </cell>
          <cell r="K147">
            <v>113500</v>
          </cell>
        </row>
        <row r="149">
          <cell r="B149" t="str">
            <v>CONTINENTAL</v>
          </cell>
        </row>
        <row r="150">
          <cell r="B150" t="str">
            <v>EWZ Switz</v>
          </cell>
          <cell r="C150" t="str">
            <v>Q2 01</v>
          </cell>
          <cell r="D150" t="str">
            <v>E.004003.01.DE.20</v>
          </cell>
          <cell r="E150" t="str">
            <v>Heydecker/Kreuzberg</v>
          </cell>
          <cell r="F150" t="str">
            <v>Negotiation</v>
          </cell>
          <cell r="G150" t="str">
            <v>P&amp;L</v>
          </cell>
          <cell r="H150">
            <v>5000</v>
          </cell>
          <cell r="I150">
            <v>5</v>
          </cell>
          <cell r="J150">
            <v>0</v>
          </cell>
          <cell r="K150">
            <v>75</v>
          </cell>
          <cell r="L150">
            <v>75</v>
          </cell>
          <cell r="M150">
            <v>30</v>
          </cell>
          <cell r="N150">
            <v>30</v>
          </cell>
          <cell r="O150" t="str">
            <v>High</v>
          </cell>
          <cell r="P150" t="str">
            <v>JV with municipality of Zurich to market offtake from EWZ power stations (1 TW); Agency model not yet agreed.</v>
          </cell>
        </row>
        <row r="151">
          <cell r="B151" t="str">
            <v>CEZ restructure</v>
          </cell>
          <cell r="C151" t="str">
            <v>Q2 01</v>
          </cell>
          <cell r="D151" t="str">
            <v>E.004003.01.ZB.32</v>
          </cell>
          <cell r="E151" t="str">
            <v>Antony Steiner</v>
          </cell>
          <cell r="F151" t="str">
            <v>Negotiation</v>
          </cell>
          <cell r="G151" t="str">
            <v>P&amp;L</v>
          </cell>
          <cell r="H151">
            <v>15000</v>
          </cell>
          <cell r="I151">
            <v>0</v>
          </cell>
          <cell r="J151">
            <v>0</v>
          </cell>
          <cell r="K151">
            <v>40</v>
          </cell>
          <cell r="L151">
            <v>40</v>
          </cell>
          <cell r="M151">
            <v>30</v>
          </cell>
          <cell r="N151">
            <v>30</v>
          </cell>
          <cell r="O151" t="str">
            <v>High</v>
          </cell>
          <cell r="P151" t="str">
            <v>Both CEZ and Enron are interested in renegotiating the contract terms for mutual benefit. Moved from fixed to formula price, extend and expand contract</v>
          </cell>
        </row>
        <row r="152">
          <cell r="B152" t="str">
            <v>Bayer AG / Dormagen</v>
          </cell>
          <cell r="C152" t="str">
            <v>Q2 01</v>
          </cell>
          <cell r="D152" t="str">
            <v>E.004005.04.BL.02</v>
          </cell>
          <cell r="E152" t="str">
            <v>Neubauer/Kresse</v>
          </cell>
          <cell r="F152" t="str">
            <v>Negotiation</v>
          </cell>
          <cell r="G152" t="str">
            <v>P&amp;L</v>
          </cell>
          <cell r="H152">
            <v>5000</v>
          </cell>
          <cell r="I152">
            <v>0</v>
          </cell>
          <cell r="J152">
            <v>0</v>
          </cell>
          <cell r="K152">
            <v>75</v>
          </cell>
          <cell r="L152">
            <v>75</v>
          </cell>
          <cell r="M152">
            <v>60</v>
          </cell>
          <cell r="N152">
            <v>50</v>
          </cell>
          <cell r="O152" t="str">
            <v>High</v>
          </cell>
          <cell r="P152" t="str">
            <v>Back-Up Power for 130 MW of 2 Gas Turbines for Bayer's Dormagen Plant, 5 year term starting July 1, 2001. Deliver is contingent on maintenance or unplanned outages of either one of the two turbines. Max delivery at any one time is 130MW,</v>
          </cell>
        </row>
        <row r="153">
          <cell r="B153" t="str">
            <v>Eon/Staudinger</v>
          </cell>
          <cell r="C153" t="str">
            <v>Q2 01</v>
          </cell>
          <cell r="D153" t="str">
            <v>E.004003.01.DE.18</v>
          </cell>
          <cell r="E153" t="str">
            <v>Radmacher/Enke/Kreuzberg</v>
          </cell>
          <cell r="F153" t="str">
            <v>Negotiation</v>
          </cell>
          <cell r="G153" t="str">
            <v>P&amp;L</v>
          </cell>
          <cell r="H153">
            <v>3000</v>
          </cell>
          <cell r="I153">
            <v>0</v>
          </cell>
          <cell r="J153">
            <v>0</v>
          </cell>
          <cell r="K153">
            <v>50</v>
          </cell>
          <cell r="L153">
            <v>50</v>
          </cell>
          <cell r="M153">
            <v>30</v>
          </cell>
          <cell r="N153">
            <v>30</v>
          </cell>
          <cell r="O153" t="str">
            <v>High</v>
          </cell>
          <cell r="P153" t="str">
            <v>7 year spark spread on a low efficiency gas plant; up to 620MW; new CACS imminent</v>
          </cell>
        </row>
        <row r="154">
          <cell r="B154" t="str">
            <v>Thrace Basin (Fair Value adjust.)</v>
          </cell>
          <cell r="C154" t="str">
            <v>Q2 01</v>
          </cell>
          <cell r="D154" t="str">
            <v>E.004006.01.18</v>
          </cell>
          <cell r="E154" t="str">
            <v>Nigel Friend</v>
          </cell>
          <cell r="F154" t="str">
            <v>Multi Phase</v>
          </cell>
          <cell r="G154" t="str">
            <v>P&amp;L</v>
          </cell>
          <cell r="H154">
            <v>2000</v>
          </cell>
          <cell r="I154">
            <v>0</v>
          </cell>
          <cell r="J154">
            <v>0</v>
          </cell>
          <cell r="K154">
            <v>50</v>
          </cell>
          <cell r="L154">
            <v>50</v>
          </cell>
          <cell r="M154">
            <v>30</v>
          </cell>
          <cell r="N154">
            <v>30</v>
          </cell>
          <cell r="O154" t="str">
            <v>Medium</v>
          </cell>
          <cell r="P154" t="str">
            <v>$2.3 million fair value adjustment taken in Q1 ($1.8 million Q4 2000). Profitability this quarter will depend on drilling success in identified prospects.</v>
          </cell>
        </row>
        <row r="155">
          <cell r="B155" t="str">
            <v>Dutch Genco's</v>
          </cell>
          <cell r="C155" t="str">
            <v>Q2 01</v>
          </cell>
          <cell r="D155" t="str">
            <v>E.004003.02.NL.03</v>
          </cell>
          <cell r="E155" t="str">
            <v>Ross Sankey</v>
          </cell>
          <cell r="F155" t="str">
            <v>Idea stage</v>
          </cell>
          <cell r="G155" t="str">
            <v>P&amp;L</v>
          </cell>
          <cell r="H155">
            <v>5000</v>
          </cell>
          <cell r="I155">
            <v>0</v>
          </cell>
          <cell r="J155">
            <v>0</v>
          </cell>
          <cell r="K155">
            <v>20</v>
          </cell>
          <cell r="L155">
            <v>20</v>
          </cell>
          <cell r="M155">
            <v>10</v>
          </cell>
          <cell r="N155">
            <v>10</v>
          </cell>
          <cell r="O155" t="str">
            <v>Low</v>
          </cell>
          <cell r="P155" t="str">
            <v>Generators are zero-rated for tax purposes this year in the Netherlands. Possible tax plays.</v>
          </cell>
        </row>
        <row r="156">
          <cell r="B156" t="str">
            <v>Intergen - Benelux</v>
          </cell>
          <cell r="C156" t="str">
            <v>Q2 01</v>
          </cell>
          <cell r="D156" t="str">
            <v>E.004003.01.ZC.03</v>
          </cell>
          <cell r="E156" t="str">
            <v>Ross Sankey</v>
          </cell>
          <cell r="F156" t="str">
            <v>Structuring</v>
          </cell>
          <cell r="G156" t="str">
            <v>P&amp;L</v>
          </cell>
          <cell r="H156">
            <v>10000</v>
          </cell>
          <cell r="I156">
            <v>0</v>
          </cell>
          <cell r="J156">
            <v>0</v>
          </cell>
          <cell r="K156">
            <v>10</v>
          </cell>
          <cell r="L156">
            <v>10</v>
          </cell>
          <cell r="M156">
            <v>10</v>
          </cell>
          <cell r="N156">
            <v>10</v>
          </cell>
          <cell r="O156" t="str">
            <v>Low</v>
          </cell>
          <cell r="P156" t="str">
            <v>Intergen are developing an 800MW plant - we are looking into possible offtake of 400-500MW for 5+ years</v>
          </cell>
        </row>
        <row r="157">
          <cell r="H157">
            <v>0</v>
          </cell>
          <cell r="I157">
            <v>0</v>
          </cell>
          <cell r="J157">
            <v>0</v>
          </cell>
          <cell r="K157">
            <v>0</v>
          </cell>
          <cell r="L157">
            <v>0</v>
          </cell>
          <cell r="M157">
            <v>0</v>
          </cell>
          <cell r="N157">
            <v>0</v>
          </cell>
        </row>
        <row r="158">
          <cell r="B158" t="str">
            <v>Hungary Put</v>
          </cell>
          <cell r="C158" t="str">
            <v>Q2 01</v>
          </cell>
          <cell r="D158" t="str">
            <v>E.004003.01.ZB.22</v>
          </cell>
          <cell r="E158" t="str">
            <v>Imre Martha</v>
          </cell>
          <cell r="F158" t="str">
            <v>Negotiation</v>
          </cell>
          <cell r="G158" t="str">
            <v>P&amp;L</v>
          </cell>
          <cell r="H158">
            <v>1000</v>
          </cell>
          <cell r="I158">
            <v>0</v>
          </cell>
          <cell r="J158">
            <v>0</v>
          </cell>
          <cell r="K158">
            <v>15</v>
          </cell>
          <cell r="L158">
            <v>15</v>
          </cell>
          <cell r="M158">
            <v>40</v>
          </cell>
          <cell r="N158">
            <v>40</v>
          </cell>
          <cell r="O158" t="str">
            <v>Low</v>
          </cell>
          <cell r="P158" t="str">
            <v>Purchase of LT Put for 150MW, with €5m prepay. Effectively allowing us to import power to Hungary at any border point</v>
          </cell>
        </row>
        <row r="159">
          <cell r="B159" t="str">
            <v>GSP site option</v>
          </cell>
          <cell r="C159" t="str">
            <v>Q2 01</v>
          </cell>
          <cell r="D159" t="str">
            <v>E.004003.02.NL.02</v>
          </cell>
          <cell r="E159" t="str">
            <v>Dirk Van Vuuren</v>
          </cell>
          <cell r="F159" t="str">
            <v>Structuring</v>
          </cell>
          <cell r="G159" t="str">
            <v>Site option</v>
          </cell>
          <cell r="H159">
            <v>0</v>
          </cell>
          <cell r="I159">
            <v>3</v>
          </cell>
          <cell r="J159">
            <v>0</v>
          </cell>
          <cell r="K159">
            <v>75</v>
          </cell>
          <cell r="L159">
            <v>75</v>
          </cell>
          <cell r="M159">
            <v>30</v>
          </cell>
          <cell r="N159">
            <v>30</v>
          </cell>
          <cell r="O159" t="str">
            <v>Low</v>
          </cell>
          <cell r="P159" t="str">
            <v>Site option in the Netherlands for a 400-800 MW power plant. Free option for first 18 months.</v>
          </cell>
        </row>
        <row r="160">
          <cell r="B160" t="str">
            <v>Caramella</v>
          </cell>
          <cell r="C160" t="str">
            <v>Q2 01</v>
          </cell>
          <cell r="D160" t="str">
            <v>E.004003.02.IT.03</v>
          </cell>
          <cell r="E160" t="str">
            <v>Riccardo Bortolotti</v>
          </cell>
          <cell r="F160" t="str">
            <v>Structuring</v>
          </cell>
          <cell r="G160" t="str">
            <v>Site option</v>
          </cell>
          <cell r="H160">
            <v>0</v>
          </cell>
          <cell r="I160">
            <v>73</v>
          </cell>
          <cell r="J160">
            <v>0</v>
          </cell>
          <cell r="K160">
            <v>10</v>
          </cell>
          <cell r="L160">
            <v>60</v>
          </cell>
          <cell r="M160">
            <v>20</v>
          </cell>
          <cell r="N160">
            <v>20</v>
          </cell>
          <cell r="O160" t="str">
            <v>Low</v>
          </cell>
          <cell r="P160" t="str">
            <v>Site option in Italy for 800MW plant. Working with local municipality to obtain permits. Possible offtake agreement. Counterparty wants Enron Corp guarantess which means cannot have non-recourse financing. Still talking.</v>
          </cell>
        </row>
        <row r="161">
          <cell r="B161" t="str">
            <v>NUON</v>
          </cell>
          <cell r="C161" t="str">
            <v>Q2 01</v>
          </cell>
          <cell r="D161" t="str">
            <v>E.004003.01.ZC.03</v>
          </cell>
          <cell r="E161" t="str">
            <v>Ross Sankey</v>
          </cell>
          <cell r="F161" t="str">
            <v>Structuring</v>
          </cell>
          <cell r="G161" t="str">
            <v>P&amp;L</v>
          </cell>
          <cell r="H161">
            <v>1000</v>
          </cell>
          <cell r="I161">
            <v>0</v>
          </cell>
          <cell r="J161">
            <v>0</v>
          </cell>
          <cell r="K161">
            <v>5</v>
          </cell>
          <cell r="L161">
            <v>5</v>
          </cell>
          <cell r="M161">
            <v>10</v>
          </cell>
          <cell r="N161">
            <v>10</v>
          </cell>
          <cell r="O161" t="str">
            <v>Low</v>
          </cell>
          <cell r="P161" t="str">
            <v>Sale to NUON of up to 2 TWh of power for 2002 but, to mitigate market power risk given large and "unhedgeable" volume, we would take it back from NUON via time swaps or (free) call options on cross border spread etc.. Range of $1 to $5m</v>
          </cell>
        </row>
        <row r="162">
          <cell r="B162" t="str">
            <v>SWEPOL</v>
          </cell>
          <cell r="C162" t="str">
            <v>Q2 01</v>
          </cell>
          <cell r="D162" t="str">
            <v>E.004003.01.PL.05</v>
          </cell>
          <cell r="E162" t="str">
            <v>Jarek Astramowicz</v>
          </cell>
          <cell r="F162" t="str">
            <v>Negotiation</v>
          </cell>
          <cell r="G162" t="str">
            <v>P&amp;L</v>
          </cell>
          <cell r="H162">
            <v>1600</v>
          </cell>
          <cell r="I162">
            <v>0</v>
          </cell>
          <cell r="J162">
            <v>0</v>
          </cell>
          <cell r="K162">
            <v>25</v>
          </cell>
          <cell r="L162">
            <v>25</v>
          </cell>
          <cell r="M162">
            <v>40</v>
          </cell>
          <cell r="N162">
            <v>40</v>
          </cell>
          <cell r="O162" t="str">
            <v>Low</v>
          </cell>
          <cell r="P162" t="str">
            <v>Call Option Letter was signed with PSE for the total of 100MW; now awaiting the transmission rights issue to be solved on the Swedish side of Sweden-Poland interconnector</v>
          </cell>
        </row>
        <row r="163">
          <cell r="B163" t="str">
            <v>Cadeo/Caruso</v>
          </cell>
          <cell r="C163" t="str">
            <v>Q2 01</v>
          </cell>
          <cell r="D163" t="str">
            <v>E.004003.02.IT.04</v>
          </cell>
          <cell r="E163" t="str">
            <v>Riccardo Bortolotti</v>
          </cell>
          <cell r="F163" t="str">
            <v>Negotiation</v>
          </cell>
          <cell r="G163" t="str">
            <v>Site option</v>
          </cell>
          <cell r="H163">
            <v>0</v>
          </cell>
          <cell r="I163">
            <v>2</v>
          </cell>
          <cell r="J163">
            <v>2000</v>
          </cell>
          <cell r="K163">
            <v>50</v>
          </cell>
          <cell r="L163">
            <v>20</v>
          </cell>
          <cell r="M163">
            <v>30</v>
          </cell>
          <cell r="N163">
            <v>20</v>
          </cell>
          <cell r="O163" t="str">
            <v>Low</v>
          </cell>
          <cell r="P163" t="str">
            <v>Option on site in southern Italy for 800MW plant. 2-3 year option at $25k per year. CACS form circulated. Could close end of May, if next week's discussions go well.</v>
          </cell>
        </row>
        <row r="164">
          <cell r="H164">
            <v>0</v>
          </cell>
          <cell r="I164">
            <v>0</v>
          </cell>
          <cell r="J164">
            <v>0</v>
          </cell>
          <cell r="K164">
            <v>0</v>
          </cell>
          <cell r="L164">
            <v>0</v>
          </cell>
          <cell r="M164">
            <v>0</v>
          </cell>
          <cell r="N164">
            <v>0</v>
          </cell>
        </row>
        <row r="165">
          <cell r="H165">
            <v>0</v>
          </cell>
          <cell r="I165">
            <v>0</v>
          </cell>
          <cell r="J165">
            <v>0</v>
          </cell>
          <cell r="K165">
            <v>0</v>
          </cell>
          <cell r="L165">
            <v>0</v>
          </cell>
          <cell r="M165">
            <v>0</v>
          </cell>
          <cell r="N165">
            <v>0</v>
          </cell>
        </row>
        <row r="166">
          <cell r="B166" t="str">
            <v>NEK Prepay</v>
          </cell>
          <cell r="C166" t="str">
            <v>Q3 01</v>
          </cell>
          <cell r="D166" t="str">
            <v>E.004003.01.ZB.31</v>
          </cell>
          <cell r="E166" t="str">
            <v>Jivko Savov</v>
          </cell>
          <cell r="F166" t="str">
            <v>Structuring</v>
          </cell>
          <cell r="G166" t="str">
            <v>P&amp;L</v>
          </cell>
          <cell r="H166">
            <v>10000</v>
          </cell>
          <cell r="I166">
            <v>0</v>
          </cell>
          <cell r="J166">
            <v>0</v>
          </cell>
          <cell r="K166">
            <v>15</v>
          </cell>
          <cell r="L166">
            <v>15</v>
          </cell>
          <cell r="M166">
            <v>20</v>
          </cell>
          <cell r="N166">
            <v>20</v>
          </cell>
          <cell r="O166" t="str">
            <v>Low</v>
          </cell>
          <cell r="P166" t="str">
            <v>12-15 months Prepay for Bulgarian power - similar to SE structure. Condition Precedent in contract for capacity in 500MW Greece/Italy Interconnector. 90MW contract with swing</v>
          </cell>
        </row>
        <row r="167">
          <cell r="B167" t="str">
            <v>NUON LT sale</v>
          </cell>
          <cell r="C167" t="str">
            <v>Q3 01</v>
          </cell>
          <cell r="D167" t="str">
            <v>E.004003.01.ZC.03</v>
          </cell>
          <cell r="E167" t="str">
            <v>Ross Sankey</v>
          </cell>
          <cell r="F167" t="str">
            <v>Idea stage</v>
          </cell>
          <cell r="G167" t="str">
            <v>P&amp;L</v>
          </cell>
          <cell r="H167">
            <v>20000</v>
          </cell>
          <cell r="I167">
            <v>0</v>
          </cell>
          <cell r="J167">
            <v>0</v>
          </cell>
          <cell r="K167">
            <v>20</v>
          </cell>
          <cell r="L167">
            <v>20</v>
          </cell>
          <cell r="M167">
            <v>0</v>
          </cell>
          <cell r="N167">
            <v>0</v>
          </cell>
          <cell r="O167" t="str">
            <v>Low</v>
          </cell>
          <cell r="P167" t="str">
            <v>Longer term tender to follow short term tender being worked on currently</v>
          </cell>
        </row>
        <row r="168">
          <cell r="B168" t="str">
            <v>VEAG Purchase</v>
          </cell>
          <cell r="C168" t="str">
            <v>Q3 01</v>
          </cell>
          <cell r="D168" t="str">
            <v>E.004003.01.DE.24</v>
          </cell>
          <cell r="E168" t="str">
            <v>Andreas Radmacher</v>
          </cell>
          <cell r="F168" t="str">
            <v>Negotiation</v>
          </cell>
          <cell r="G168" t="str">
            <v>P&amp;L</v>
          </cell>
          <cell r="H168">
            <v>20000</v>
          </cell>
          <cell r="I168">
            <v>0</v>
          </cell>
          <cell r="J168">
            <v>0</v>
          </cell>
          <cell r="K168">
            <v>5</v>
          </cell>
          <cell r="L168">
            <v>5</v>
          </cell>
          <cell r="M168">
            <v>20</v>
          </cell>
          <cell r="N168">
            <v>20</v>
          </cell>
          <cell r="O168" t="str">
            <v>Medium</v>
          </cell>
          <cell r="P168" t="str">
            <v>Purchase to support HEW acquisition</v>
          </cell>
        </row>
        <row r="169">
          <cell r="B169" t="str">
            <v>Croatia Restructure</v>
          </cell>
          <cell r="C169" t="str">
            <v>Q3 01</v>
          </cell>
          <cell r="D169" t="str">
            <v>E.004003.01.ZB.26</v>
          </cell>
          <cell r="E169" t="str">
            <v>Domenico Franceschino</v>
          </cell>
          <cell r="F169" t="str">
            <v>Idea stage</v>
          </cell>
          <cell r="G169" t="str">
            <v>P&amp;L</v>
          </cell>
          <cell r="H169">
            <v>8000</v>
          </cell>
          <cell r="I169">
            <v>0</v>
          </cell>
          <cell r="J169">
            <v>0</v>
          </cell>
          <cell r="K169">
            <v>15</v>
          </cell>
          <cell r="L169">
            <v>15</v>
          </cell>
          <cell r="M169">
            <v>10</v>
          </cell>
          <cell r="N169">
            <v>10</v>
          </cell>
          <cell r="O169" t="str">
            <v>Low</v>
          </cell>
          <cell r="P169" t="str">
            <v>Renegotiate Jertovec contract, possible blend and extend ($5m) Current contract ends in Oct 2002. Also an option may be worth $3m.</v>
          </cell>
        </row>
        <row r="170">
          <cell r="B170" t="str">
            <v>Virtual power plants</v>
          </cell>
          <cell r="C170" t="str">
            <v>Q3 01</v>
          </cell>
          <cell r="D170" t="str">
            <v>E.004003.01.ZC.04</v>
          </cell>
          <cell r="E170" t="str">
            <v>Pierre de Gaulle/Ross Sankey</v>
          </cell>
          <cell r="F170" t="str">
            <v>Idea stage</v>
          </cell>
          <cell r="G170" t="str">
            <v>P&amp;L</v>
          </cell>
          <cell r="H170">
            <v>5000</v>
          </cell>
          <cell r="I170">
            <v>0</v>
          </cell>
          <cell r="J170">
            <v>0</v>
          </cell>
          <cell r="K170">
            <v>20</v>
          </cell>
          <cell r="L170">
            <v>20</v>
          </cell>
          <cell r="M170">
            <v>0</v>
          </cell>
          <cell r="N170">
            <v>0</v>
          </cell>
          <cell r="O170" t="str">
            <v>Low</v>
          </cell>
          <cell r="P170" t="str">
            <v>As French market opens up, look to do some Virtual Power plants in France at the end of the year</v>
          </cell>
        </row>
        <row r="171">
          <cell r="B171" t="str">
            <v>Ital Hydro</v>
          </cell>
          <cell r="C171" t="str">
            <v>Q3 01</v>
          </cell>
          <cell r="D171" t="str">
            <v>E.004003.02.IT.08</v>
          </cell>
          <cell r="E171" t="str">
            <v>Riccardo Bortolotti</v>
          </cell>
          <cell r="F171" t="str">
            <v>Idea stage</v>
          </cell>
          <cell r="G171" t="str">
            <v>P&amp;L</v>
          </cell>
          <cell r="H171">
            <v>30000</v>
          </cell>
          <cell r="I171">
            <v>0</v>
          </cell>
          <cell r="J171">
            <v>0</v>
          </cell>
          <cell r="K171">
            <v>5</v>
          </cell>
          <cell r="L171">
            <v>5</v>
          </cell>
          <cell r="M171">
            <v>0</v>
          </cell>
          <cell r="N171">
            <v>0</v>
          </cell>
          <cell r="O171" t="str">
            <v>Low</v>
          </cell>
          <cell r="P171" t="str">
            <v>1) offtake from plants that ENEL is selling to Mission 2) Fixed price contracts</v>
          </cell>
        </row>
        <row r="172">
          <cell r="B172" t="str">
            <v>Intergen</v>
          </cell>
          <cell r="C172" t="str">
            <v>Q3 01</v>
          </cell>
          <cell r="D172" t="str">
            <v>E.004003.01.DE.18</v>
          </cell>
          <cell r="E172" t="str">
            <v>Andreas Radmacher</v>
          </cell>
          <cell r="F172" t="str">
            <v>Idea stage</v>
          </cell>
          <cell r="G172" t="str">
            <v>P&amp;L</v>
          </cell>
          <cell r="H172">
            <v>20000</v>
          </cell>
          <cell r="I172">
            <v>0</v>
          </cell>
          <cell r="J172">
            <v>0</v>
          </cell>
          <cell r="K172">
            <v>5</v>
          </cell>
          <cell r="L172">
            <v>5</v>
          </cell>
          <cell r="M172">
            <v>0</v>
          </cell>
          <cell r="N172">
            <v>0</v>
          </cell>
          <cell r="O172" t="str">
            <v>Low</v>
          </cell>
          <cell r="P172" t="str">
            <v>Long term purchase/CTA</v>
          </cell>
        </row>
        <row r="173">
          <cell r="B173" t="str">
            <v>Other distco plays</v>
          </cell>
          <cell r="C173" t="str">
            <v>Q3 01</v>
          </cell>
          <cell r="D173" t="str">
            <v>E.004003.01.ZC.03</v>
          </cell>
          <cell r="E173" t="str">
            <v>Ross Sankey/Dirk Van Vuuren</v>
          </cell>
          <cell r="F173" t="str">
            <v>Idea stage</v>
          </cell>
          <cell r="G173" t="str">
            <v>P&amp;L</v>
          </cell>
          <cell r="H173">
            <v>5000</v>
          </cell>
          <cell r="I173">
            <v>0</v>
          </cell>
          <cell r="J173">
            <v>0</v>
          </cell>
          <cell r="K173">
            <v>20</v>
          </cell>
          <cell r="L173">
            <v>20</v>
          </cell>
          <cell r="M173">
            <v>0</v>
          </cell>
          <cell r="N173">
            <v>0</v>
          </cell>
          <cell r="O173" t="str">
            <v>Low</v>
          </cell>
          <cell r="P173" t="str">
            <v>General approach to distribution companies</v>
          </cell>
        </row>
        <row r="174">
          <cell r="B174" t="str">
            <v>Munich</v>
          </cell>
          <cell r="C174" t="str">
            <v>Q3 01</v>
          </cell>
          <cell r="D174" t="str">
            <v>E.004003.01.DE.22</v>
          </cell>
          <cell r="E174" t="str">
            <v>Andreas Radmacher</v>
          </cell>
          <cell r="F174" t="str">
            <v>Idea stage</v>
          </cell>
          <cell r="G174" t="str">
            <v>P&amp;L</v>
          </cell>
          <cell r="H174">
            <v>5000</v>
          </cell>
          <cell r="I174">
            <v>1</v>
          </cell>
          <cell r="J174">
            <v>0</v>
          </cell>
          <cell r="K174">
            <v>10</v>
          </cell>
          <cell r="L174">
            <v>10</v>
          </cell>
          <cell r="M174">
            <v>10</v>
          </cell>
          <cell r="N174">
            <v>10</v>
          </cell>
          <cell r="O174" t="str">
            <v>Low</v>
          </cell>
          <cell r="P174" t="str">
            <v>Cooperative agreement</v>
          </cell>
        </row>
        <row r="175">
          <cell r="B175" t="str">
            <v>Distco Tax play</v>
          </cell>
          <cell r="C175" t="str">
            <v>Q3 01</v>
          </cell>
          <cell r="D175" t="str">
            <v>E.004003.01.ZC.03</v>
          </cell>
          <cell r="E175" t="str">
            <v>Ross Sankey</v>
          </cell>
          <cell r="F175" t="str">
            <v>Idea stage</v>
          </cell>
          <cell r="G175" t="str">
            <v>P&amp;L</v>
          </cell>
          <cell r="H175">
            <v>5000</v>
          </cell>
          <cell r="I175">
            <v>0</v>
          </cell>
          <cell r="J175">
            <v>0</v>
          </cell>
          <cell r="K175">
            <v>10</v>
          </cell>
          <cell r="L175">
            <v>10</v>
          </cell>
          <cell r="M175">
            <v>0</v>
          </cell>
          <cell r="N175">
            <v>0</v>
          </cell>
          <cell r="O175" t="str">
            <v>Low</v>
          </cell>
          <cell r="P175" t="str">
            <v>Similar tax plays as for the generators, except less margin to play with.</v>
          </cell>
        </row>
        <row r="176">
          <cell r="B176" t="str">
            <v>Green plays</v>
          </cell>
          <cell r="C176" t="str">
            <v>Q3 01</v>
          </cell>
          <cell r="D176" t="str">
            <v>E.004003.01.ZC.03</v>
          </cell>
          <cell r="E176" t="str">
            <v>Dirk Van Vuuren</v>
          </cell>
          <cell r="F176" t="str">
            <v>Idea stage</v>
          </cell>
          <cell r="G176" t="str">
            <v>P&amp;L</v>
          </cell>
          <cell r="H176">
            <v>3000</v>
          </cell>
          <cell r="I176">
            <v>0</v>
          </cell>
          <cell r="J176">
            <v>0</v>
          </cell>
          <cell r="K176">
            <v>10</v>
          </cell>
          <cell r="L176">
            <v>10</v>
          </cell>
          <cell r="M176">
            <v>0</v>
          </cell>
          <cell r="N176">
            <v>0</v>
          </cell>
          <cell r="O176" t="str">
            <v>Low</v>
          </cell>
          <cell r="P176" t="str">
            <v>If possible, aim to take unused green credits in Germany and apply them to deals done in the Netherlands for net gain</v>
          </cell>
        </row>
        <row r="177">
          <cell r="B177" t="str">
            <v>Astral Calcining</v>
          </cell>
          <cell r="C177" t="str">
            <v>Q3 01</v>
          </cell>
          <cell r="D177" t="str">
            <v>E.004005.06.NL.03</v>
          </cell>
          <cell r="E177" t="str">
            <v>Steve Asplin</v>
          </cell>
          <cell r="F177" t="str">
            <v>Negotiation</v>
          </cell>
          <cell r="G177" t="str">
            <v>P&amp;L</v>
          </cell>
          <cell r="H177">
            <v>500</v>
          </cell>
          <cell r="I177">
            <v>0</v>
          </cell>
          <cell r="J177">
            <v>0</v>
          </cell>
          <cell r="K177">
            <v>50</v>
          </cell>
          <cell r="L177">
            <v>50</v>
          </cell>
          <cell r="M177">
            <v>75</v>
          </cell>
          <cell r="N177">
            <v>75</v>
          </cell>
          <cell r="O177" t="str">
            <v>Low</v>
          </cell>
          <cell r="P177" t="str">
            <v>16 yr PPA for 25-30MW; possibility of 8 year extension; $ denominated in € environment (Netherlands). Counterparty is reviewing draft contract</v>
          </cell>
        </row>
        <row r="178">
          <cell r="B178" t="str">
            <v>Enterprise Italia</v>
          </cell>
          <cell r="C178" t="str">
            <v>Q3 01</v>
          </cell>
          <cell r="D178" t="str">
            <v>E.004003.02.IT.08</v>
          </cell>
          <cell r="E178" t="str">
            <v>Riccardo Bortolotti/Mike Rosen</v>
          </cell>
          <cell r="F178" t="str">
            <v>Idea stage</v>
          </cell>
          <cell r="G178" t="str">
            <v>P&amp;L</v>
          </cell>
          <cell r="H178">
            <v>1000</v>
          </cell>
          <cell r="I178">
            <v>0</v>
          </cell>
          <cell r="J178">
            <v>0</v>
          </cell>
          <cell r="K178">
            <v>20</v>
          </cell>
          <cell r="L178">
            <v>20</v>
          </cell>
          <cell r="M178">
            <v>0</v>
          </cell>
          <cell r="N178">
            <v>0</v>
          </cell>
          <cell r="O178" t="str">
            <v>Low</v>
          </cell>
          <cell r="P178" t="str">
            <v>Enterprise is currently extracting gas and selling to ENI but want a different buyer.</v>
          </cell>
        </row>
        <row r="179">
          <cell r="B179" t="str">
            <v>SEE Cross Border</v>
          </cell>
          <cell r="C179" t="str">
            <v>Q3 01</v>
          </cell>
          <cell r="D179" t="str">
            <v>E.004003.01.ZB.21</v>
          </cell>
          <cell r="E179" t="str">
            <v>Domenico Franceschino</v>
          </cell>
          <cell r="F179" t="str">
            <v>Idea stage</v>
          </cell>
          <cell r="G179" t="str">
            <v>P&amp;L</v>
          </cell>
          <cell r="H179">
            <v>1000</v>
          </cell>
          <cell r="I179">
            <v>0</v>
          </cell>
          <cell r="J179">
            <v>0</v>
          </cell>
          <cell r="K179">
            <v>10</v>
          </cell>
          <cell r="L179">
            <v>10</v>
          </cell>
          <cell r="M179">
            <v>0</v>
          </cell>
          <cell r="N179">
            <v>0</v>
          </cell>
          <cell r="O179" t="str">
            <v>Low</v>
          </cell>
          <cell r="P179" t="str">
            <v>Unspecified cross-border deal</v>
          </cell>
        </row>
        <row r="180">
          <cell r="B180" t="str">
            <v>RWE</v>
          </cell>
          <cell r="C180" t="str">
            <v>Q3 01</v>
          </cell>
          <cell r="D180" t="str">
            <v>E.004003.01.DE.18</v>
          </cell>
          <cell r="E180" t="str">
            <v>Radmacher/Enke/Kreuzberg</v>
          </cell>
          <cell r="F180" t="str">
            <v>Negotiation</v>
          </cell>
          <cell r="G180" t="str">
            <v>P&amp;L</v>
          </cell>
          <cell r="H180">
            <v>0</v>
          </cell>
          <cell r="I180">
            <v>0</v>
          </cell>
          <cell r="J180">
            <v>0</v>
          </cell>
          <cell r="K180">
            <v>30</v>
          </cell>
          <cell r="L180">
            <v>30</v>
          </cell>
          <cell r="M180">
            <v>30</v>
          </cell>
          <cell r="N180">
            <v>30</v>
          </cell>
          <cell r="O180" t="str">
            <v>Low</v>
          </cell>
          <cell r="P180" t="str">
            <v>10 years of a low efficiency gas plant; 2 * 800MW</v>
          </cell>
        </row>
        <row r="181">
          <cell r="B181" t="str">
            <v>Cevco</v>
          </cell>
          <cell r="C181" t="str">
            <v>Q3 01</v>
          </cell>
          <cell r="D181" t="str">
            <v>E.004107.01.02</v>
          </cell>
          <cell r="E181" t="str">
            <v>Roy Poyntz</v>
          </cell>
          <cell r="F181" t="str">
            <v>Structuring</v>
          </cell>
          <cell r="G181" t="str">
            <v>Market Growth</v>
          </cell>
          <cell r="H181">
            <v>0</v>
          </cell>
          <cell r="I181">
            <v>0</v>
          </cell>
          <cell r="J181">
            <v>0</v>
          </cell>
          <cell r="K181">
            <v>10</v>
          </cell>
          <cell r="L181">
            <v>10</v>
          </cell>
          <cell r="M181">
            <v>10</v>
          </cell>
          <cell r="N181">
            <v>10</v>
          </cell>
          <cell r="O181" t="str">
            <v>Low</v>
          </cell>
          <cell r="P181" t="str">
            <v>In second round for tender on Cogen acquisition in France. Data room May 17. Decision to proceed week of May 21. If decide to go ahead, issuance of non-binding offer with invitation to negotiate due by June 11</v>
          </cell>
        </row>
        <row r="182">
          <cell r="B182" t="str">
            <v>Energovill Sale</v>
          </cell>
          <cell r="C182" t="str">
            <v>Q3 01</v>
          </cell>
          <cell r="D182">
            <v>100485</v>
          </cell>
          <cell r="E182" t="str">
            <v>Antony Steiner</v>
          </cell>
          <cell r="F182" t="str">
            <v>Structuring</v>
          </cell>
          <cell r="G182" t="str">
            <v>P&amp;L</v>
          </cell>
          <cell r="H182">
            <v>1000</v>
          </cell>
          <cell r="I182">
            <v>0</v>
          </cell>
          <cell r="J182">
            <v>0</v>
          </cell>
          <cell r="K182">
            <v>30</v>
          </cell>
          <cell r="L182">
            <v>30</v>
          </cell>
          <cell r="M182">
            <v>10</v>
          </cell>
          <cell r="N182">
            <v>10</v>
          </cell>
          <cell r="O182" t="str">
            <v>Low</v>
          </cell>
          <cell r="P182" t="str">
            <v>Sale of outstanding contracts with Hungarian municipalities for $1.6m. Buyer doing due diligence</v>
          </cell>
        </row>
        <row r="183">
          <cell r="B183" t="str">
            <v>Sale of Thrace Basin</v>
          </cell>
          <cell r="C183" t="str">
            <v>Q3 01</v>
          </cell>
          <cell r="E183" t="str">
            <v>Nigel Friend</v>
          </cell>
          <cell r="F183" t="str">
            <v>Idea stage</v>
          </cell>
          <cell r="G183" t="str">
            <v>P&amp;L</v>
          </cell>
          <cell r="H183">
            <v>8000</v>
          </cell>
          <cell r="I183">
            <v>0</v>
          </cell>
          <cell r="J183">
            <v>0</v>
          </cell>
          <cell r="K183">
            <v>30</v>
          </cell>
          <cell r="L183">
            <v>30</v>
          </cell>
          <cell r="M183">
            <v>30</v>
          </cell>
          <cell r="N183">
            <v>30</v>
          </cell>
          <cell r="O183" t="str">
            <v>Low</v>
          </cell>
          <cell r="P183" t="str">
            <v>Sale of Thrace licenses once production proven</v>
          </cell>
        </row>
        <row r="184">
          <cell r="H184">
            <v>0</v>
          </cell>
          <cell r="I184">
            <v>0</v>
          </cell>
          <cell r="J184">
            <v>0</v>
          </cell>
          <cell r="K184">
            <v>0</v>
          </cell>
          <cell r="L184">
            <v>0</v>
          </cell>
          <cell r="M184">
            <v>0</v>
          </cell>
          <cell r="N184">
            <v>0</v>
          </cell>
        </row>
        <row r="185">
          <cell r="H185">
            <v>0</v>
          </cell>
          <cell r="I185">
            <v>0</v>
          </cell>
          <cell r="J185">
            <v>0</v>
          </cell>
          <cell r="K185">
            <v>0</v>
          </cell>
          <cell r="L185">
            <v>0</v>
          </cell>
          <cell r="M185">
            <v>0</v>
          </cell>
          <cell r="N185">
            <v>0</v>
          </cell>
        </row>
        <row r="186">
          <cell r="H186">
            <v>0</v>
          </cell>
          <cell r="I186">
            <v>0</v>
          </cell>
          <cell r="J186">
            <v>0</v>
          </cell>
          <cell r="K186">
            <v>0</v>
          </cell>
          <cell r="L186">
            <v>0</v>
          </cell>
          <cell r="M186">
            <v>0</v>
          </cell>
          <cell r="N186">
            <v>0</v>
          </cell>
        </row>
        <row r="187">
          <cell r="B187" t="str">
            <v>Nowa Sarzyna "Sale"</v>
          </cell>
          <cell r="C187" t="str">
            <v>Q4 01</v>
          </cell>
          <cell r="D187" t="str">
            <v>E.004003.01.PL.07</v>
          </cell>
          <cell r="E187" t="str">
            <v>Jarek Astramowicz</v>
          </cell>
          <cell r="F187" t="str">
            <v>Idea stage</v>
          </cell>
          <cell r="G187" t="str">
            <v>P&amp;L</v>
          </cell>
          <cell r="H187">
            <v>10000</v>
          </cell>
          <cell r="I187">
            <v>0</v>
          </cell>
          <cell r="J187">
            <v>0</v>
          </cell>
          <cell r="K187">
            <v>50</v>
          </cell>
          <cell r="L187">
            <v>50</v>
          </cell>
          <cell r="M187">
            <v>0</v>
          </cell>
          <cell r="N187">
            <v>0</v>
          </cell>
          <cell r="O187" t="str">
            <v>Low</v>
          </cell>
          <cell r="P187" t="str">
            <v>Sale of 75% of equity (50% f.b.o. Condor and 25% for Enron Europe)</v>
          </cell>
        </row>
        <row r="188">
          <cell r="B188" t="str">
            <v>Trakya "Sale"</v>
          </cell>
          <cell r="C188" t="str">
            <v>Q4 01</v>
          </cell>
          <cell r="D188" t="str">
            <v>E.004003.01.ZB.11</v>
          </cell>
          <cell r="E188" t="str">
            <v>Lloyd Wantschek</v>
          </cell>
          <cell r="F188" t="str">
            <v>Idea stage</v>
          </cell>
          <cell r="G188" t="str">
            <v>P&amp;L</v>
          </cell>
          <cell r="H188">
            <v>15000</v>
          </cell>
          <cell r="I188">
            <v>2</v>
          </cell>
          <cell r="J188">
            <v>0</v>
          </cell>
          <cell r="K188">
            <v>20</v>
          </cell>
          <cell r="L188">
            <v>20</v>
          </cell>
          <cell r="M188">
            <v>0</v>
          </cell>
          <cell r="N188">
            <v>0</v>
          </cell>
          <cell r="O188" t="str">
            <v>Low</v>
          </cell>
          <cell r="P188" t="str">
            <v>Looking at ways to sell equity</v>
          </cell>
        </row>
        <row r="189">
          <cell r="B189" t="str">
            <v>Greece/Italy Interconnector</v>
          </cell>
          <cell r="C189" t="str">
            <v>Q4 01</v>
          </cell>
          <cell r="D189" t="str">
            <v>E.004003.01.ZB.18</v>
          </cell>
          <cell r="E189" t="str">
            <v>Domenico Franceschino</v>
          </cell>
          <cell r="F189" t="str">
            <v>Idea stage</v>
          </cell>
          <cell r="G189" t="str">
            <v>P&amp;L</v>
          </cell>
          <cell r="H189">
            <v>20000</v>
          </cell>
          <cell r="I189">
            <v>0</v>
          </cell>
          <cell r="J189">
            <v>0</v>
          </cell>
          <cell r="K189">
            <v>25</v>
          </cell>
          <cell r="L189">
            <v>25</v>
          </cell>
          <cell r="M189">
            <v>0</v>
          </cell>
          <cell r="N189">
            <v>0</v>
          </cell>
          <cell r="O189" t="str">
            <v>Low</v>
          </cell>
          <cell r="P189" t="str">
            <v>Looking at opportunities once the Italian/Greece power interconnector is built. 500MW capacity. Owned by Italian grid operator but it is expected to be tendered. Rules not yet decided.</v>
          </cell>
        </row>
        <row r="190">
          <cell r="B190" t="str">
            <v>Italy Cross-border</v>
          </cell>
          <cell r="C190" t="str">
            <v>Q4 01</v>
          </cell>
          <cell r="D190" t="str">
            <v>E.004003.02.IT.08</v>
          </cell>
          <cell r="E190" t="str">
            <v>Mauro Renggli</v>
          </cell>
          <cell r="F190" t="str">
            <v>Idea stage</v>
          </cell>
          <cell r="G190" t="str">
            <v>P&amp;L</v>
          </cell>
          <cell r="H190">
            <v>6000</v>
          </cell>
          <cell r="I190">
            <v>0</v>
          </cell>
          <cell r="J190">
            <v>0</v>
          </cell>
          <cell r="K190">
            <v>30</v>
          </cell>
          <cell r="L190">
            <v>30</v>
          </cell>
          <cell r="M190">
            <v>0</v>
          </cell>
          <cell r="N190">
            <v>0</v>
          </cell>
          <cell r="O190" t="str">
            <v>Low</v>
          </cell>
          <cell r="P190" t="str">
            <v>Unspecified cross-border deal</v>
          </cell>
        </row>
        <row r="191">
          <cell r="B191" t="str">
            <v>France '01</v>
          </cell>
          <cell r="C191" t="str">
            <v>Q4 01</v>
          </cell>
          <cell r="D191" t="str">
            <v>E.004003.01.ZC.04</v>
          </cell>
          <cell r="E191" t="str">
            <v>Ross Sankey</v>
          </cell>
          <cell r="F191" t="str">
            <v>Idea stage</v>
          </cell>
          <cell r="G191" t="str">
            <v>P&amp;L</v>
          </cell>
          <cell r="H191">
            <v>2000</v>
          </cell>
          <cell r="I191">
            <v>0</v>
          </cell>
          <cell r="J191">
            <v>0</v>
          </cell>
          <cell r="K191">
            <v>70</v>
          </cell>
          <cell r="L191">
            <v>70</v>
          </cell>
          <cell r="M191">
            <v>0</v>
          </cell>
          <cell r="N191">
            <v>0</v>
          </cell>
          <cell r="O191" t="str">
            <v>Low</v>
          </cell>
          <cell r="P191" t="str">
            <v>General market opportunities in France</v>
          </cell>
        </row>
        <row r="192">
          <cell r="B192" t="str">
            <v>CEZ '02 sale</v>
          </cell>
          <cell r="C192" t="str">
            <v>Q4 01</v>
          </cell>
          <cell r="D192" t="str">
            <v>E.004003.01.ZB.17</v>
          </cell>
          <cell r="E192" t="str">
            <v>Antony Steiner</v>
          </cell>
          <cell r="F192" t="str">
            <v>Idea stage</v>
          </cell>
          <cell r="G192" t="str">
            <v>P&amp;L</v>
          </cell>
          <cell r="H192">
            <v>5000</v>
          </cell>
          <cell r="I192">
            <v>0</v>
          </cell>
          <cell r="J192">
            <v>0</v>
          </cell>
          <cell r="K192">
            <v>25</v>
          </cell>
          <cell r="L192">
            <v>25</v>
          </cell>
          <cell r="M192">
            <v>0</v>
          </cell>
          <cell r="N192">
            <v>0</v>
          </cell>
          <cell r="O192" t="str">
            <v>Low</v>
          </cell>
        </row>
        <row r="193">
          <cell r="B193" t="str">
            <v>SE Europe Cross-border</v>
          </cell>
          <cell r="C193" t="str">
            <v>Q4 01</v>
          </cell>
          <cell r="D193" t="str">
            <v>E.004003.01.ZB.21</v>
          </cell>
          <cell r="E193" t="str">
            <v>Domenico Franceschino</v>
          </cell>
          <cell r="F193" t="str">
            <v>Idea stage</v>
          </cell>
          <cell r="G193" t="str">
            <v>P&amp;L</v>
          </cell>
          <cell r="H193">
            <v>10000</v>
          </cell>
          <cell r="I193">
            <v>0</v>
          </cell>
          <cell r="J193">
            <v>0</v>
          </cell>
          <cell r="K193">
            <v>10</v>
          </cell>
          <cell r="L193">
            <v>10</v>
          </cell>
          <cell r="M193">
            <v>0</v>
          </cell>
          <cell r="N193">
            <v>0</v>
          </cell>
          <cell r="O193" t="str">
            <v>Low</v>
          </cell>
          <cell r="P193" t="str">
            <v>Unspecified cross-border deal</v>
          </cell>
        </row>
        <row r="194">
          <cell r="B194" t="str">
            <v>Turkey non-specific</v>
          </cell>
          <cell r="C194" t="str">
            <v>Q4 01</v>
          </cell>
          <cell r="D194" t="str">
            <v>E.004003.01.ZB.12</v>
          </cell>
          <cell r="E194" t="str">
            <v>Lloyd Wantschek</v>
          </cell>
          <cell r="F194" t="str">
            <v>Idea stage</v>
          </cell>
          <cell r="G194" t="str">
            <v>P&amp;L</v>
          </cell>
          <cell r="H194">
            <v>5000</v>
          </cell>
          <cell r="I194">
            <v>0</v>
          </cell>
          <cell r="J194">
            <v>0</v>
          </cell>
          <cell r="K194">
            <v>10</v>
          </cell>
          <cell r="L194">
            <v>10</v>
          </cell>
          <cell r="M194">
            <v>0</v>
          </cell>
          <cell r="N194">
            <v>0</v>
          </cell>
          <cell r="O194" t="str">
            <v>Low</v>
          </cell>
          <cell r="P194" t="str">
            <v>General market opportunities in Turkey</v>
          </cell>
        </row>
        <row r="195">
          <cell r="B195" t="str">
            <v>German Gas '01</v>
          </cell>
          <cell r="C195" t="str">
            <v>Q4 01</v>
          </cell>
          <cell r="D195" t="str">
            <v>E.004003.01.DE.18</v>
          </cell>
          <cell r="E195" t="str">
            <v>Andreas Radmacher</v>
          </cell>
          <cell r="F195" t="str">
            <v>Idea stage</v>
          </cell>
          <cell r="G195" t="str">
            <v>P&amp;L</v>
          </cell>
          <cell r="H195">
            <v>1000</v>
          </cell>
          <cell r="I195">
            <v>0</v>
          </cell>
          <cell r="J195">
            <v>0</v>
          </cell>
          <cell r="K195">
            <v>50</v>
          </cell>
          <cell r="L195">
            <v>50</v>
          </cell>
          <cell r="M195">
            <v>50</v>
          </cell>
          <cell r="N195">
            <v>50</v>
          </cell>
          <cell r="O195" t="str">
            <v>Low</v>
          </cell>
          <cell r="P195" t="str">
            <v>Looking at various counterparties to obtain short position in Germany</v>
          </cell>
        </row>
        <row r="196">
          <cell r="B196" t="str">
            <v>Abengoa</v>
          </cell>
          <cell r="C196" t="str">
            <v>Q4 01</v>
          </cell>
          <cell r="D196" t="str">
            <v>E.004092.02</v>
          </cell>
          <cell r="E196" t="str">
            <v>Rudy Dautel</v>
          </cell>
          <cell r="F196" t="str">
            <v>Idea stage</v>
          </cell>
          <cell r="G196" t="str">
            <v>Market Growth</v>
          </cell>
          <cell r="H196">
            <v>0</v>
          </cell>
          <cell r="I196">
            <v>0</v>
          </cell>
          <cell r="J196">
            <v>0</v>
          </cell>
          <cell r="K196">
            <v>10</v>
          </cell>
          <cell r="L196">
            <v>10</v>
          </cell>
          <cell r="M196">
            <v>10</v>
          </cell>
          <cell r="N196">
            <v>10</v>
          </cell>
          <cell r="O196" t="str">
            <v>Low</v>
          </cell>
          <cell r="P196" t="str">
            <v>Industrial co. that licenses turbine technology. Purchase of wind business with 3 aspects: 1) % share in wind farms, 2) share in developing portfolio of progressed and potential sites and 3) O&amp;M/service business. Non-binding first pass bid to be submitted</v>
          </cell>
        </row>
        <row r="197">
          <cell r="B197" t="str">
            <v>Arcos NTP</v>
          </cell>
          <cell r="C197" t="str">
            <v>Q4 01</v>
          </cell>
          <cell r="D197" t="str">
            <v>E.000001.01.CA</v>
          </cell>
          <cell r="E197" t="str">
            <v>Mariano Gentilini</v>
          </cell>
          <cell r="F197" t="str">
            <v>Negotiation</v>
          </cell>
          <cell r="G197" t="str">
            <v>P&amp;L</v>
          </cell>
          <cell r="H197">
            <v>0</v>
          </cell>
          <cell r="I197">
            <v>0</v>
          </cell>
          <cell r="J197">
            <v>0</v>
          </cell>
          <cell r="K197">
            <v>5</v>
          </cell>
          <cell r="L197">
            <v>5</v>
          </cell>
          <cell r="M197">
            <v>30</v>
          </cell>
          <cell r="N197">
            <v>30</v>
          </cell>
          <cell r="O197" t="str">
            <v>High</v>
          </cell>
          <cell r="P197" t="str">
            <v>Development of 1200MW CCGT plant in Arcos de la Frontera, Spain</v>
          </cell>
        </row>
        <row r="198">
          <cell r="B198" t="str">
            <v>Amity Oil</v>
          </cell>
          <cell r="C198" t="str">
            <v>Q4 01</v>
          </cell>
          <cell r="E198" t="str">
            <v>Nigel Friend</v>
          </cell>
          <cell r="F198" t="str">
            <v>Idea stage</v>
          </cell>
          <cell r="G198" t="str">
            <v>P&amp;L</v>
          </cell>
          <cell r="H198">
            <v>5000</v>
          </cell>
          <cell r="I198">
            <v>0</v>
          </cell>
          <cell r="J198">
            <v>0</v>
          </cell>
          <cell r="K198">
            <v>10</v>
          </cell>
          <cell r="L198">
            <v>10</v>
          </cell>
          <cell r="M198">
            <v>0</v>
          </cell>
          <cell r="N198">
            <v>0</v>
          </cell>
          <cell r="O198" t="str">
            <v>Low</v>
          </cell>
          <cell r="P198" t="str">
            <v>Loan (repaid with gas sales) and Contingent Gas Sales Agreement (CGSA)</v>
          </cell>
        </row>
        <row r="199">
          <cell r="B199" t="str">
            <v>Spain Wind Development</v>
          </cell>
          <cell r="C199" t="str">
            <v>Q1 02</v>
          </cell>
          <cell r="D199" t="str">
            <v>E.004092.02</v>
          </cell>
          <cell r="E199" t="str">
            <v>Rudy Dautel</v>
          </cell>
          <cell r="F199" t="str">
            <v>Idea stage</v>
          </cell>
          <cell r="G199" t="str">
            <v>Market Growth</v>
          </cell>
          <cell r="H199">
            <v>5000</v>
          </cell>
          <cell r="I199">
            <v>0</v>
          </cell>
          <cell r="J199">
            <v>0</v>
          </cell>
          <cell r="K199">
            <v>5</v>
          </cell>
          <cell r="L199">
            <v>5</v>
          </cell>
          <cell r="M199">
            <v>5</v>
          </cell>
          <cell r="N199">
            <v>5</v>
          </cell>
          <cell r="O199" t="str">
            <v>Low</v>
          </cell>
          <cell r="P199" t="str">
            <v>Possible development in 2002. Will depend on wind profile, government subsidies and balancing costs. Possible range of earnings of $5 to $20m.</v>
          </cell>
        </row>
        <row r="200">
          <cell r="H200">
            <v>0</v>
          </cell>
          <cell r="I200">
            <v>0</v>
          </cell>
          <cell r="J200">
            <v>0</v>
          </cell>
          <cell r="K200">
            <v>0</v>
          </cell>
          <cell r="L200">
            <v>0</v>
          </cell>
          <cell r="M200">
            <v>0</v>
          </cell>
          <cell r="N200">
            <v>0</v>
          </cell>
        </row>
        <row r="201">
          <cell r="H201">
            <v>0</v>
          </cell>
          <cell r="I201">
            <v>0</v>
          </cell>
          <cell r="J201">
            <v>0</v>
          </cell>
          <cell r="K201">
            <v>0</v>
          </cell>
          <cell r="L201">
            <v>0</v>
          </cell>
          <cell r="M201">
            <v>0</v>
          </cell>
          <cell r="N201">
            <v>0</v>
          </cell>
        </row>
        <row r="202">
          <cell r="H202">
            <v>0</v>
          </cell>
          <cell r="I202">
            <v>0</v>
          </cell>
          <cell r="J202">
            <v>0</v>
          </cell>
          <cell r="K202">
            <v>0</v>
          </cell>
          <cell r="L202">
            <v>0</v>
          </cell>
          <cell r="M202">
            <v>0</v>
          </cell>
          <cell r="N202">
            <v>0</v>
          </cell>
        </row>
        <row r="203">
          <cell r="H203">
            <v>0</v>
          </cell>
          <cell r="I203">
            <v>0</v>
          </cell>
          <cell r="J203">
            <v>0</v>
          </cell>
          <cell r="K203">
            <v>0</v>
          </cell>
          <cell r="L203">
            <v>0</v>
          </cell>
          <cell r="M203">
            <v>0</v>
          </cell>
          <cell r="N203">
            <v>0</v>
          </cell>
        </row>
        <row r="204">
          <cell r="H204">
            <v>0</v>
          </cell>
          <cell r="I204">
            <v>0</v>
          </cell>
          <cell r="J204">
            <v>0</v>
          </cell>
          <cell r="K204">
            <v>0</v>
          </cell>
          <cell r="L204">
            <v>0</v>
          </cell>
          <cell r="M204">
            <v>0</v>
          </cell>
          <cell r="N204">
            <v>0</v>
          </cell>
        </row>
        <row r="205">
          <cell r="H205">
            <v>0</v>
          </cell>
          <cell r="I205">
            <v>0</v>
          </cell>
          <cell r="J205">
            <v>0</v>
          </cell>
          <cell r="K205">
            <v>0</v>
          </cell>
          <cell r="L205">
            <v>0</v>
          </cell>
          <cell r="M205">
            <v>0</v>
          </cell>
          <cell r="N205">
            <v>0</v>
          </cell>
        </row>
        <row r="206">
          <cell r="H206">
            <v>0</v>
          </cell>
          <cell r="I206">
            <v>0</v>
          </cell>
          <cell r="J206">
            <v>0</v>
          </cell>
          <cell r="K206">
            <v>0</v>
          </cell>
          <cell r="L206">
            <v>0</v>
          </cell>
          <cell r="M206">
            <v>0</v>
          </cell>
          <cell r="N206">
            <v>0</v>
          </cell>
        </row>
        <row r="207">
          <cell r="H207">
            <v>0</v>
          </cell>
          <cell r="I207">
            <v>0</v>
          </cell>
          <cell r="J207">
            <v>0</v>
          </cell>
          <cell r="K207">
            <v>0</v>
          </cell>
          <cell r="L207">
            <v>0</v>
          </cell>
          <cell r="M207">
            <v>0</v>
          </cell>
          <cell r="N207">
            <v>0</v>
          </cell>
        </row>
        <row r="208">
          <cell r="H208">
            <v>0</v>
          </cell>
          <cell r="I208">
            <v>0</v>
          </cell>
          <cell r="J208">
            <v>0</v>
          </cell>
          <cell r="K208">
            <v>0</v>
          </cell>
          <cell r="L208">
            <v>0</v>
          </cell>
          <cell r="M208">
            <v>0</v>
          </cell>
          <cell r="N208">
            <v>0</v>
          </cell>
        </row>
        <row r="209">
          <cell r="H209">
            <v>0</v>
          </cell>
          <cell r="I209">
            <v>0</v>
          </cell>
          <cell r="J209">
            <v>0</v>
          </cell>
          <cell r="K209">
            <v>0</v>
          </cell>
          <cell r="L209">
            <v>0</v>
          </cell>
          <cell r="M209">
            <v>0</v>
          </cell>
          <cell r="N209">
            <v>0</v>
          </cell>
        </row>
        <row r="210">
          <cell r="B210" t="str">
            <v>DEALS REMOVED</v>
          </cell>
        </row>
        <row r="211">
          <cell r="B211" t="str">
            <v>Mantova Gas Supply</v>
          </cell>
          <cell r="C211" t="str">
            <v>Complete</v>
          </cell>
          <cell r="D211" t="str">
            <v>E.004003.02.IT.08</v>
          </cell>
          <cell r="E211" t="str">
            <v>Bortolotti/Lantieri</v>
          </cell>
          <cell r="F211" t="str">
            <v>Negotiation</v>
          </cell>
          <cell r="G211" t="str">
            <v>P&amp;L</v>
          </cell>
          <cell r="H211">
            <v>750</v>
          </cell>
          <cell r="I211">
            <v>0</v>
          </cell>
          <cell r="J211">
            <v>0</v>
          </cell>
          <cell r="K211">
            <v>100</v>
          </cell>
          <cell r="L211">
            <v>50</v>
          </cell>
          <cell r="M211">
            <v>100</v>
          </cell>
          <cell r="N211">
            <v>60</v>
          </cell>
          <cell r="O211" t="str">
            <v>Medium</v>
          </cell>
          <cell r="P211" t="str">
            <v>Gas sale to Swiss side of Italian border, 100,000 cubic metres. Contract has been signed, Swiss transportation signed, Counterparty is negotiating agreement with SNAM (Italian authority) for transportation into Italy. Delivery started May 16.</v>
          </cell>
        </row>
        <row r="212">
          <cell r="H212">
            <v>0</v>
          </cell>
          <cell r="I212">
            <v>0</v>
          </cell>
          <cell r="J212">
            <v>0</v>
          </cell>
          <cell r="K212">
            <v>0</v>
          </cell>
          <cell r="L212">
            <v>0</v>
          </cell>
          <cell r="M212">
            <v>0</v>
          </cell>
          <cell r="N212">
            <v>0</v>
          </cell>
        </row>
        <row r="213">
          <cell r="H213">
            <v>0</v>
          </cell>
          <cell r="I213">
            <v>0</v>
          </cell>
          <cell r="J213">
            <v>0</v>
          </cell>
          <cell r="K213">
            <v>0</v>
          </cell>
          <cell r="L213">
            <v>0</v>
          </cell>
          <cell r="M213">
            <v>0</v>
          </cell>
          <cell r="N213">
            <v>0</v>
          </cell>
        </row>
        <row r="214">
          <cell r="H214">
            <v>0</v>
          </cell>
          <cell r="I214">
            <v>0</v>
          </cell>
          <cell r="J214">
            <v>0</v>
          </cell>
          <cell r="K214">
            <v>0</v>
          </cell>
          <cell r="L214">
            <v>0</v>
          </cell>
          <cell r="M214">
            <v>0</v>
          </cell>
          <cell r="N214">
            <v>0</v>
          </cell>
        </row>
        <row r="215">
          <cell r="H215">
            <v>0</v>
          </cell>
          <cell r="I215">
            <v>0</v>
          </cell>
          <cell r="J215">
            <v>0</v>
          </cell>
          <cell r="K215">
            <v>0</v>
          </cell>
          <cell r="L215">
            <v>0</v>
          </cell>
          <cell r="M215">
            <v>0</v>
          </cell>
          <cell r="N215">
            <v>0</v>
          </cell>
        </row>
        <row r="216">
          <cell r="H216">
            <v>0</v>
          </cell>
          <cell r="I216">
            <v>0</v>
          </cell>
          <cell r="J216">
            <v>0</v>
          </cell>
          <cell r="K216">
            <v>0</v>
          </cell>
          <cell r="L216">
            <v>0</v>
          </cell>
          <cell r="M216">
            <v>0</v>
          </cell>
          <cell r="N216">
            <v>0</v>
          </cell>
        </row>
        <row r="217">
          <cell r="H217">
            <v>0</v>
          </cell>
          <cell r="I217">
            <v>0</v>
          </cell>
          <cell r="J217">
            <v>0</v>
          </cell>
          <cell r="K217">
            <v>0</v>
          </cell>
          <cell r="L217">
            <v>0</v>
          </cell>
          <cell r="M217">
            <v>0</v>
          </cell>
          <cell r="N217">
            <v>0</v>
          </cell>
        </row>
        <row r="218">
          <cell r="H218">
            <v>0</v>
          </cell>
          <cell r="I218">
            <v>0</v>
          </cell>
          <cell r="J218">
            <v>0</v>
          </cell>
          <cell r="K218">
            <v>0</v>
          </cell>
          <cell r="L218">
            <v>0</v>
          </cell>
          <cell r="M218">
            <v>0</v>
          </cell>
          <cell r="N218">
            <v>0</v>
          </cell>
        </row>
        <row r="219">
          <cell r="H219">
            <v>0</v>
          </cell>
          <cell r="I219">
            <v>0</v>
          </cell>
          <cell r="J219">
            <v>0</v>
          </cell>
          <cell r="K219">
            <v>0</v>
          </cell>
          <cell r="L219">
            <v>0</v>
          </cell>
          <cell r="M219">
            <v>0</v>
          </cell>
          <cell r="N219">
            <v>0</v>
          </cell>
        </row>
        <row r="220">
          <cell r="H220">
            <v>0</v>
          </cell>
          <cell r="I220">
            <v>0</v>
          </cell>
          <cell r="J220">
            <v>0</v>
          </cell>
          <cell r="K220">
            <v>0</v>
          </cell>
          <cell r="L220">
            <v>0</v>
          </cell>
          <cell r="M220">
            <v>0</v>
          </cell>
          <cell r="N220">
            <v>0</v>
          </cell>
        </row>
        <row r="221">
          <cell r="H221">
            <v>0</v>
          </cell>
          <cell r="I221">
            <v>0</v>
          </cell>
          <cell r="J221">
            <v>0</v>
          </cell>
          <cell r="K221">
            <v>0</v>
          </cell>
          <cell r="L221">
            <v>0</v>
          </cell>
          <cell r="M221">
            <v>0</v>
          </cell>
          <cell r="N221">
            <v>0</v>
          </cell>
        </row>
        <row r="222">
          <cell r="H222">
            <v>0</v>
          </cell>
          <cell r="I222">
            <v>0</v>
          </cell>
          <cell r="J222">
            <v>0</v>
          </cell>
          <cell r="K222">
            <v>0</v>
          </cell>
          <cell r="L222">
            <v>0</v>
          </cell>
          <cell r="M222">
            <v>0</v>
          </cell>
          <cell r="N222">
            <v>0</v>
          </cell>
        </row>
        <row r="223">
          <cell r="H223">
            <v>0</v>
          </cell>
          <cell r="I223">
            <v>0</v>
          </cell>
          <cell r="J223">
            <v>0</v>
          </cell>
          <cell r="K223">
            <v>0</v>
          </cell>
          <cell r="L223">
            <v>0</v>
          </cell>
          <cell r="M223">
            <v>0</v>
          </cell>
          <cell r="N223">
            <v>0</v>
          </cell>
        </row>
        <row r="224">
          <cell r="H224">
            <v>0</v>
          </cell>
          <cell r="I224">
            <v>0</v>
          </cell>
          <cell r="J224">
            <v>0</v>
          </cell>
          <cell r="K224">
            <v>0</v>
          </cell>
          <cell r="L224">
            <v>0</v>
          </cell>
          <cell r="M224">
            <v>0</v>
          </cell>
          <cell r="N224">
            <v>0</v>
          </cell>
        </row>
        <row r="225">
          <cell r="H225">
            <v>0</v>
          </cell>
          <cell r="I225">
            <v>0</v>
          </cell>
          <cell r="J225">
            <v>0</v>
          </cell>
          <cell r="K225">
            <v>0</v>
          </cell>
          <cell r="L225">
            <v>0</v>
          </cell>
          <cell r="M225">
            <v>0</v>
          </cell>
          <cell r="N225">
            <v>0</v>
          </cell>
        </row>
        <row r="226">
          <cell r="H226">
            <v>0</v>
          </cell>
          <cell r="I226">
            <v>0</v>
          </cell>
          <cell r="J226">
            <v>0</v>
          </cell>
          <cell r="K226">
            <v>0</v>
          </cell>
          <cell r="L226">
            <v>0</v>
          </cell>
          <cell r="M226">
            <v>0</v>
          </cell>
          <cell r="N226">
            <v>0</v>
          </cell>
        </row>
        <row r="227">
          <cell r="H227">
            <v>0</v>
          </cell>
          <cell r="I227">
            <v>0</v>
          </cell>
          <cell r="J227">
            <v>0</v>
          </cell>
          <cell r="K227">
            <v>0</v>
          </cell>
          <cell r="L227">
            <v>0</v>
          </cell>
          <cell r="M227">
            <v>0</v>
          </cell>
          <cell r="N227">
            <v>0</v>
          </cell>
        </row>
        <row r="228">
          <cell r="H228">
            <v>0</v>
          </cell>
          <cell r="I228">
            <v>0</v>
          </cell>
          <cell r="J228">
            <v>0</v>
          </cell>
          <cell r="K228">
            <v>0</v>
          </cell>
          <cell r="L228">
            <v>0</v>
          </cell>
          <cell r="M228">
            <v>0</v>
          </cell>
          <cell r="N228">
            <v>0</v>
          </cell>
        </row>
        <row r="229">
          <cell r="H229">
            <v>0</v>
          </cell>
          <cell r="I229">
            <v>0</v>
          </cell>
          <cell r="J229">
            <v>0</v>
          </cell>
          <cell r="K229">
            <v>0</v>
          </cell>
          <cell r="L229">
            <v>0</v>
          </cell>
          <cell r="M229">
            <v>0</v>
          </cell>
          <cell r="N229">
            <v>0</v>
          </cell>
        </row>
        <row r="230">
          <cell r="H230">
            <v>0</v>
          </cell>
          <cell r="I230">
            <v>0</v>
          </cell>
          <cell r="J230">
            <v>0</v>
          </cell>
          <cell r="K230">
            <v>0</v>
          </cell>
          <cell r="L230">
            <v>0</v>
          </cell>
          <cell r="M230">
            <v>0</v>
          </cell>
          <cell r="N230">
            <v>0</v>
          </cell>
        </row>
        <row r="231">
          <cell r="B231">
            <v>0</v>
          </cell>
          <cell r="D231">
            <v>0</v>
          </cell>
          <cell r="E231">
            <v>0</v>
          </cell>
          <cell r="H231">
            <v>0</v>
          </cell>
          <cell r="I231">
            <v>0</v>
          </cell>
          <cell r="J231">
            <v>0</v>
          </cell>
          <cell r="K231">
            <v>0</v>
          </cell>
          <cell r="L231">
            <v>0</v>
          </cell>
          <cell r="M231">
            <v>0</v>
          </cell>
          <cell r="N231">
            <v>0</v>
          </cell>
          <cell r="P231">
            <v>0</v>
          </cell>
        </row>
        <row r="232">
          <cell r="B232">
            <v>0</v>
          </cell>
          <cell r="D232">
            <v>0</v>
          </cell>
          <cell r="E232">
            <v>0</v>
          </cell>
          <cell r="H232">
            <v>0</v>
          </cell>
          <cell r="I232">
            <v>0</v>
          </cell>
          <cell r="J232">
            <v>0</v>
          </cell>
          <cell r="K232">
            <v>0</v>
          </cell>
          <cell r="L232">
            <v>0</v>
          </cell>
          <cell r="M232">
            <v>0</v>
          </cell>
          <cell r="N232">
            <v>0</v>
          </cell>
          <cell r="P232">
            <v>0</v>
          </cell>
        </row>
        <row r="234">
          <cell r="G234" t="str">
            <v># deals</v>
          </cell>
          <cell r="H234" t="str">
            <v>value</v>
          </cell>
          <cell r="I234" t="str">
            <v>costs to date</v>
          </cell>
          <cell r="J234" t="str">
            <v>costs expected</v>
          </cell>
          <cell r="K234" t="str">
            <v>net profit</v>
          </cell>
        </row>
        <row r="235">
          <cell r="D235" t="str">
            <v>TOTAL Q2 01</v>
          </cell>
          <cell r="G235">
            <v>13</v>
          </cell>
          <cell r="H235">
            <v>48600</v>
          </cell>
          <cell r="I235">
            <v>83</v>
          </cell>
          <cell r="J235">
            <v>2000</v>
          </cell>
          <cell r="K235">
            <v>46600</v>
          </cell>
        </row>
        <row r="236">
          <cell r="D236" t="str">
            <v>TOTAL Q3 01</v>
          </cell>
          <cell r="G236">
            <v>18</v>
          </cell>
          <cell r="H236">
            <v>142500</v>
          </cell>
          <cell r="I236">
            <v>1</v>
          </cell>
          <cell r="J236">
            <v>0</v>
          </cell>
          <cell r="K236">
            <v>142500</v>
          </cell>
        </row>
        <row r="237">
          <cell r="D237" t="str">
            <v>TOTAL Q4 01</v>
          </cell>
          <cell r="G237">
            <v>12</v>
          </cell>
          <cell r="H237">
            <v>79000</v>
          </cell>
          <cell r="I237">
            <v>2</v>
          </cell>
          <cell r="J237">
            <v>0</v>
          </cell>
          <cell r="K237">
            <v>79000</v>
          </cell>
        </row>
        <row r="238">
          <cell r="D238" t="str">
            <v>TOTAL Q1 02</v>
          </cell>
          <cell r="G238">
            <v>1</v>
          </cell>
          <cell r="H238">
            <v>5000</v>
          </cell>
          <cell r="I238">
            <v>0</v>
          </cell>
          <cell r="J238">
            <v>0</v>
          </cell>
          <cell r="K238">
            <v>5000</v>
          </cell>
        </row>
        <row r="239">
          <cell r="D239" t="str">
            <v>GROUP TOTAL</v>
          </cell>
          <cell r="G239">
            <v>44</v>
          </cell>
          <cell r="H239">
            <v>275100</v>
          </cell>
          <cell r="I239">
            <v>86</v>
          </cell>
          <cell r="J239">
            <v>2000</v>
          </cell>
          <cell r="K239">
            <v>273100</v>
          </cell>
        </row>
        <row r="242">
          <cell r="H242">
            <v>0</v>
          </cell>
          <cell r="I242">
            <v>0</v>
          </cell>
          <cell r="J242">
            <v>0</v>
          </cell>
          <cell r="K242">
            <v>0</v>
          </cell>
          <cell r="L242">
            <v>0</v>
          </cell>
          <cell r="M242">
            <v>0</v>
          </cell>
          <cell r="N242">
            <v>0</v>
          </cell>
        </row>
        <row r="243">
          <cell r="H243">
            <v>0</v>
          </cell>
          <cell r="I243">
            <v>0</v>
          </cell>
          <cell r="J243">
            <v>0</v>
          </cell>
          <cell r="K243">
            <v>0</v>
          </cell>
          <cell r="L243">
            <v>0</v>
          </cell>
          <cell r="M243">
            <v>0</v>
          </cell>
          <cell r="N243">
            <v>0</v>
          </cell>
        </row>
        <row r="244">
          <cell r="H244">
            <v>0</v>
          </cell>
          <cell r="I244">
            <v>0</v>
          </cell>
          <cell r="J244">
            <v>0</v>
          </cell>
          <cell r="K244">
            <v>0</v>
          </cell>
          <cell r="L244">
            <v>0</v>
          </cell>
          <cell r="M244">
            <v>0</v>
          </cell>
          <cell r="N244">
            <v>0</v>
          </cell>
        </row>
        <row r="245">
          <cell r="H245">
            <v>0</v>
          </cell>
          <cell r="I245">
            <v>0</v>
          </cell>
          <cell r="J245">
            <v>0</v>
          </cell>
          <cell r="K245">
            <v>0</v>
          </cell>
          <cell r="L245">
            <v>0</v>
          </cell>
          <cell r="M245">
            <v>0</v>
          </cell>
          <cell r="N245">
            <v>0</v>
          </cell>
        </row>
        <row r="246">
          <cell r="H246">
            <v>0</v>
          </cell>
          <cell r="I246">
            <v>0</v>
          </cell>
          <cell r="J246">
            <v>0</v>
          </cell>
          <cell r="K246">
            <v>0</v>
          </cell>
          <cell r="L246">
            <v>0</v>
          </cell>
          <cell r="M246">
            <v>0</v>
          </cell>
          <cell r="N246">
            <v>0</v>
          </cell>
        </row>
        <row r="247">
          <cell r="H247">
            <v>0</v>
          </cell>
          <cell r="I247">
            <v>0</v>
          </cell>
          <cell r="J247">
            <v>0</v>
          </cell>
          <cell r="K247">
            <v>0</v>
          </cell>
          <cell r="L247">
            <v>0</v>
          </cell>
          <cell r="M247">
            <v>0</v>
          </cell>
          <cell r="N247">
            <v>0</v>
          </cell>
        </row>
        <row r="248">
          <cell r="H248">
            <v>0</v>
          </cell>
          <cell r="I248">
            <v>0</v>
          </cell>
          <cell r="J248">
            <v>0</v>
          </cell>
          <cell r="K248">
            <v>0</v>
          </cell>
          <cell r="L248">
            <v>0</v>
          </cell>
          <cell r="M248">
            <v>0</v>
          </cell>
          <cell r="N248">
            <v>0</v>
          </cell>
        </row>
        <row r="249">
          <cell r="H249">
            <v>0</v>
          </cell>
          <cell r="I249">
            <v>0</v>
          </cell>
          <cell r="J249">
            <v>0</v>
          </cell>
          <cell r="K249">
            <v>0</v>
          </cell>
          <cell r="L249">
            <v>0</v>
          </cell>
          <cell r="M249">
            <v>0</v>
          </cell>
          <cell r="N249">
            <v>0</v>
          </cell>
        </row>
        <row r="250">
          <cell r="H250">
            <v>0</v>
          </cell>
          <cell r="I250">
            <v>0</v>
          </cell>
          <cell r="J250">
            <v>0</v>
          </cell>
          <cell r="K250">
            <v>0</v>
          </cell>
          <cell r="L250">
            <v>0</v>
          </cell>
          <cell r="M250">
            <v>0</v>
          </cell>
          <cell r="N250">
            <v>0</v>
          </cell>
        </row>
        <row r="251">
          <cell r="H251">
            <v>0</v>
          </cell>
          <cell r="I251">
            <v>0</v>
          </cell>
          <cell r="J251">
            <v>0</v>
          </cell>
          <cell r="K251">
            <v>0</v>
          </cell>
          <cell r="L251">
            <v>0</v>
          </cell>
          <cell r="M251">
            <v>0</v>
          </cell>
          <cell r="N251">
            <v>0</v>
          </cell>
        </row>
        <row r="252">
          <cell r="H252">
            <v>0</v>
          </cell>
          <cell r="I252">
            <v>0</v>
          </cell>
          <cell r="J252">
            <v>0</v>
          </cell>
          <cell r="K252">
            <v>0</v>
          </cell>
          <cell r="L252">
            <v>0</v>
          </cell>
          <cell r="M252">
            <v>0</v>
          </cell>
          <cell r="N252">
            <v>0</v>
          </cell>
        </row>
        <row r="253">
          <cell r="H253">
            <v>0</v>
          </cell>
          <cell r="I253">
            <v>0</v>
          </cell>
          <cell r="J253">
            <v>0</v>
          </cell>
          <cell r="K253">
            <v>0</v>
          </cell>
          <cell r="L253">
            <v>0</v>
          </cell>
          <cell r="M253">
            <v>0</v>
          </cell>
          <cell r="N253">
            <v>0</v>
          </cell>
        </row>
        <row r="254">
          <cell r="H254">
            <v>0</v>
          </cell>
          <cell r="I254">
            <v>0</v>
          </cell>
          <cell r="J254">
            <v>0</v>
          </cell>
          <cell r="K254">
            <v>0</v>
          </cell>
          <cell r="L254">
            <v>0</v>
          </cell>
          <cell r="M254">
            <v>0</v>
          </cell>
          <cell r="N254">
            <v>0</v>
          </cell>
        </row>
        <row r="255">
          <cell r="H255">
            <v>0</v>
          </cell>
          <cell r="I255">
            <v>0</v>
          </cell>
          <cell r="J255">
            <v>0</v>
          </cell>
          <cell r="K255">
            <v>0</v>
          </cell>
          <cell r="L255">
            <v>0</v>
          </cell>
          <cell r="M255">
            <v>0</v>
          </cell>
          <cell r="N255">
            <v>0</v>
          </cell>
        </row>
        <row r="256">
          <cell r="H256">
            <v>0</v>
          </cell>
          <cell r="I256">
            <v>0</v>
          </cell>
          <cell r="J256">
            <v>0</v>
          </cell>
          <cell r="K256">
            <v>0</v>
          </cell>
          <cell r="L256">
            <v>0</v>
          </cell>
          <cell r="M256">
            <v>0</v>
          </cell>
          <cell r="N256">
            <v>0</v>
          </cell>
        </row>
        <row r="257">
          <cell r="H257">
            <v>0</v>
          </cell>
          <cell r="I257">
            <v>0</v>
          </cell>
          <cell r="J257">
            <v>0</v>
          </cell>
          <cell r="K257">
            <v>0</v>
          </cell>
          <cell r="L257">
            <v>0</v>
          </cell>
          <cell r="M257">
            <v>0</v>
          </cell>
          <cell r="N257">
            <v>0</v>
          </cell>
        </row>
        <row r="258">
          <cell r="H258">
            <v>0</v>
          </cell>
          <cell r="I258">
            <v>0</v>
          </cell>
          <cell r="J258">
            <v>0</v>
          </cell>
          <cell r="K258">
            <v>0</v>
          </cell>
          <cell r="L258">
            <v>0</v>
          </cell>
          <cell r="M258">
            <v>0</v>
          </cell>
          <cell r="N258">
            <v>0</v>
          </cell>
        </row>
        <row r="259">
          <cell r="H259">
            <v>0</v>
          </cell>
          <cell r="I259">
            <v>0</v>
          </cell>
          <cell r="J259">
            <v>0</v>
          </cell>
          <cell r="K259">
            <v>0</v>
          </cell>
          <cell r="L259">
            <v>0</v>
          </cell>
          <cell r="M259">
            <v>0</v>
          </cell>
          <cell r="N259">
            <v>0</v>
          </cell>
        </row>
        <row r="260">
          <cell r="H260">
            <v>0</v>
          </cell>
          <cell r="I260">
            <v>0</v>
          </cell>
          <cell r="J260">
            <v>0</v>
          </cell>
          <cell r="K260">
            <v>0</v>
          </cell>
          <cell r="L260">
            <v>0</v>
          </cell>
          <cell r="M260">
            <v>0</v>
          </cell>
          <cell r="N260">
            <v>0</v>
          </cell>
        </row>
        <row r="261">
          <cell r="H261">
            <v>0</v>
          </cell>
          <cell r="I261">
            <v>0</v>
          </cell>
          <cell r="J261">
            <v>0</v>
          </cell>
          <cell r="K261">
            <v>0</v>
          </cell>
          <cell r="L261">
            <v>0</v>
          </cell>
          <cell r="M261">
            <v>0</v>
          </cell>
          <cell r="N261">
            <v>0</v>
          </cell>
        </row>
        <row r="262">
          <cell r="H262">
            <v>0</v>
          </cell>
          <cell r="I262">
            <v>0</v>
          </cell>
          <cell r="J262">
            <v>0</v>
          </cell>
          <cell r="K262">
            <v>0</v>
          </cell>
          <cell r="L262">
            <v>0</v>
          </cell>
          <cell r="M262">
            <v>0</v>
          </cell>
          <cell r="N262">
            <v>0</v>
          </cell>
        </row>
        <row r="263">
          <cell r="H263">
            <v>0</v>
          </cell>
          <cell r="I263">
            <v>0</v>
          </cell>
          <cell r="J263">
            <v>0</v>
          </cell>
          <cell r="K263">
            <v>0</v>
          </cell>
          <cell r="L263">
            <v>0</v>
          </cell>
          <cell r="M263">
            <v>0</v>
          </cell>
          <cell r="N263">
            <v>0</v>
          </cell>
        </row>
        <row r="264">
          <cell r="H264">
            <v>0</v>
          </cell>
          <cell r="I264">
            <v>0</v>
          </cell>
          <cell r="J264">
            <v>0</v>
          </cell>
          <cell r="K264">
            <v>0</v>
          </cell>
          <cell r="L264">
            <v>0</v>
          </cell>
          <cell r="M264">
            <v>0</v>
          </cell>
          <cell r="N264">
            <v>0</v>
          </cell>
        </row>
        <row r="265">
          <cell r="H265">
            <v>0</v>
          </cell>
          <cell r="I265">
            <v>0</v>
          </cell>
          <cell r="J265">
            <v>0</v>
          </cell>
          <cell r="K265">
            <v>0</v>
          </cell>
          <cell r="L265">
            <v>0</v>
          </cell>
          <cell r="M265">
            <v>0</v>
          </cell>
          <cell r="N265">
            <v>0</v>
          </cell>
        </row>
        <row r="266">
          <cell r="H266">
            <v>0</v>
          </cell>
          <cell r="I266">
            <v>0</v>
          </cell>
          <cell r="J266">
            <v>0</v>
          </cell>
          <cell r="K266">
            <v>0</v>
          </cell>
          <cell r="L266">
            <v>0</v>
          </cell>
          <cell r="M266">
            <v>0</v>
          </cell>
          <cell r="N266">
            <v>0</v>
          </cell>
        </row>
        <row r="267">
          <cell r="H267">
            <v>0</v>
          </cell>
          <cell r="I267">
            <v>0</v>
          </cell>
          <cell r="J267">
            <v>0</v>
          </cell>
          <cell r="K267">
            <v>0</v>
          </cell>
          <cell r="L267">
            <v>0</v>
          </cell>
          <cell r="M267">
            <v>0</v>
          </cell>
          <cell r="N267">
            <v>0</v>
          </cell>
        </row>
        <row r="268">
          <cell r="H268">
            <v>0</v>
          </cell>
          <cell r="I268">
            <v>0</v>
          </cell>
          <cell r="J268">
            <v>0</v>
          </cell>
          <cell r="K268">
            <v>0</v>
          </cell>
          <cell r="L268">
            <v>0</v>
          </cell>
          <cell r="M268">
            <v>0</v>
          </cell>
          <cell r="N268">
            <v>0</v>
          </cell>
        </row>
        <row r="269">
          <cell r="H269">
            <v>0</v>
          </cell>
          <cell r="I269">
            <v>0</v>
          </cell>
          <cell r="J269">
            <v>0</v>
          </cell>
          <cell r="K269">
            <v>0</v>
          </cell>
          <cell r="L269">
            <v>0</v>
          </cell>
          <cell r="M269">
            <v>0</v>
          </cell>
          <cell r="N269">
            <v>0</v>
          </cell>
        </row>
        <row r="270">
          <cell r="H270">
            <v>0</v>
          </cell>
          <cell r="I270">
            <v>0</v>
          </cell>
          <cell r="J270">
            <v>0</v>
          </cell>
          <cell r="K270">
            <v>0</v>
          </cell>
          <cell r="L270">
            <v>0</v>
          </cell>
          <cell r="M270">
            <v>0</v>
          </cell>
          <cell r="N270">
            <v>0</v>
          </cell>
        </row>
        <row r="271">
          <cell r="H271">
            <v>0</v>
          </cell>
          <cell r="I271">
            <v>0</v>
          </cell>
          <cell r="J271">
            <v>0</v>
          </cell>
          <cell r="K271">
            <v>0</v>
          </cell>
          <cell r="L271">
            <v>0</v>
          </cell>
          <cell r="M271">
            <v>0</v>
          </cell>
          <cell r="N271">
            <v>0</v>
          </cell>
        </row>
        <row r="272">
          <cell r="H272">
            <v>0</v>
          </cell>
          <cell r="I272">
            <v>0</v>
          </cell>
          <cell r="J272">
            <v>0</v>
          </cell>
          <cell r="K272">
            <v>0</v>
          </cell>
          <cell r="L272">
            <v>0</v>
          </cell>
          <cell r="M272">
            <v>0</v>
          </cell>
          <cell r="N272">
            <v>0</v>
          </cell>
        </row>
        <row r="273">
          <cell r="H273">
            <v>0</v>
          </cell>
          <cell r="I273">
            <v>0</v>
          </cell>
          <cell r="J273">
            <v>0</v>
          </cell>
          <cell r="K273">
            <v>0</v>
          </cell>
          <cell r="L273">
            <v>0</v>
          </cell>
          <cell r="M273">
            <v>0</v>
          </cell>
          <cell r="N273">
            <v>0</v>
          </cell>
        </row>
        <row r="274">
          <cell r="H274">
            <v>0</v>
          </cell>
          <cell r="I274">
            <v>0</v>
          </cell>
          <cell r="J274">
            <v>0</v>
          </cell>
          <cell r="K274">
            <v>0</v>
          </cell>
          <cell r="L274">
            <v>0</v>
          </cell>
          <cell r="M274">
            <v>0</v>
          </cell>
          <cell r="N274">
            <v>0</v>
          </cell>
        </row>
        <row r="275">
          <cell r="H275">
            <v>0</v>
          </cell>
          <cell r="I275">
            <v>0</v>
          </cell>
          <cell r="J275">
            <v>0</v>
          </cell>
          <cell r="K275">
            <v>0</v>
          </cell>
          <cell r="L275">
            <v>0</v>
          </cell>
          <cell r="M275">
            <v>0</v>
          </cell>
          <cell r="N275">
            <v>0</v>
          </cell>
        </row>
        <row r="276">
          <cell r="H276">
            <v>0</v>
          </cell>
          <cell r="I276">
            <v>0</v>
          </cell>
          <cell r="J276">
            <v>0</v>
          </cell>
          <cell r="K276">
            <v>0</v>
          </cell>
          <cell r="L276">
            <v>0</v>
          </cell>
          <cell r="M276">
            <v>0</v>
          </cell>
          <cell r="N276">
            <v>0</v>
          </cell>
        </row>
        <row r="277">
          <cell r="H277">
            <v>0</v>
          </cell>
          <cell r="I277">
            <v>0</v>
          </cell>
          <cell r="J277">
            <v>0</v>
          </cell>
          <cell r="K277">
            <v>0</v>
          </cell>
          <cell r="L277">
            <v>0</v>
          </cell>
          <cell r="M277">
            <v>0</v>
          </cell>
          <cell r="N277">
            <v>0</v>
          </cell>
        </row>
        <row r="278">
          <cell r="H278">
            <v>0</v>
          </cell>
          <cell r="I278">
            <v>0</v>
          </cell>
          <cell r="J278">
            <v>0</v>
          </cell>
          <cell r="K278">
            <v>0</v>
          </cell>
          <cell r="L278">
            <v>0</v>
          </cell>
          <cell r="M278">
            <v>0</v>
          </cell>
          <cell r="N278">
            <v>0</v>
          </cell>
        </row>
        <row r="279">
          <cell r="H279">
            <v>0</v>
          </cell>
          <cell r="I279">
            <v>0</v>
          </cell>
          <cell r="J279">
            <v>0</v>
          </cell>
          <cell r="K279">
            <v>0</v>
          </cell>
          <cell r="L279">
            <v>0</v>
          </cell>
          <cell r="M279">
            <v>0</v>
          </cell>
          <cell r="N279">
            <v>0</v>
          </cell>
        </row>
        <row r="280">
          <cell r="H280">
            <v>0</v>
          </cell>
          <cell r="I280">
            <v>0</v>
          </cell>
          <cell r="J280">
            <v>0</v>
          </cell>
          <cell r="K280">
            <v>0</v>
          </cell>
          <cell r="L280">
            <v>0</v>
          </cell>
          <cell r="M280">
            <v>0</v>
          </cell>
          <cell r="N280">
            <v>0</v>
          </cell>
        </row>
        <row r="281">
          <cell r="H281">
            <v>0</v>
          </cell>
          <cell r="I281">
            <v>0</v>
          </cell>
          <cell r="J281">
            <v>0</v>
          </cell>
          <cell r="K281">
            <v>0</v>
          </cell>
          <cell r="L281">
            <v>0</v>
          </cell>
          <cell r="M281">
            <v>0</v>
          </cell>
          <cell r="N281">
            <v>0</v>
          </cell>
        </row>
        <row r="282">
          <cell r="B282" t="str">
            <v>DEALS REMOVED</v>
          </cell>
        </row>
        <row r="283">
          <cell r="H283">
            <v>0</v>
          </cell>
          <cell r="I283">
            <v>0</v>
          </cell>
          <cell r="J283">
            <v>0</v>
          </cell>
          <cell r="K283">
            <v>0</v>
          </cell>
          <cell r="L283">
            <v>0</v>
          </cell>
          <cell r="M283">
            <v>0</v>
          </cell>
          <cell r="N283">
            <v>0</v>
          </cell>
        </row>
        <row r="284">
          <cell r="H284">
            <v>0</v>
          </cell>
          <cell r="I284">
            <v>0</v>
          </cell>
          <cell r="J284">
            <v>0</v>
          </cell>
          <cell r="K284">
            <v>0</v>
          </cell>
          <cell r="L284">
            <v>0</v>
          </cell>
          <cell r="M284">
            <v>0</v>
          </cell>
          <cell r="N284">
            <v>0</v>
          </cell>
        </row>
        <row r="285">
          <cell r="H285">
            <v>0</v>
          </cell>
          <cell r="I285">
            <v>0</v>
          </cell>
          <cell r="J285">
            <v>0</v>
          </cell>
          <cell r="K285">
            <v>0</v>
          </cell>
          <cell r="L285">
            <v>0</v>
          </cell>
          <cell r="M285">
            <v>0</v>
          </cell>
          <cell r="N285">
            <v>0</v>
          </cell>
        </row>
        <row r="286">
          <cell r="H286">
            <v>0</v>
          </cell>
          <cell r="I286">
            <v>0</v>
          </cell>
          <cell r="J286">
            <v>0</v>
          </cell>
          <cell r="K286">
            <v>0</v>
          </cell>
          <cell r="L286">
            <v>0</v>
          </cell>
          <cell r="M286">
            <v>0</v>
          </cell>
          <cell r="N286">
            <v>0</v>
          </cell>
        </row>
        <row r="287">
          <cell r="H287">
            <v>0</v>
          </cell>
          <cell r="I287">
            <v>0</v>
          </cell>
          <cell r="J287">
            <v>0</v>
          </cell>
          <cell r="K287">
            <v>0</v>
          </cell>
          <cell r="L287">
            <v>0</v>
          </cell>
          <cell r="M287">
            <v>0</v>
          </cell>
          <cell r="N287">
            <v>0</v>
          </cell>
        </row>
        <row r="288">
          <cell r="H288">
            <v>0</v>
          </cell>
          <cell r="I288">
            <v>0</v>
          </cell>
          <cell r="J288">
            <v>0</v>
          </cell>
          <cell r="K288">
            <v>0</v>
          </cell>
          <cell r="L288">
            <v>0</v>
          </cell>
          <cell r="M288">
            <v>0</v>
          </cell>
          <cell r="N288">
            <v>0</v>
          </cell>
        </row>
        <row r="289">
          <cell r="H289">
            <v>0</v>
          </cell>
          <cell r="I289">
            <v>0</v>
          </cell>
          <cell r="J289">
            <v>0</v>
          </cell>
          <cell r="K289">
            <v>0</v>
          </cell>
          <cell r="L289">
            <v>0</v>
          </cell>
          <cell r="M289">
            <v>0</v>
          </cell>
          <cell r="N289">
            <v>0</v>
          </cell>
        </row>
        <row r="290">
          <cell r="H290">
            <v>0</v>
          </cell>
          <cell r="I290">
            <v>0</v>
          </cell>
          <cell r="J290">
            <v>0</v>
          </cell>
          <cell r="K290">
            <v>0</v>
          </cell>
          <cell r="L290">
            <v>0</v>
          </cell>
          <cell r="M290">
            <v>0</v>
          </cell>
          <cell r="N290">
            <v>0</v>
          </cell>
        </row>
        <row r="291">
          <cell r="H291">
            <v>0</v>
          </cell>
          <cell r="I291">
            <v>0</v>
          </cell>
          <cell r="J291">
            <v>0</v>
          </cell>
          <cell r="K291">
            <v>0</v>
          </cell>
          <cell r="L291">
            <v>0</v>
          </cell>
          <cell r="M291">
            <v>0</v>
          </cell>
          <cell r="N291">
            <v>0</v>
          </cell>
        </row>
        <row r="292">
          <cell r="H292">
            <v>0</v>
          </cell>
          <cell r="I292">
            <v>0</v>
          </cell>
          <cell r="J292">
            <v>0</v>
          </cell>
          <cell r="K292">
            <v>0</v>
          </cell>
          <cell r="L292">
            <v>0</v>
          </cell>
          <cell r="M292">
            <v>0</v>
          </cell>
          <cell r="N292">
            <v>0</v>
          </cell>
        </row>
        <row r="293">
          <cell r="H293">
            <v>0</v>
          </cell>
          <cell r="I293">
            <v>0</v>
          </cell>
          <cell r="J293">
            <v>0</v>
          </cell>
          <cell r="K293">
            <v>0</v>
          </cell>
          <cell r="L293">
            <v>0</v>
          </cell>
          <cell r="M293">
            <v>0</v>
          </cell>
          <cell r="N293">
            <v>0</v>
          </cell>
        </row>
        <row r="294">
          <cell r="H294">
            <v>0</v>
          </cell>
          <cell r="I294">
            <v>0</v>
          </cell>
          <cell r="J294">
            <v>0</v>
          </cell>
          <cell r="K294">
            <v>0</v>
          </cell>
          <cell r="L294">
            <v>0</v>
          </cell>
          <cell r="M294">
            <v>0</v>
          </cell>
          <cell r="N294">
            <v>0</v>
          </cell>
        </row>
        <row r="295">
          <cell r="H295">
            <v>0</v>
          </cell>
          <cell r="I295">
            <v>0</v>
          </cell>
          <cell r="J295">
            <v>0</v>
          </cell>
          <cell r="K295">
            <v>0</v>
          </cell>
          <cell r="L295">
            <v>0</v>
          </cell>
          <cell r="M295">
            <v>0</v>
          </cell>
          <cell r="N295">
            <v>0</v>
          </cell>
        </row>
        <row r="296">
          <cell r="H296">
            <v>0</v>
          </cell>
          <cell r="I296">
            <v>0</v>
          </cell>
          <cell r="J296">
            <v>0</v>
          </cell>
          <cell r="K296">
            <v>0</v>
          </cell>
          <cell r="L296">
            <v>0</v>
          </cell>
          <cell r="M296">
            <v>0</v>
          </cell>
          <cell r="N296">
            <v>0</v>
          </cell>
        </row>
        <row r="297">
          <cell r="H297">
            <v>0</v>
          </cell>
          <cell r="I297">
            <v>0</v>
          </cell>
          <cell r="J297">
            <v>0</v>
          </cell>
          <cell r="K297">
            <v>0</v>
          </cell>
          <cell r="L297">
            <v>0</v>
          </cell>
          <cell r="M297">
            <v>0</v>
          </cell>
          <cell r="N297">
            <v>0</v>
          </cell>
        </row>
        <row r="298">
          <cell r="H298">
            <v>0</v>
          </cell>
          <cell r="I298">
            <v>0</v>
          </cell>
          <cell r="J298">
            <v>0</v>
          </cell>
          <cell r="K298">
            <v>0</v>
          </cell>
          <cell r="L298">
            <v>0</v>
          </cell>
          <cell r="M298">
            <v>0</v>
          </cell>
          <cell r="N298">
            <v>0</v>
          </cell>
        </row>
        <row r="299">
          <cell r="H299">
            <v>0</v>
          </cell>
          <cell r="I299">
            <v>0</v>
          </cell>
          <cell r="J299">
            <v>0</v>
          </cell>
          <cell r="K299">
            <v>0</v>
          </cell>
          <cell r="L299">
            <v>0</v>
          </cell>
          <cell r="M299">
            <v>0</v>
          </cell>
          <cell r="N299">
            <v>0</v>
          </cell>
        </row>
        <row r="300">
          <cell r="H300">
            <v>0</v>
          </cell>
          <cell r="I300">
            <v>0</v>
          </cell>
          <cell r="J300">
            <v>0</v>
          </cell>
          <cell r="K300">
            <v>0</v>
          </cell>
          <cell r="L300">
            <v>0</v>
          </cell>
          <cell r="M300">
            <v>0</v>
          </cell>
          <cell r="N300">
            <v>0</v>
          </cell>
        </row>
        <row r="301">
          <cell r="H301">
            <v>0</v>
          </cell>
          <cell r="I301">
            <v>0</v>
          </cell>
          <cell r="J301">
            <v>0</v>
          </cell>
          <cell r="K301">
            <v>0</v>
          </cell>
          <cell r="L301">
            <v>0</v>
          </cell>
          <cell r="M301">
            <v>0</v>
          </cell>
          <cell r="N301">
            <v>0</v>
          </cell>
        </row>
        <row r="302">
          <cell r="H302">
            <v>0</v>
          </cell>
          <cell r="I302">
            <v>0</v>
          </cell>
          <cell r="J302">
            <v>0</v>
          </cell>
          <cell r="K302">
            <v>0</v>
          </cell>
          <cell r="L302">
            <v>0</v>
          </cell>
          <cell r="M302">
            <v>0</v>
          </cell>
          <cell r="N302">
            <v>0</v>
          </cell>
        </row>
        <row r="303">
          <cell r="B303">
            <v>0</v>
          </cell>
          <cell r="D303">
            <v>0</v>
          </cell>
          <cell r="E303">
            <v>0</v>
          </cell>
          <cell r="H303">
            <v>0</v>
          </cell>
          <cell r="I303">
            <v>0</v>
          </cell>
          <cell r="J303">
            <v>0</v>
          </cell>
          <cell r="K303">
            <v>0</v>
          </cell>
          <cell r="L303">
            <v>0</v>
          </cell>
          <cell r="M303">
            <v>0</v>
          </cell>
          <cell r="N303">
            <v>0</v>
          </cell>
          <cell r="P303">
            <v>0</v>
          </cell>
        </row>
        <row r="304">
          <cell r="B304">
            <v>0</v>
          </cell>
          <cell r="D304">
            <v>0</v>
          </cell>
          <cell r="E304">
            <v>0</v>
          </cell>
          <cell r="H304">
            <v>0</v>
          </cell>
          <cell r="I304">
            <v>0</v>
          </cell>
          <cell r="J304">
            <v>0</v>
          </cell>
          <cell r="K304">
            <v>0</v>
          </cell>
          <cell r="L304">
            <v>0</v>
          </cell>
          <cell r="M304">
            <v>0</v>
          </cell>
          <cell r="N304">
            <v>0</v>
          </cell>
          <cell r="P304">
            <v>0</v>
          </cell>
        </row>
        <row r="306">
          <cell r="G306" t="str">
            <v># deals</v>
          </cell>
          <cell r="H306" t="str">
            <v>value</v>
          </cell>
          <cell r="I306" t="str">
            <v>costs to date</v>
          </cell>
          <cell r="J306" t="str">
            <v>costs expected</v>
          </cell>
          <cell r="K306" t="str">
            <v>net profit</v>
          </cell>
        </row>
        <row r="307">
          <cell r="D307" t="str">
            <v>TOTAL Q2 01</v>
          </cell>
          <cell r="G307">
            <v>0</v>
          </cell>
          <cell r="H307">
            <v>0</v>
          </cell>
          <cell r="I307">
            <v>0</v>
          </cell>
          <cell r="K307">
            <v>0</v>
          </cell>
        </row>
        <row r="308">
          <cell r="D308" t="str">
            <v>TOTAL Q3 01</v>
          </cell>
          <cell r="G308">
            <v>0</v>
          </cell>
          <cell r="H308">
            <v>0</v>
          </cell>
          <cell r="I308">
            <v>0</v>
          </cell>
          <cell r="K308">
            <v>0</v>
          </cell>
        </row>
        <row r="309">
          <cell r="D309" t="str">
            <v>TOTAL Q4 01</v>
          </cell>
          <cell r="G309">
            <v>0</v>
          </cell>
          <cell r="H309">
            <v>0</v>
          </cell>
          <cell r="I309">
            <v>0</v>
          </cell>
          <cell r="K309">
            <v>0</v>
          </cell>
        </row>
        <row r="310">
          <cell r="D310" t="str">
            <v>TOTAL Q1 02</v>
          </cell>
          <cell r="G310">
            <v>0</v>
          </cell>
          <cell r="H310">
            <v>0</v>
          </cell>
          <cell r="I310">
            <v>0</v>
          </cell>
          <cell r="K310">
            <v>0</v>
          </cell>
        </row>
        <row r="311">
          <cell r="D311" t="str">
            <v>GROUP TOTAL</v>
          </cell>
          <cell r="G311">
            <v>0</v>
          </cell>
          <cell r="H311">
            <v>0</v>
          </cell>
          <cell r="I311">
            <v>0</v>
          </cell>
          <cell r="K311">
            <v>0</v>
          </cell>
        </row>
        <row r="313">
          <cell r="B313" t="str">
            <v>SCANDINAVIA</v>
          </cell>
        </row>
        <row r="314">
          <cell r="B314" t="str">
            <v>Norske Skog</v>
          </cell>
          <cell r="C314" t="str">
            <v>Q2 01</v>
          </cell>
          <cell r="E314" t="str">
            <v>Thorstein Jenssen</v>
          </cell>
          <cell r="F314" t="str">
            <v>Structuring</v>
          </cell>
          <cell r="G314" t="str">
            <v>P&amp;L</v>
          </cell>
          <cell r="H314">
            <v>5000</v>
          </cell>
          <cell r="I314">
            <v>0</v>
          </cell>
          <cell r="J314">
            <v>0</v>
          </cell>
          <cell r="K314">
            <v>33</v>
          </cell>
          <cell r="L314">
            <v>33</v>
          </cell>
          <cell r="M314">
            <v>50</v>
          </cell>
          <cell r="N314">
            <v>50</v>
          </cell>
          <cell r="O314" t="str">
            <v>High</v>
          </cell>
          <cell r="P314" t="str">
            <v>Hydropower prepay</v>
          </cell>
        </row>
        <row r="315">
          <cell r="B315" t="str">
            <v>Öresundskraft</v>
          </cell>
          <cell r="C315" t="str">
            <v>Q2 01</v>
          </cell>
          <cell r="E315" t="str">
            <v>Johan Ström</v>
          </cell>
          <cell r="F315" t="str">
            <v>Negotiation</v>
          </cell>
          <cell r="G315" t="str">
            <v>P&amp;L</v>
          </cell>
          <cell r="H315">
            <v>100</v>
          </cell>
          <cell r="I315">
            <v>0</v>
          </cell>
          <cell r="J315">
            <v>0</v>
          </cell>
          <cell r="K315">
            <v>50</v>
          </cell>
          <cell r="L315">
            <v>50</v>
          </cell>
          <cell r="M315">
            <v>50</v>
          </cell>
          <cell r="N315">
            <v>50</v>
          </cell>
          <cell r="O315" t="str">
            <v>Medium</v>
          </cell>
          <cell r="P315" t="str">
            <v>HDD Swap</v>
          </cell>
        </row>
        <row r="316">
          <cell r="B316" t="str">
            <v>Öresundskraft.</v>
          </cell>
          <cell r="C316" t="str">
            <v>Q2 01</v>
          </cell>
          <cell r="E316" t="str">
            <v>Johan Ström</v>
          </cell>
          <cell r="F316" t="str">
            <v>Negotiation</v>
          </cell>
          <cell r="G316" t="str">
            <v>Market Growth</v>
          </cell>
          <cell r="H316">
            <v>0</v>
          </cell>
          <cell r="I316">
            <v>0</v>
          </cell>
          <cell r="J316">
            <v>0</v>
          </cell>
          <cell r="K316">
            <v>75</v>
          </cell>
          <cell r="L316">
            <v>75</v>
          </cell>
          <cell r="M316">
            <v>75</v>
          </cell>
          <cell r="N316">
            <v>75</v>
          </cell>
          <cell r="O316" t="str">
            <v>Medium</v>
          </cell>
          <cell r="P316" t="str">
            <v>Co-operation agreement: Valuation of option on gas turbine, Prod developm, Danish co-op, Gas supply</v>
          </cell>
        </row>
        <row r="317">
          <cell r="B317" t="str">
            <v>HjoTiBorg</v>
          </cell>
          <cell r="C317" t="str">
            <v>Q2 01</v>
          </cell>
          <cell r="E317" t="str">
            <v>Johan Ström</v>
          </cell>
          <cell r="F317" t="str">
            <v>Idea stage</v>
          </cell>
          <cell r="G317" t="str">
            <v>P&amp;L</v>
          </cell>
          <cell r="H317">
            <v>100</v>
          </cell>
          <cell r="I317">
            <v>0</v>
          </cell>
          <cell r="J317">
            <v>0</v>
          </cell>
          <cell r="K317">
            <v>25</v>
          </cell>
          <cell r="L317">
            <v>25</v>
          </cell>
          <cell r="M317">
            <v>0</v>
          </cell>
          <cell r="N317">
            <v>0</v>
          </cell>
          <cell r="O317" t="str">
            <v>Low</v>
          </cell>
          <cell r="P317" t="str">
            <v>Phys delivery, portfolio management, partnership</v>
          </cell>
        </row>
        <row r="318">
          <cell r="B318" t="str">
            <v>Alvesta</v>
          </cell>
          <cell r="C318" t="str">
            <v>Q2 01</v>
          </cell>
          <cell r="E318" t="str">
            <v>Johan Ström</v>
          </cell>
          <cell r="F318" t="str">
            <v>Idea stage</v>
          </cell>
          <cell r="G318" t="str">
            <v>P&amp;L</v>
          </cell>
          <cell r="H318">
            <v>60</v>
          </cell>
          <cell r="I318">
            <v>0</v>
          </cell>
          <cell r="J318">
            <v>0</v>
          </cell>
          <cell r="K318">
            <v>25</v>
          </cell>
          <cell r="L318">
            <v>25</v>
          </cell>
          <cell r="M318">
            <v>0</v>
          </cell>
          <cell r="N318">
            <v>0</v>
          </cell>
          <cell r="O318" t="str">
            <v>Low</v>
          </cell>
          <cell r="P318" t="str">
            <v>Phys delivery, portfolio management, partnership</v>
          </cell>
        </row>
        <row r="319">
          <cell r="B319" t="str">
            <v>Trelleborg</v>
          </cell>
          <cell r="C319" t="str">
            <v>Q2 01</v>
          </cell>
          <cell r="E319" t="str">
            <v>Per Hedebäck</v>
          </cell>
          <cell r="F319" t="str">
            <v>Negotiation</v>
          </cell>
          <cell r="G319" t="str">
            <v>Market Growth</v>
          </cell>
          <cell r="H319">
            <v>0</v>
          </cell>
          <cell r="I319">
            <v>0</v>
          </cell>
          <cell r="J319">
            <v>0</v>
          </cell>
          <cell r="K319">
            <v>50</v>
          </cell>
          <cell r="L319">
            <v>50</v>
          </cell>
          <cell r="M319">
            <v>90</v>
          </cell>
          <cell r="N319">
            <v>90</v>
          </cell>
          <cell r="O319" t="str">
            <v>Low</v>
          </cell>
          <cell r="P319" t="str">
            <v>Pan-European</v>
          </cell>
        </row>
        <row r="320">
          <cell r="B320" t="str">
            <v>Heimstaden</v>
          </cell>
          <cell r="C320" t="str">
            <v>Q2 01</v>
          </cell>
          <cell r="E320" t="str">
            <v>Per Hedebäck</v>
          </cell>
          <cell r="F320" t="str">
            <v>Idea stage</v>
          </cell>
          <cell r="G320" t="str">
            <v>Market Growth</v>
          </cell>
          <cell r="H320">
            <v>0</v>
          </cell>
          <cell r="I320">
            <v>0</v>
          </cell>
          <cell r="J320">
            <v>0</v>
          </cell>
          <cell r="K320">
            <v>40</v>
          </cell>
          <cell r="L320">
            <v>40</v>
          </cell>
          <cell r="M320">
            <v>0</v>
          </cell>
          <cell r="N320">
            <v>0</v>
          </cell>
          <cell r="O320" t="str">
            <v>Low</v>
          </cell>
          <cell r="P320" t="str">
            <v>URS</v>
          </cell>
        </row>
        <row r="321">
          <cell r="B321" t="str">
            <v>IKEA</v>
          </cell>
          <cell r="C321" t="str">
            <v>Q2 01</v>
          </cell>
          <cell r="E321" t="str">
            <v>Magnus Groth / John Millard</v>
          </cell>
          <cell r="F321" t="str">
            <v>Idea stage</v>
          </cell>
          <cell r="G321" t="str">
            <v>Market Growth</v>
          </cell>
          <cell r="H321">
            <v>0</v>
          </cell>
          <cell r="I321">
            <v>0</v>
          </cell>
          <cell r="J321">
            <v>0</v>
          </cell>
          <cell r="K321">
            <v>25</v>
          </cell>
          <cell r="L321">
            <v>25</v>
          </cell>
          <cell r="M321">
            <v>0</v>
          </cell>
          <cell r="N321">
            <v>0</v>
          </cell>
          <cell r="O321" t="str">
            <v>Low</v>
          </cell>
          <cell r="P321" t="str">
            <v>Pan-European</v>
          </cell>
        </row>
        <row r="322">
          <cell r="B322" t="str">
            <v>Vasakronan</v>
          </cell>
          <cell r="C322" t="str">
            <v>Q2 01</v>
          </cell>
          <cell r="E322" t="str">
            <v>Per Hedebäck</v>
          </cell>
          <cell r="F322" t="str">
            <v>Idea stage</v>
          </cell>
          <cell r="G322" t="str">
            <v>Market Growth</v>
          </cell>
          <cell r="H322">
            <v>0</v>
          </cell>
          <cell r="I322">
            <v>0</v>
          </cell>
          <cell r="J322">
            <v>0</v>
          </cell>
          <cell r="K322">
            <v>40</v>
          </cell>
          <cell r="L322">
            <v>40</v>
          </cell>
          <cell r="M322">
            <v>0</v>
          </cell>
          <cell r="N322">
            <v>0</v>
          </cell>
          <cell r="O322" t="str">
            <v>Low</v>
          </cell>
          <cell r="P322" t="str">
            <v>URS</v>
          </cell>
        </row>
        <row r="323">
          <cell r="B323" t="str">
            <v>GE Capital</v>
          </cell>
          <cell r="C323" t="str">
            <v>Q2 01</v>
          </cell>
          <cell r="E323" t="str">
            <v>Per Hedebäck</v>
          </cell>
          <cell r="F323" t="str">
            <v>Idea stage</v>
          </cell>
          <cell r="G323" t="str">
            <v>Market Growth</v>
          </cell>
          <cell r="H323">
            <v>0</v>
          </cell>
          <cell r="I323">
            <v>0</v>
          </cell>
          <cell r="J323">
            <v>0</v>
          </cell>
          <cell r="K323">
            <v>40</v>
          </cell>
          <cell r="L323">
            <v>40</v>
          </cell>
          <cell r="M323">
            <v>0</v>
          </cell>
          <cell r="N323">
            <v>0</v>
          </cell>
          <cell r="O323" t="str">
            <v>Low</v>
          </cell>
          <cell r="P323" t="str">
            <v>URS</v>
          </cell>
        </row>
        <row r="324">
          <cell r="B324" t="str">
            <v>Nynäs</v>
          </cell>
          <cell r="C324" t="str">
            <v>Q2 01</v>
          </cell>
          <cell r="E324" t="str">
            <v>Johan Ström</v>
          </cell>
          <cell r="F324" t="str">
            <v>Idea stage</v>
          </cell>
          <cell r="G324" t="str">
            <v>P&amp;L</v>
          </cell>
          <cell r="H324">
            <v>40</v>
          </cell>
          <cell r="I324">
            <v>0</v>
          </cell>
          <cell r="J324">
            <v>0</v>
          </cell>
          <cell r="K324">
            <v>25</v>
          </cell>
          <cell r="L324">
            <v>25</v>
          </cell>
          <cell r="M324">
            <v>0</v>
          </cell>
          <cell r="N324">
            <v>0</v>
          </cell>
          <cell r="O324" t="str">
            <v>Low</v>
          </cell>
          <cell r="P324" t="str">
            <v>Portfolio management, phys del. And European supply (Refinery)</v>
          </cell>
        </row>
        <row r="325">
          <cell r="B325" t="str">
            <v>Mellersta Skåne</v>
          </cell>
          <cell r="C325" t="str">
            <v>Q2 01</v>
          </cell>
          <cell r="E325" t="str">
            <v>Johan Ström</v>
          </cell>
          <cell r="F325" t="str">
            <v>Negotiation</v>
          </cell>
          <cell r="G325" t="str">
            <v>Market Growth</v>
          </cell>
          <cell r="H325">
            <v>0</v>
          </cell>
          <cell r="I325">
            <v>0</v>
          </cell>
          <cell r="J325">
            <v>0</v>
          </cell>
          <cell r="K325">
            <v>75</v>
          </cell>
          <cell r="L325">
            <v>75</v>
          </cell>
          <cell r="M325">
            <v>50</v>
          </cell>
          <cell r="N325">
            <v>50</v>
          </cell>
          <cell r="O325" t="str">
            <v>Low</v>
          </cell>
          <cell r="P325" t="str">
            <v>Prolong existing partnership.Phys delivery, portfolio management, partnership</v>
          </cell>
        </row>
        <row r="326">
          <cell r="B326" t="str">
            <v>Birka Energi</v>
          </cell>
          <cell r="C326" t="str">
            <v>Q2 01</v>
          </cell>
          <cell r="E326" t="str">
            <v>Johan Ström</v>
          </cell>
          <cell r="F326" t="str">
            <v>Negotiation</v>
          </cell>
          <cell r="G326" t="str">
            <v>P&amp;L</v>
          </cell>
          <cell r="H326">
            <v>50</v>
          </cell>
          <cell r="I326">
            <v>0</v>
          </cell>
          <cell r="J326">
            <v>0</v>
          </cell>
          <cell r="K326">
            <v>25</v>
          </cell>
          <cell r="L326">
            <v>25</v>
          </cell>
          <cell r="M326">
            <v>50</v>
          </cell>
          <cell r="N326">
            <v>50</v>
          </cell>
          <cell r="O326" t="str">
            <v>Low</v>
          </cell>
          <cell r="P326" t="str">
            <v>Option structure on spare generation capacity</v>
          </cell>
        </row>
        <row r="327">
          <cell r="B327" t="str">
            <v>Gislaved Energiring</v>
          </cell>
          <cell r="C327" t="str">
            <v>Q2 01</v>
          </cell>
          <cell r="E327" t="str">
            <v>Johan Ström</v>
          </cell>
          <cell r="F327" t="str">
            <v>Idea stage</v>
          </cell>
          <cell r="G327" t="str">
            <v>P&amp;L</v>
          </cell>
          <cell r="H327">
            <v>40</v>
          </cell>
          <cell r="I327">
            <v>0</v>
          </cell>
          <cell r="J327">
            <v>0</v>
          </cell>
          <cell r="K327">
            <v>25</v>
          </cell>
          <cell r="L327">
            <v>25</v>
          </cell>
          <cell r="M327">
            <v>0</v>
          </cell>
          <cell r="N327">
            <v>0</v>
          </cell>
          <cell r="O327" t="str">
            <v>Low</v>
          </cell>
          <cell r="P327" t="str">
            <v>Phys delivery, portfolio management, partnership</v>
          </cell>
        </row>
        <row r="328">
          <cell r="B328" t="str">
            <v>Tafjord Kraft</v>
          </cell>
          <cell r="C328" t="str">
            <v>Q2 01</v>
          </cell>
          <cell r="E328" t="str">
            <v>Frank Øverli</v>
          </cell>
          <cell r="F328" t="str">
            <v>Structuring</v>
          </cell>
          <cell r="G328" t="str">
            <v>P&amp;L</v>
          </cell>
          <cell r="H328">
            <v>1111</v>
          </cell>
          <cell r="I328">
            <v>0</v>
          </cell>
          <cell r="J328">
            <v>0</v>
          </cell>
          <cell r="K328">
            <v>10</v>
          </cell>
          <cell r="L328">
            <v>10</v>
          </cell>
          <cell r="M328">
            <v>30</v>
          </cell>
          <cell r="N328">
            <v>30</v>
          </cell>
          <cell r="O328" t="str">
            <v>Low</v>
          </cell>
          <cell r="P328" t="str">
            <v>Water volume Swap</v>
          </cell>
        </row>
        <row r="329">
          <cell r="B329" t="str">
            <v>Luster Energiverk</v>
          </cell>
          <cell r="C329" t="str">
            <v>Q2 01</v>
          </cell>
          <cell r="E329" t="str">
            <v>Frank Øverli</v>
          </cell>
          <cell r="F329" t="str">
            <v>Negotiation</v>
          </cell>
          <cell r="G329" t="str">
            <v>P&amp;L</v>
          </cell>
          <cell r="H329">
            <v>222</v>
          </cell>
          <cell r="I329">
            <v>0</v>
          </cell>
          <cell r="J329">
            <v>0</v>
          </cell>
          <cell r="K329">
            <v>60</v>
          </cell>
          <cell r="L329">
            <v>60</v>
          </cell>
          <cell r="M329">
            <v>50</v>
          </cell>
          <cell r="N329">
            <v>50</v>
          </cell>
          <cell r="O329" t="str">
            <v>Low</v>
          </cell>
          <cell r="P329" t="str">
            <v>Long term buy</v>
          </cell>
        </row>
        <row r="330">
          <cell r="B330" t="str">
            <v>Varanger Kraft AS</v>
          </cell>
          <cell r="C330" t="str">
            <v>Q2 01</v>
          </cell>
          <cell r="E330" t="str">
            <v>Frank Øverli</v>
          </cell>
          <cell r="F330" t="str">
            <v>Structuring</v>
          </cell>
          <cell r="G330" t="str">
            <v>P&amp;L</v>
          </cell>
          <cell r="H330">
            <v>1111</v>
          </cell>
          <cell r="I330">
            <v>0</v>
          </cell>
          <cell r="J330">
            <v>0</v>
          </cell>
          <cell r="K330">
            <v>70</v>
          </cell>
          <cell r="L330">
            <v>80</v>
          </cell>
          <cell r="M330">
            <v>50</v>
          </cell>
          <cell r="N330">
            <v>50</v>
          </cell>
          <cell r="O330" t="str">
            <v>Medium</v>
          </cell>
          <cell r="P330" t="str">
            <v>Portfolio mng/long term buy</v>
          </cell>
        </row>
        <row r="331">
          <cell r="B331" t="str">
            <v>EnergiMidt Handel A/S</v>
          </cell>
          <cell r="C331" t="str">
            <v>Q2 01</v>
          </cell>
          <cell r="E331" t="str">
            <v>Peter Larsen</v>
          </cell>
          <cell r="F331" t="str">
            <v>Negotiation</v>
          </cell>
          <cell r="G331" t="str">
            <v>P&amp;L</v>
          </cell>
          <cell r="H331">
            <v>200</v>
          </cell>
          <cell r="I331">
            <v>0</v>
          </cell>
          <cell r="J331">
            <v>0</v>
          </cell>
          <cell r="K331">
            <v>50</v>
          </cell>
          <cell r="L331">
            <v>50</v>
          </cell>
          <cell r="M331">
            <v>30</v>
          </cell>
          <cell r="N331">
            <v>30</v>
          </cell>
          <cell r="O331" t="str">
            <v>Medium</v>
          </cell>
          <cell r="P331" t="str">
            <v>Partnership/Portfolio Management</v>
          </cell>
        </row>
        <row r="332">
          <cell r="B332" t="str">
            <v>Energi E2</v>
          </cell>
          <cell r="C332" t="str">
            <v>Q2 01</v>
          </cell>
          <cell r="E332" t="str">
            <v>Peter Larsen</v>
          </cell>
          <cell r="F332" t="str">
            <v>Negotiation</v>
          </cell>
          <cell r="G332" t="str">
            <v>P&amp;L</v>
          </cell>
          <cell r="H332">
            <v>0</v>
          </cell>
          <cell r="I332">
            <v>0</v>
          </cell>
          <cell r="J332">
            <v>0</v>
          </cell>
          <cell r="K332">
            <v>10</v>
          </cell>
          <cell r="L332">
            <v>10</v>
          </cell>
          <cell r="M332">
            <v>50</v>
          </cell>
          <cell r="N332">
            <v>50</v>
          </cell>
          <cell r="O332" t="str">
            <v>Medium</v>
          </cell>
          <cell r="P332" t="str">
            <v>Long term option strategy</v>
          </cell>
        </row>
        <row r="333">
          <cell r="B333" t="str">
            <v>Nesa El</v>
          </cell>
          <cell r="C333" t="str">
            <v>Q2 01</v>
          </cell>
          <cell r="E333" t="str">
            <v>Peter Larsen</v>
          </cell>
          <cell r="F333" t="str">
            <v>Idea stage</v>
          </cell>
          <cell r="G333" t="str">
            <v>Market Growth</v>
          </cell>
          <cell r="H333">
            <v>2000</v>
          </cell>
          <cell r="I333">
            <v>0</v>
          </cell>
          <cell r="J333">
            <v>0</v>
          </cell>
          <cell r="K333">
            <v>10</v>
          </cell>
          <cell r="L333">
            <v>10</v>
          </cell>
          <cell r="M333">
            <v>0</v>
          </cell>
          <cell r="N333">
            <v>0</v>
          </cell>
          <cell r="O333" t="str">
            <v>Low</v>
          </cell>
          <cell r="P333" t="str">
            <v>Power Bentwich</v>
          </cell>
        </row>
        <row r="334">
          <cell r="B334" t="str">
            <v>Stora Enso</v>
          </cell>
          <cell r="C334" t="str">
            <v>Q2 01</v>
          </cell>
          <cell r="E334" t="str">
            <v>Erik Espeset</v>
          </cell>
          <cell r="F334" t="str">
            <v>Negotiation</v>
          </cell>
          <cell r="G334" t="str">
            <v>P&amp;L</v>
          </cell>
          <cell r="H334">
            <v>1500</v>
          </cell>
          <cell r="I334">
            <v>0</v>
          </cell>
          <cell r="J334">
            <v>0</v>
          </cell>
          <cell r="K334">
            <v>50</v>
          </cell>
          <cell r="L334">
            <v>50</v>
          </cell>
          <cell r="M334">
            <v>75</v>
          </cell>
          <cell r="N334">
            <v>75</v>
          </cell>
          <cell r="O334" t="str">
            <v>Low</v>
          </cell>
          <cell r="P334" t="str">
            <v>Full requirements</v>
          </cell>
        </row>
        <row r="335">
          <cell r="B335" t="str">
            <v>Helsinki Energia</v>
          </cell>
          <cell r="C335" t="str">
            <v>Q2 01</v>
          </cell>
          <cell r="E335" t="str">
            <v>Preben Richter</v>
          </cell>
          <cell r="F335" t="str">
            <v>Idea stage</v>
          </cell>
          <cell r="G335" t="str">
            <v>Market Growth</v>
          </cell>
          <cell r="H335">
            <v>0</v>
          </cell>
          <cell r="I335">
            <v>0</v>
          </cell>
          <cell r="J335">
            <v>0</v>
          </cell>
          <cell r="K335">
            <v>25</v>
          </cell>
          <cell r="L335">
            <v>25</v>
          </cell>
          <cell r="M335">
            <v>0</v>
          </cell>
          <cell r="N335">
            <v>0</v>
          </cell>
          <cell r="O335" t="str">
            <v>High</v>
          </cell>
          <cell r="P335" t="str">
            <v>Temperature swap for CHP</v>
          </cell>
        </row>
        <row r="336">
          <cell r="B336" t="str">
            <v>Chevys</v>
          </cell>
          <cell r="C336" t="str">
            <v>Q2 01</v>
          </cell>
          <cell r="E336" t="str">
            <v>Preben Richter</v>
          </cell>
          <cell r="F336" t="str">
            <v>Idea stage</v>
          </cell>
          <cell r="G336" t="str">
            <v>Market Growth</v>
          </cell>
          <cell r="H336">
            <v>0</v>
          </cell>
          <cell r="I336">
            <v>0</v>
          </cell>
          <cell r="J336">
            <v>0</v>
          </cell>
          <cell r="K336">
            <v>75</v>
          </cell>
          <cell r="L336">
            <v>75</v>
          </cell>
          <cell r="M336">
            <v>50</v>
          </cell>
          <cell r="N336">
            <v>50</v>
          </cell>
          <cell r="O336" t="str">
            <v>Low</v>
          </cell>
          <cell r="P336" t="str">
            <v>Portfolio management</v>
          </cell>
        </row>
        <row r="337">
          <cell r="B337" t="str">
            <v>Karlstad</v>
          </cell>
          <cell r="C337" t="str">
            <v>Q3 01</v>
          </cell>
          <cell r="E337" t="str">
            <v>Johan Ström</v>
          </cell>
          <cell r="F337" t="str">
            <v>Idea stage</v>
          </cell>
          <cell r="G337" t="str">
            <v>P&amp;L</v>
          </cell>
          <cell r="H337">
            <v>0</v>
          </cell>
          <cell r="I337">
            <v>0</v>
          </cell>
          <cell r="J337">
            <v>0</v>
          </cell>
          <cell r="K337">
            <v>10</v>
          </cell>
          <cell r="L337">
            <v>25</v>
          </cell>
          <cell r="M337">
            <v>0</v>
          </cell>
          <cell r="N337">
            <v>0</v>
          </cell>
          <cell r="O337" t="str">
            <v>Low</v>
          </cell>
          <cell r="P337" t="str">
            <v>HDD Swap</v>
          </cell>
        </row>
        <row r="338">
          <cell r="B338" t="str">
            <v>Luftfartsverket</v>
          </cell>
          <cell r="C338" t="str">
            <v>Q3 01</v>
          </cell>
          <cell r="E338" t="str">
            <v>Johan Ström</v>
          </cell>
          <cell r="F338" t="str">
            <v>Negotiation</v>
          </cell>
          <cell r="G338" t="str">
            <v>Market Growth</v>
          </cell>
          <cell r="H338">
            <v>0</v>
          </cell>
          <cell r="I338">
            <v>0</v>
          </cell>
          <cell r="J338">
            <v>0</v>
          </cell>
          <cell r="K338">
            <v>10</v>
          </cell>
          <cell r="L338">
            <v>0</v>
          </cell>
          <cell r="M338">
            <v>10</v>
          </cell>
          <cell r="N338">
            <v>0</v>
          </cell>
          <cell r="O338" t="str">
            <v>Low</v>
          </cell>
          <cell r="P338" t="str">
            <v>Porffolio management</v>
          </cell>
        </row>
        <row r="339">
          <cell r="B339" t="str">
            <v>Sognekraft</v>
          </cell>
          <cell r="C339" t="str">
            <v>Q3 01</v>
          </cell>
          <cell r="E339" t="str">
            <v>Frank Øverli</v>
          </cell>
          <cell r="F339" t="str">
            <v>Structuring</v>
          </cell>
          <cell r="G339" t="str">
            <v>P&amp;L</v>
          </cell>
          <cell r="H339">
            <v>556</v>
          </cell>
          <cell r="I339">
            <v>0</v>
          </cell>
          <cell r="J339">
            <v>0</v>
          </cell>
          <cell r="K339">
            <v>20</v>
          </cell>
          <cell r="L339">
            <v>20</v>
          </cell>
          <cell r="M339">
            <v>20</v>
          </cell>
          <cell r="N339">
            <v>20</v>
          </cell>
          <cell r="O339" t="str">
            <v>Low</v>
          </cell>
          <cell r="P339" t="str">
            <v>Water volume Swap</v>
          </cell>
        </row>
        <row r="340">
          <cell r="B340" t="str">
            <v>Concession Power</v>
          </cell>
          <cell r="C340" t="str">
            <v>Q3 01</v>
          </cell>
          <cell r="E340" t="str">
            <v>Frank Øverli</v>
          </cell>
          <cell r="F340" t="str">
            <v>Idea stage</v>
          </cell>
          <cell r="G340" t="str">
            <v>P&amp;L</v>
          </cell>
          <cell r="H340">
            <v>500</v>
          </cell>
          <cell r="I340">
            <v>0</v>
          </cell>
          <cell r="J340">
            <v>0</v>
          </cell>
          <cell r="K340">
            <v>10</v>
          </cell>
          <cell r="L340">
            <v>0</v>
          </cell>
          <cell r="M340">
            <v>25</v>
          </cell>
          <cell r="N340">
            <v>0</v>
          </cell>
          <cell r="O340" t="str">
            <v>Low</v>
          </cell>
          <cell r="P340" t="str">
            <v>Prepay margin earned by municipalities based on fixed price concession power entitlements</v>
          </cell>
        </row>
        <row r="341">
          <cell r="B341" t="str">
            <v>Umeå</v>
          </cell>
          <cell r="C341" t="str">
            <v>Q3 01</v>
          </cell>
          <cell r="E341" t="str">
            <v>Johan Ström</v>
          </cell>
          <cell r="F341" t="str">
            <v>Idea stage</v>
          </cell>
          <cell r="G341" t="str">
            <v>P&amp;L</v>
          </cell>
          <cell r="H341">
            <v>200</v>
          </cell>
          <cell r="I341">
            <v>0</v>
          </cell>
          <cell r="J341">
            <v>0</v>
          </cell>
          <cell r="K341">
            <v>25</v>
          </cell>
          <cell r="L341">
            <v>25</v>
          </cell>
          <cell r="M341">
            <v>0</v>
          </cell>
          <cell r="N341">
            <v>0</v>
          </cell>
          <cell r="O341" t="str">
            <v>Low</v>
          </cell>
          <cell r="P341" t="str">
            <v>Portfolio management</v>
          </cell>
        </row>
        <row r="342">
          <cell r="B342" t="str">
            <v>MälarEnergi</v>
          </cell>
          <cell r="C342" t="str">
            <v>Q3 01</v>
          </cell>
          <cell r="E342" t="str">
            <v>Johan Ström</v>
          </cell>
          <cell r="F342" t="str">
            <v>Idea stage</v>
          </cell>
          <cell r="G342" t="str">
            <v>Market Growth</v>
          </cell>
          <cell r="H342">
            <v>0</v>
          </cell>
          <cell r="I342">
            <v>0</v>
          </cell>
          <cell r="J342">
            <v>0</v>
          </cell>
          <cell r="K342">
            <v>25</v>
          </cell>
          <cell r="L342">
            <v>25</v>
          </cell>
          <cell r="M342">
            <v>0</v>
          </cell>
          <cell r="N342">
            <v>0</v>
          </cell>
          <cell r="O342" t="str">
            <v>Low</v>
          </cell>
          <cell r="P342" t="str">
            <v>HDD Swap</v>
          </cell>
        </row>
        <row r="343">
          <cell r="B343" t="str">
            <v>Piteå</v>
          </cell>
          <cell r="C343" t="str">
            <v>Q3 01</v>
          </cell>
          <cell r="E343" t="str">
            <v>Johan Ström</v>
          </cell>
          <cell r="F343" t="str">
            <v>Idea stage</v>
          </cell>
          <cell r="G343" t="str">
            <v>Market Growth</v>
          </cell>
          <cell r="H343">
            <v>0</v>
          </cell>
          <cell r="I343">
            <v>0</v>
          </cell>
          <cell r="J343">
            <v>0</v>
          </cell>
          <cell r="K343">
            <v>10</v>
          </cell>
          <cell r="L343">
            <v>10</v>
          </cell>
          <cell r="M343">
            <v>0</v>
          </cell>
          <cell r="N343">
            <v>0</v>
          </cell>
          <cell r="O343" t="str">
            <v>Low</v>
          </cell>
          <cell r="P343" t="str">
            <v>Virtual pwr plant</v>
          </cell>
        </row>
        <row r="344">
          <cell r="B344" t="str">
            <v>MetroNexus</v>
          </cell>
          <cell r="C344" t="str">
            <v>Q3 01</v>
          </cell>
          <cell r="E344" t="str">
            <v>Manuel Swärd</v>
          </cell>
          <cell r="F344" t="str">
            <v>Negotiation</v>
          </cell>
          <cell r="G344" t="str">
            <v>Market Growth</v>
          </cell>
          <cell r="H344">
            <v>0</v>
          </cell>
          <cell r="I344">
            <v>0</v>
          </cell>
          <cell r="J344">
            <v>0</v>
          </cell>
          <cell r="K344">
            <v>25</v>
          </cell>
          <cell r="L344">
            <v>25</v>
          </cell>
          <cell r="M344">
            <v>65</v>
          </cell>
          <cell r="N344">
            <v>65</v>
          </cell>
          <cell r="O344" t="str">
            <v>Low</v>
          </cell>
          <cell r="P344" t="str">
            <v>Commodity supply for server hotel</v>
          </cell>
        </row>
        <row r="345">
          <cell r="B345" t="str">
            <v>Trønder Energi</v>
          </cell>
          <cell r="C345" t="str">
            <v>Q3 01</v>
          </cell>
          <cell r="E345" t="str">
            <v>Frank Øverli</v>
          </cell>
          <cell r="F345" t="str">
            <v>Idea stage</v>
          </cell>
          <cell r="G345" t="str">
            <v>P&amp;L</v>
          </cell>
          <cell r="H345">
            <v>1333</v>
          </cell>
          <cell r="I345">
            <v>0</v>
          </cell>
          <cell r="J345">
            <v>0</v>
          </cell>
          <cell r="K345">
            <v>15</v>
          </cell>
          <cell r="L345">
            <v>15</v>
          </cell>
          <cell r="M345">
            <v>20</v>
          </cell>
          <cell r="N345">
            <v>20</v>
          </cell>
          <cell r="O345" t="str">
            <v>Low</v>
          </cell>
          <cell r="P345" t="str">
            <v>Water volume Swap</v>
          </cell>
        </row>
        <row r="346">
          <cell r="B346" t="str">
            <v>Trondheim Energiverk</v>
          </cell>
          <cell r="C346" t="str">
            <v>Q3 01</v>
          </cell>
          <cell r="E346" t="str">
            <v>Peter Larsen</v>
          </cell>
          <cell r="F346" t="str">
            <v>Idea stage</v>
          </cell>
          <cell r="G346" t="str">
            <v>P&amp;L</v>
          </cell>
          <cell r="H346">
            <v>10000</v>
          </cell>
          <cell r="I346">
            <v>0</v>
          </cell>
          <cell r="J346">
            <v>0</v>
          </cell>
          <cell r="K346">
            <v>15</v>
          </cell>
          <cell r="L346">
            <v>15</v>
          </cell>
          <cell r="M346">
            <v>20</v>
          </cell>
          <cell r="N346">
            <v>20</v>
          </cell>
          <cell r="O346" t="str">
            <v>High</v>
          </cell>
          <cell r="P346" t="str">
            <v>Hydropower prepay</v>
          </cell>
        </row>
        <row r="347">
          <cell r="B347" t="str">
            <v>Virtual Cables</v>
          </cell>
          <cell r="C347" t="str">
            <v>Q3 01</v>
          </cell>
          <cell r="E347" t="str">
            <v>Peter Larsen</v>
          </cell>
          <cell r="F347" t="str">
            <v>Idea stage</v>
          </cell>
          <cell r="G347" t="str">
            <v>Market Growth</v>
          </cell>
          <cell r="H347">
            <v>0</v>
          </cell>
          <cell r="I347">
            <v>0</v>
          </cell>
          <cell r="J347">
            <v>0</v>
          </cell>
          <cell r="K347">
            <v>75</v>
          </cell>
          <cell r="L347">
            <v>75</v>
          </cell>
          <cell r="M347">
            <v>20</v>
          </cell>
          <cell r="N347">
            <v>20</v>
          </cell>
          <cell r="O347" t="str">
            <v>Medium</v>
          </cell>
          <cell r="P347" t="str">
            <v>Create a market for financial transmission capacity</v>
          </cell>
        </row>
        <row r="348">
          <cell r="B348" t="str">
            <v>Energi E2.</v>
          </cell>
          <cell r="C348" t="str">
            <v>Q3 01</v>
          </cell>
          <cell r="E348" t="str">
            <v>Peter Larsen</v>
          </cell>
          <cell r="F348" t="str">
            <v>Idea stage</v>
          </cell>
          <cell r="G348" t="str">
            <v>P&amp;L</v>
          </cell>
          <cell r="H348">
            <v>100</v>
          </cell>
          <cell r="I348">
            <v>0</v>
          </cell>
          <cell r="J348">
            <v>0</v>
          </cell>
          <cell r="K348">
            <v>20</v>
          </cell>
          <cell r="L348">
            <v>20</v>
          </cell>
          <cell r="M348">
            <v>0</v>
          </cell>
          <cell r="N348">
            <v>0</v>
          </cell>
          <cell r="O348" t="str">
            <v>Low</v>
          </cell>
          <cell r="P348" t="str">
            <v>Power Bentwich</v>
          </cell>
        </row>
        <row r="349">
          <cell r="B349" t="str">
            <v>Savon Voima</v>
          </cell>
          <cell r="C349" t="str">
            <v>Q3 01</v>
          </cell>
          <cell r="E349" t="str">
            <v>Preben Richter</v>
          </cell>
          <cell r="F349" t="str">
            <v>Idea stage</v>
          </cell>
          <cell r="G349" t="str">
            <v>P&amp;L</v>
          </cell>
          <cell r="H349">
            <v>1000</v>
          </cell>
          <cell r="I349">
            <v>0</v>
          </cell>
          <cell r="J349">
            <v>0</v>
          </cell>
          <cell r="K349">
            <v>10</v>
          </cell>
          <cell r="L349">
            <v>10</v>
          </cell>
          <cell r="M349">
            <v>0</v>
          </cell>
          <cell r="N349">
            <v>0</v>
          </cell>
          <cell r="O349" t="str">
            <v>Low</v>
          </cell>
          <cell r="P349" t="str">
            <v>Reverse CHP swap</v>
          </cell>
        </row>
        <row r="350">
          <cell r="B350" t="str">
            <v>Oulu Energia</v>
          </cell>
          <cell r="C350" t="str">
            <v>Q3 01</v>
          </cell>
          <cell r="E350" t="str">
            <v>Preben Richter</v>
          </cell>
          <cell r="F350" t="str">
            <v>Idea stage</v>
          </cell>
          <cell r="G350" t="str">
            <v>P&amp;L</v>
          </cell>
          <cell r="H350">
            <v>2000</v>
          </cell>
          <cell r="I350">
            <v>0</v>
          </cell>
          <cell r="J350">
            <v>0</v>
          </cell>
          <cell r="K350">
            <v>25</v>
          </cell>
          <cell r="L350">
            <v>25</v>
          </cell>
          <cell r="M350">
            <v>0</v>
          </cell>
          <cell r="N350">
            <v>0</v>
          </cell>
          <cell r="O350" t="str">
            <v>Medium</v>
          </cell>
          <cell r="P350" t="str">
            <v>CHP swap</v>
          </cell>
        </row>
        <row r="351">
          <cell r="B351" t="str">
            <v>Vargön</v>
          </cell>
          <cell r="C351" t="str">
            <v>Q4 01</v>
          </cell>
          <cell r="E351" t="str">
            <v>Magnus Groth</v>
          </cell>
          <cell r="F351" t="str">
            <v>Idea stage</v>
          </cell>
          <cell r="G351" t="str">
            <v>Market Growth</v>
          </cell>
          <cell r="H351">
            <v>0</v>
          </cell>
          <cell r="I351">
            <v>0</v>
          </cell>
          <cell r="J351">
            <v>0</v>
          </cell>
          <cell r="K351">
            <v>10</v>
          </cell>
          <cell r="L351">
            <v>10</v>
          </cell>
          <cell r="M351">
            <v>0</v>
          </cell>
          <cell r="N351">
            <v>0</v>
          </cell>
          <cell r="O351" t="str">
            <v>Low</v>
          </cell>
          <cell r="P351" t="str">
            <v>Portfolio mngmt</v>
          </cell>
        </row>
        <row r="352">
          <cell r="H352">
            <v>0</v>
          </cell>
          <cell r="I352">
            <v>0</v>
          </cell>
          <cell r="J352">
            <v>0</v>
          </cell>
          <cell r="K352">
            <v>0</v>
          </cell>
          <cell r="L352">
            <v>0</v>
          </cell>
          <cell r="M352">
            <v>0</v>
          </cell>
          <cell r="N352">
            <v>0</v>
          </cell>
        </row>
        <row r="353">
          <cell r="H353">
            <v>0</v>
          </cell>
          <cell r="I353">
            <v>0</v>
          </cell>
          <cell r="J353">
            <v>0</v>
          </cell>
          <cell r="K353">
            <v>0</v>
          </cell>
          <cell r="L353">
            <v>0</v>
          </cell>
          <cell r="M353">
            <v>0</v>
          </cell>
          <cell r="N353">
            <v>0</v>
          </cell>
        </row>
        <row r="354">
          <cell r="H354">
            <v>0</v>
          </cell>
          <cell r="I354">
            <v>0</v>
          </cell>
          <cell r="J354">
            <v>0</v>
          </cell>
          <cell r="K354">
            <v>0</v>
          </cell>
          <cell r="L354">
            <v>0</v>
          </cell>
          <cell r="M354">
            <v>0</v>
          </cell>
          <cell r="N354">
            <v>0</v>
          </cell>
        </row>
        <row r="355">
          <cell r="H355">
            <v>0</v>
          </cell>
          <cell r="I355">
            <v>0</v>
          </cell>
          <cell r="J355">
            <v>0</v>
          </cell>
          <cell r="K355">
            <v>0</v>
          </cell>
          <cell r="L355">
            <v>0</v>
          </cell>
          <cell r="M355">
            <v>0</v>
          </cell>
          <cell r="N355">
            <v>0</v>
          </cell>
        </row>
        <row r="356">
          <cell r="H356">
            <v>0</v>
          </cell>
          <cell r="I356">
            <v>0</v>
          </cell>
          <cell r="J356">
            <v>0</v>
          </cell>
          <cell r="K356">
            <v>0</v>
          </cell>
          <cell r="L356">
            <v>0</v>
          </cell>
          <cell r="M356">
            <v>0</v>
          </cell>
          <cell r="N356">
            <v>0</v>
          </cell>
        </row>
        <row r="357">
          <cell r="H357">
            <v>0</v>
          </cell>
          <cell r="I357">
            <v>0</v>
          </cell>
          <cell r="J357">
            <v>0</v>
          </cell>
          <cell r="K357">
            <v>0</v>
          </cell>
          <cell r="L357">
            <v>0</v>
          </cell>
          <cell r="M357">
            <v>0</v>
          </cell>
          <cell r="N357">
            <v>0</v>
          </cell>
        </row>
        <row r="358">
          <cell r="H358">
            <v>0</v>
          </cell>
          <cell r="I358">
            <v>0</v>
          </cell>
          <cell r="J358">
            <v>0</v>
          </cell>
          <cell r="K358">
            <v>0</v>
          </cell>
          <cell r="L358">
            <v>0</v>
          </cell>
          <cell r="M358">
            <v>0</v>
          </cell>
          <cell r="N358">
            <v>0</v>
          </cell>
        </row>
        <row r="359">
          <cell r="H359">
            <v>0</v>
          </cell>
          <cell r="I359">
            <v>0</v>
          </cell>
          <cell r="J359">
            <v>0</v>
          </cell>
          <cell r="K359">
            <v>0</v>
          </cell>
          <cell r="L359">
            <v>0</v>
          </cell>
          <cell r="M359">
            <v>0</v>
          </cell>
          <cell r="N359">
            <v>0</v>
          </cell>
        </row>
        <row r="360">
          <cell r="H360">
            <v>0</v>
          </cell>
          <cell r="I360">
            <v>0</v>
          </cell>
          <cell r="J360">
            <v>0</v>
          </cell>
          <cell r="K360">
            <v>0</v>
          </cell>
          <cell r="L360">
            <v>0</v>
          </cell>
          <cell r="M360">
            <v>0</v>
          </cell>
          <cell r="N360">
            <v>0</v>
          </cell>
        </row>
        <row r="361">
          <cell r="H361">
            <v>0</v>
          </cell>
          <cell r="I361">
            <v>0</v>
          </cell>
          <cell r="J361">
            <v>0</v>
          </cell>
          <cell r="K361">
            <v>0</v>
          </cell>
          <cell r="L361">
            <v>0</v>
          </cell>
          <cell r="M361">
            <v>0</v>
          </cell>
          <cell r="N361">
            <v>0</v>
          </cell>
        </row>
        <row r="362">
          <cell r="H362">
            <v>0</v>
          </cell>
          <cell r="I362">
            <v>0</v>
          </cell>
          <cell r="J362">
            <v>0</v>
          </cell>
          <cell r="K362">
            <v>0</v>
          </cell>
          <cell r="L362">
            <v>0</v>
          </cell>
          <cell r="M362">
            <v>0</v>
          </cell>
          <cell r="N362">
            <v>0</v>
          </cell>
        </row>
        <row r="363">
          <cell r="H363">
            <v>0</v>
          </cell>
          <cell r="I363">
            <v>0</v>
          </cell>
          <cell r="J363">
            <v>0</v>
          </cell>
          <cell r="K363">
            <v>0</v>
          </cell>
          <cell r="L363">
            <v>0</v>
          </cell>
          <cell r="M363">
            <v>0</v>
          </cell>
          <cell r="N363">
            <v>0</v>
          </cell>
        </row>
        <row r="364">
          <cell r="H364">
            <v>0</v>
          </cell>
          <cell r="I364">
            <v>0</v>
          </cell>
          <cell r="J364">
            <v>0</v>
          </cell>
          <cell r="K364">
            <v>0</v>
          </cell>
          <cell r="L364">
            <v>0</v>
          </cell>
          <cell r="M364">
            <v>0</v>
          </cell>
          <cell r="N364">
            <v>0</v>
          </cell>
        </row>
        <row r="365">
          <cell r="H365">
            <v>0</v>
          </cell>
          <cell r="I365">
            <v>0</v>
          </cell>
          <cell r="J365">
            <v>0</v>
          </cell>
          <cell r="K365">
            <v>0</v>
          </cell>
          <cell r="L365">
            <v>0</v>
          </cell>
          <cell r="M365">
            <v>0</v>
          </cell>
          <cell r="N365">
            <v>0</v>
          </cell>
        </row>
        <row r="366">
          <cell r="H366">
            <v>0</v>
          </cell>
          <cell r="I366">
            <v>0</v>
          </cell>
          <cell r="J366">
            <v>0</v>
          </cell>
          <cell r="K366">
            <v>0</v>
          </cell>
          <cell r="L366">
            <v>0</v>
          </cell>
          <cell r="M366">
            <v>0</v>
          </cell>
          <cell r="N366">
            <v>0</v>
          </cell>
        </row>
        <row r="367">
          <cell r="H367">
            <v>0</v>
          </cell>
          <cell r="I367">
            <v>0</v>
          </cell>
          <cell r="J367">
            <v>0</v>
          </cell>
          <cell r="K367">
            <v>0</v>
          </cell>
          <cell r="L367">
            <v>0</v>
          </cell>
          <cell r="M367">
            <v>0</v>
          </cell>
          <cell r="N367">
            <v>0</v>
          </cell>
        </row>
        <row r="368">
          <cell r="H368">
            <v>0</v>
          </cell>
          <cell r="I368">
            <v>0</v>
          </cell>
          <cell r="J368">
            <v>0</v>
          </cell>
          <cell r="K368">
            <v>0</v>
          </cell>
          <cell r="L368">
            <v>0</v>
          </cell>
          <cell r="M368">
            <v>0</v>
          </cell>
          <cell r="N368">
            <v>0</v>
          </cell>
        </row>
        <row r="369">
          <cell r="H369">
            <v>0</v>
          </cell>
          <cell r="I369">
            <v>0</v>
          </cell>
          <cell r="J369">
            <v>0</v>
          </cell>
          <cell r="K369">
            <v>0</v>
          </cell>
          <cell r="L369">
            <v>0</v>
          </cell>
          <cell r="M369">
            <v>0</v>
          </cell>
          <cell r="N369">
            <v>0</v>
          </cell>
        </row>
        <row r="370">
          <cell r="H370">
            <v>0</v>
          </cell>
          <cell r="I370">
            <v>0</v>
          </cell>
          <cell r="J370">
            <v>0</v>
          </cell>
          <cell r="K370">
            <v>0</v>
          </cell>
          <cell r="L370">
            <v>0</v>
          </cell>
          <cell r="M370">
            <v>0</v>
          </cell>
          <cell r="N370">
            <v>0</v>
          </cell>
        </row>
        <row r="371">
          <cell r="H371">
            <v>0</v>
          </cell>
          <cell r="I371">
            <v>0</v>
          </cell>
          <cell r="J371">
            <v>0</v>
          </cell>
          <cell r="K371">
            <v>0</v>
          </cell>
          <cell r="L371">
            <v>0</v>
          </cell>
          <cell r="M371">
            <v>0</v>
          </cell>
          <cell r="N371">
            <v>0</v>
          </cell>
        </row>
        <row r="372">
          <cell r="H372">
            <v>0</v>
          </cell>
          <cell r="I372">
            <v>0</v>
          </cell>
          <cell r="J372">
            <v>0</v>
          </cell>
          <cell r="K372">
            <v>0</v>
          </cell>
          <cell r="L372">
            <v>0</v>
          </cell>
          <cell r="M372">
            <v>0</v>
          </cell>
          <cell r="N372">
            <v>0</v>
          </cell>
        </row>
        <row r="373">
          <cell r="H373">
            <v>0</v>
          </cell>
          <cell r="I373">
            <v>0</v>
          </cell>
          <cell r="J373">
            <v>0</v>
          </cell>
          <cell r="K373">
            <v>0</v>
          </cell>
          <cell r="L373">
            <v>0</v>
          </cell>
          <cell r="M373">
            <v>0</v>
          </cell>
          <cell r="N373">
            <v>0</v>
          </cell>
        </row>
        <row r="374">
          <cell r="B374" t="str">
            <v>DEALS REMOVED</v>
          </cell>
        </row>
        <row r="375">
          <cell r="H375">
            <v>0</v>
          </cell>
          <cell r="I375">
            <v>0</v>
          </cell>
          <cell r="J375">
            <v>0</v>
          </cell>
          <cell r="K375">
            <v>0</v>
          </cell>
          <cell r="L375">
            <v>0</v>
          </cell>
          <cell r="M375">
            <v>0</v>
          </cell>
          <cell r="N375">
            <v>0</v>
          </cell>
        </row>
        <row r="376">
          <cell r="H376">
            <v>0</v>
          </cell>
          <cell r="I376">
            <v>0</v>
          </cell>
          <cell r="J376">
            <v>0</v>
          </cell>
          <cell r="K376">
            <v>0</v>
          </cell>
          <cell r="L376">
            <v>0</v>
          </cell>
          <cell r="M376">
            <v>0</v>
          </cell>
          <cell r="N376">
            <v>0</v>
          </cell>
        </row>
        <row r="377">
          <cell r="H377">
            <v>0</v>
          </cell>
          <cell r="I377">
            <v>0</v>
          </cell>
          <cell r="J377">
            <v>0</v>
          </cell>
          <cell r="K377">
            <v>0</v>
          </cell>
          <cell r="L377">
            <v>0</v>
          </cell>
          <cell r="M377">
            <v>0</v>
          </cell>
          <cell r="N377">
            <v>0</v>
          </cell>
        </row>
        <row r="378">
          <cell r="H378">
            <v>0</v>
          </cell>
          <cell r="I378">
            <v>0</v>
          </cell>
          <cell r="J378">
            <v>0</v>
          </cell>
          <cell r="K378">
            <v>0</v>
          </cell>
          <cell r="L378">
            <v>0</v>
          </cell>
          <cell r="M378">
            <v>0</v>
          </cell>
          <cell r="N378">
            <v>0</v>
          </cell>
        </row>
        <row r="379">
          <cell r="H379">
            <v>0</v>
          </cell>
          <cell r="I379">
            <v>0</v>
          </cell>
          <cell r="J379">
            <v>0</v>
          </cell>
          <cell r="K379">
            <v>0</v>
          </cell>
          <cell r="L379">
            <v>0</v>
          </cell>
          <cell r="M379">
            <v>0</v>
          </cell>
          <cell r="N379">
            <v>0</v>
          </cell>
        </row>
        <row r="380">
          <cell r="H380">
            <v>0</v>
          </cell>
          <cell r="I380">
            <v>0</v>
          </cell>
          <cell r="J380">
            <v>0</v>
          </cell>
          <cell r="K380">
            <v>0</v>
          </cell>
          <cell r="L380">
            <v>0</v>
          </cell>
          <cell r="M380">
            <v>0</v>
          </cell>
          <cell r="N380">
            <v>0</v>
          </cell>
        </row>
        <row r="381">
          <cell r="H381">
            <v>0</v>
          </cell>
          <cell r="I381">
            <v>0</v>
          </cell>
          <cell r="J381">
            <v>0</v>
          </cell>
          <cell r="K381">
            <v>0</v>
          </cell>
          <cell r="L381">
            <v>0</v>
          </cell>
          <cell r="M381">
            <v>0</v>
          </cell>
          <cell r="N381">
            <v>0</v>
          </cell>
        </row>
        <row r="382">
          <cell r="H382">
            <v>0</v>
          </cell>
          <cell r="I382">
            <v>0</v>
          </cell>
          <cell r="J382">
            <v>0</v>
          </cell>
          <cell r="K382">
            <v>0</v>
          </cell>
          <cell r="L382">
            <v>0</v>
          </cell>
          <cell r="M382">
            <v>0</v>
          </cell>
          <cell r="N382">
            <v>0</v>
          </cell>
        </row>
        <row r="383">
          <cell r="H383">
            <v>0</v>
          </cell>
          <cell r="I383">
            <v>0</v>
          </cell>
          <cell r="J383">
            <v>0</v>
          </cell>
          <cell r="K383">
            <v>0</v>
          </cell>
          <cell r="L383">
            <v>0</v>
          </cell>
          <cell r="M383">
            <v>0</v>
          </cell>
          <cell r="N383">
            <v>0</v>
          </cell>
        </row>
        <row r="384">
          <cell r="H384">
            <v>0</v>
          </cell>
          <cell r="I384">
            <v>0</v>
          </cell>
          <cell r="J384">
            <v>0</v>
          </cell>
          <cell r="K384">
            <v>0</v>
          </cell>
          <cell r="L384">
            <v>0</v>
          </cell>
          <cell r="M384">
            <v>0</v>
          </cell>
          <cell r="N384">
            <v>0</v>
          </cell>
        </row>
        <row r="385">
          <cell r="H385">
            <v>0</v>
          </cell>
          <cell r="I385">
            <v>0</v>
          </cell>
          <cell r="J385">
            <v>0</v>
          </cell>
          <cell r="K385">
            <v>0</v>
          </cell>
          <cell r="L385">
            <v>0</v>
          </cell>
          <cell r="M385">
            <v>0</v>
          </cell>
          <cell r="N385">
            <v>0</v>
          </cell>
        </row>
        <row r="386">
          <cell r="H386">
            <v>0</v>
          </cell>
          <cell r="I386">
            <v>0</v>
          </cell>
          <cell r="J386">
            <v>0</v>
          </cell>
          <cell r="K386">
            <v>0</v>
          </cell>
          <cell r="L386">
            <v>0</v>
          </cell>
          <cell r="M386">
            <v>0</v>
          </cell>
          <cell r="N386">
            <v>0</v>
          </cell>
        </row>
        <row r="387">
          <cell r="H387">
            <v>0</v>
          </cell>
          <cell r="I387">
            <v>0</v>
          </cell>
          <cell r="J387">
            <v>0</v>
          </cell>
          <cell r="K387">
            <v>0</v>
          </cell>
          <cell r="L387">
            <v>0</v>
          </cell>
          <cell r="M387">
            <v>0</v>
          </cell>
          <cell r="N387">
            <v>0</v>
          </cell>
        </row>
        <row r="388">
          <cell r="H388">
            <v>0</v>
          </cell>
          <cell r="I388">
            <v>0</v>
          </cell>
          <cell r="J388">
            <v>0</v>
          </cell>
          <cell r="K388">
            <v>0</v>
          </cell>
          <cell r="L388">
            <v>0</v>
          </cell>
          <cell r="M388">
            <v>0</v>
          </cell>
          <cell r="N388">
            <v>0</v>
          </cell>
        </row>
        <row r="389">
          <cell r="H389">
            <v>0</v>
          </cell>
          <cell r="I389">
            <v>0</v>
          </cell>
          <cell r="J389">
            <v>0</v>
          </cell>
          <cell r="K389">
            <v>0</v>
          </cell>
          <cell r="L389">
            <v>0</v>
          </cell>
          <cell r="M389">
            <v>0</v>
          </cell>
          <cell r="N389">
            <v>0</v>
          </cell>
        </row>
        <row r="390">
          <cell r="H390">
            <v>0</v>
          </cell>
          <cell r="I390">
            <v>0</v>
          </cell>
          <cell r="J390">
            <v>0</v>
          </cell>
          <cell r="K390">
            <v>0</v>
          </cell>
          <cell r="L390">
            <v>0</v>
          </cell>
          <cell r="M390">
            <v>0</v>
          </cell>
          <cell r="N390">
            <v>0</v>
          </cell>
        </row>
        <row r="391">
          <cell r="H391">
            <v>0</v>
          </cell>
          <cell r="I391">
            <v>0</v>
          </cell>
          <cell r="J391">
            <v>0</v>
          </cell>
          <cell r="K391">
            <v>0</v>
          </cell>
          <cell r="L391">
            <v>0</v>
          </cell>
          <cell r="M391">
            <v>0</v>
          </cell>
          <cell r="N391">
            <v>0</v>
          </cell>
        </row>
        <row r="392">
          <cell r="H392">
            <v>0</v>
          </cell>
          <cell r="I392">
            <v>0</v>
          </cell>
          <cell r="J392">
            <v>0</v>
          </cell>
          <cell r="K392">
            <v>0</v>
          </cell>
          <cell r="L392">
            <v>0</v>
          </cell>
          <cell r="M392">
            <v>0</v>
          </cell>
          <cell r="N392">
            <v>0</v>
          </cell>
        </row>
        <row r="393">
          <cell r="H393">
            <v>0</v>
          </cell>
          <cell r="I393">
            <v>0</v>
          </cell>
          <cell r="J393">
            <v>0</v>
          </cell>
          <cell r="K393">
            <v>0</v>
          </cell>
          <cell r="L393">
            <v>0</v>
          </cell>
          <cell r="M393">
            <v>0</v>
          </cell>
          <cell r="N393">
            <v>0</v>
          </cell>
        </row>
        <row r="394">
          <cell r="H394">
            <v>0</v>
          </cell>
          <cell r="I394">
            <v>0</v>
          </cell>
          <cell r="J394">
            <v>0</v>
          </cell>
          <cell r="K394">
            <v>0</v>
          </cell>
          <cell r="L394">
            <v>0</v>
          </cell>
          <cell r="M394">
            <v>0</v>
          </cell>
          <cell r="N394">
            <v>0</v>
          </cell>
        </row>
        <row r="395">
          <cell r="B395">
            <v>0</v>
          </cell>
          <cell r="D395">
            <v>0</v>
          </cell>
          <cell r="E395">
            <v>0</v>
          </cell>
          <cell r="H395">
            <v>0</v>
          </cell>
          <cell r="I395">
            <v>0</v>
          </cell>
          <cell r="J395">
            <v>0</v>
          </cell>
          <cell r="K395">
            <v>0</v>
          </cell>
          <cell r="L395">
            <v>0</v>
          </cell>
          <cell r="M395">
            <v>0</v>
          </cell>
          <cell r="N395">
            <v>0</v>
          </cell>
          <cell r="P395">
            <v>0</v>
          </cell>
        </row>
        <row r="396">
          <cell r="B396">
            <v>0</v>
          </cell>
          <cell r="D396">
            <v>0</v>
          </cell>
          <cell r="E396">
            <v>0</v>
          </cell>
          <cell r="H396">
            <v>0</v>
          </cell>
          <cell r="I396">
            <v>0</v>
          </cell>
          <cell r="J396">
            <v>0</v>
          </cell>
          <cell r="K396">
            <v>0</v>
          </cell>
          <cell r="L396">
            <v>0</v>
          </cell>
          <cell r="M396">
            <v>0</v>
          </cell>
          <cell r="N396">
            <v>0</v>
          </cell>
          <cell r="P396">
            <v>0</v>
          </cell>
        </row>
        <row r="398">
          <cell r="G398" t="str">
            <v># deals</v>
          </cell>
          <cell r="H398" t="str">
            <v>value</v>
          </cell>
          <cell r="I398" t="str">
            <v>costs to date</v>
          </cell>
          <cell r="J398" t="str">
            <v>costs expected</v>
          </cell>
          <cell r="K398" t="str">
            <v>net profit</v>
          </cell>
        </row>
        <row r="399">
          <cell r="D399" t="str">
            <v>TOTAL Q2 01</v>
          </cell>
          <cell r="G399">
            <v>23</v>
          </cell>
          <cell r="H399">
            <v>11534</v>
          </cell>
          <cell r="I399">
            <v>0</v>
          </cell>
          <cell r="J399">
            <v>0</v>
          </cell>
          <cell r="K399">
            <v>11534</v>
          </cell>
        </row>
        <row r="400">
          <cell r="D400" t="str">
            <v>TOTAL Q3 01</v>
          </cell>
          <cell r="G400">
            <v>14</v>
          </cell>
          <cell r="H400">
            <v>15689</v>
          </cell>
          <cell r="I400">
            <v>0</v>
          </cell>
          <cell r="J400">
            <v>0</v>
          </cell>
          <cell r="K400">
            <v>15689</v>
          </cell>
        </row>
        <row r="401">
          <cell r="D401" t="str">
            <v>TOTAL Q4 01</v>
          </cell>
          <cell r="G401">
            <v>1</v>
          </cell>
          <cell r="H401">
            <v>0</v>
          </cell>
          <cell r="I401">
            <v>0</v>
          </cell>
          <cell r="J401">
            <v>0</v>
          </cell>
          <cell r="K401">
            <v>0</v>
          </cell>
        </row>
        <row r="402">
          <cell r="D402" t="str">
            <v>TOTAL Q1 02</v>
          </cell>
          <cell r="G402">
            <v>0</v>
          </cell>
          <cell r="H402">
            <v>0</v>
          </cell>
          <cell r="I402">
            <v>0</v>
          </cell>
          <cell r="J402">
            <v>0</v>
          </cell>
          <cell r="K402">
            <v>0</v>
          </cell>
        </row>
        <row r="403">
          <cell r="D403" t="str">
            <v>GROUP TOTAL</v>
          </cell>
          <cell r="G403">
            <v>38</v>
          </cell>
          <cell r="H403">
            <v>27223</v>
          </cell>
          <cell r="I403">
            <v>0</v>
          </cell>
          <cell r="J403">
            <v>0</v>
          </cell>
          <cell r="K403">
            <v>27223</v>
          </cell>
        </row>
        <row r="405">
          <cell r="B405" t="str">
            <v>METALS</v>
          </cell>
        </row>
        <row r="406">
          <cell r="B406" t="str">
            <v>McCook</v>
          </cell>
          <cell r="C406" t="str">
            <v>Q2 01</v>
          </cell>
          <cell r="E406" t="str">
            <v>Chris McKey</v>
          </cell>
          <cell r="F406" t="str">
            <v>Negotiation</v>
          </cell>
          <cell r="G406" t="str">
            <v>P&amp;L</v>
          </cell>
          <cell r="H406">
            <v>5000</v>
          </cell>
          <cell r="I406">
            <v>0</v>
          </cell>
          <cell r="J406">
            <v>0</v>
          </cell>
          <cell r="K406">
            <v>60</v>
          </cell>
          <cell r="L406">
            <v>60</v>
          </cell>
          <cell r="M406">
            <v>0</v>
          </cell>
          <cell r="N406">
            <v>0</v>
          </cell>
          <cell r="O406" t="str">
            <v>High</v>
          </cell>
          <cell r="P406" t="str">
            <v>7 year option to re-start an aluminum smelter. Deal is effectively out of the money power puts and aluminum calls. Also known as Michigan Ave Partners</v>
          </cell>
        </row>
        <row r="407">
          <cell r="B407" t="str">
            <v>Kaiser Prepay</v>
          </cell>
          <cell r="C407" t="str">
            <v>Q2 01</v>
          </cell>
          <cell r="E407" t="str">
            <v>Chris McKey</v>
          </cell>
          <cell r="F407" t="str">
            <v>Negotiation</v>
          </cell>
          <cell r="G407" t="str">
            <v>P&amp;L</v>
          </cell>
          <cell r="H407">
            <v>10000</v>
          </cell>
          <cell r="I407">
            <v>0</v>
          </cell>
          <cell r="J407">
            <v>0</v>
          </cell>
          <cell r="K407">
            <v>20</v>
          </cell>
          <cell r="L407">
            <v>20</v>
          </cell>
          <cell r="M407">
            <v>0</v>
          </cell>
          <cell r="N407">
            <v>0</v>
          </cell>
          <cell r="O407" t="str">
            <v>Medium</v>
          </cell>
          <cell r="P407" t="str">
            <v>4 year prepay for aluminum.  Size of prepay is approx. $125m.</v>
          </cell>
        </row>
        <row r="408">
          <cell r="H408">
            <v>0</v>
          </cell>
          <cell r="I408">
            <v>0</v>
          </cell>
          <cell r="J408">
            <v>0</v>
          </cell>
          <cell r="K408">
            <v>0</v>
          </cell>
          <cell r="L408">
            <v>0</v>
          </cell>
          <cell r="M408">
            <v>0</v>
          </cell>
          <cell r="N408">
            <v>0</v>
          </cell>
        </row>
        <row r="409">
          <cell r="H409">
            <v>0</v>
          </cell>
          <cell r="I409">
            <v>0</v>
          </cell>
          <cell r="J409">
            <v>0</v>
          </cell>
          <cell r="K409">
            <v>0</v>
          </cell>
          <cell r="L409">
            <v>0</v>
          </cell>
          <cell r="M409">
            <v>0</v>
          </cell>
          <cell r="N409">
            <v>0</v>
          </cell>
        </row>
        <row r="410">
          <cell r="H410">
            <v>0</v>
          </cell>
          <cell r="I410">
            <v>0</v>
          </cell>
          <cell r="J410">
            <v>0</v>
          </cell>
          <cell r="K410">
            <v>0</v>
          </cell>
          <cell r="L410">
            <v>0</v>
          </cell>
          <cell r="M410">
            <v>0</v>
          </cell>
          <cell r="N410">
            <v>0</v>
          </cell>
        </row>
        <row r="411">
          <cell r="H411">
            <v>0</v>
          </cell>
          <cell r="I411">
            <v>0</v>
          </cell>
          <cell r="J411">
            <v>0</v>
          </cell>
          <cell r="K411">
            <v>0</v>
          </cell>
          <cell r="L411">
            <v>0</v>
          </cell>
          <cell r="M411">
            <v>0</v>
          </cell>
          <cell r="N411">
            <v>0</v>
          </cell>
        </row>
        <row r="412">
          <cell r="H412">
            <v>0</v>
          </cell>
          <cell r="I412">
            <v>0</v>
          </cell>
          <cell r="J412">
            <v>0</v>
          </cell>
          <cell r="K412">
            <v>0</v>
          </cell>
          <cell r="L412">
            <v>0</v>
          </cell>
          <cell r="M412">
            <v>0</v>
          </cell>
          <cell r="N412">
            <v>0</v>
          </cell>
        </row>
        <row r="413">
          <cell r="H413">
            <v>0</v>
          </cell>
          <cell r="I413">
            <v>0</v>
          </cell>
          <cell r="J413">
            <v>0</v>
          </cell>
          <cell r="K413">
            <v>0</v>
          </cell>
          <cell r="L413">
            <v>0</v>
          </cell>
          <cell r="M413">
            <v>0</v>
          </cell>
          <cell r="N413">
            <v>0</v>
          </cell>
        </row>
        <row r="414">
          <cell r="H414">
            <v>0</v>
          </cell>
          <cell r="I414">
            <v>0</v>
          </cell>
          <cell r="J414">
            <v>0</v>
          </cell>
          <cell r="K414">
            <v>0</v>
          </cell>
          <cell r="L414">
            <v>0</v>
          </cell>
          <cell r="M414">
            <v>0</v>
          </cell>
          <cell r="N414">
            <v>0</v>
          </cell>
        </row>
        <row r="415">
          <cell r="H415">
            <v>0</v>
          </cell>
          <cell r="I415">
            <v>0</v>
          </cell>
          <cell r="J415">
            <v>0</v>
          </cell>
          <cell r="K415">
            <v>0</v>
          </cell>
          <cell r="L415">
            <v>0</v>
          </cell>
          <cell r="M415">
            <v>0</v>
          </cell>
          <cell r="N415">
            <v>0</v>
          </cell>
        </row>
        <row r="416">
          <cell r="H416">
            <v>0</v>
          </cell>
          <cell r="I416">
            <v>0</v>
          </cell>
          <cell r="J416">
            <v>0</v>
          </cell>
          <cell r="K416">
            <v>0</v>
          </cell>
          <cell r="L416">
            <v>0</v>
          </cell>
          <cell r="M416">
            <v>0</v>
          </cell>
          <cell r="N416">
            <v>0</v>
          </cell>
        </row>
        <row r="417">
          <cell r="H417">
            <v>0</v>
          </cell>
          <cell r="I417">
            <v>0</v>
          </cell>
          <cell r="J417">
            <v>0</v>
          </cell>
          <cell r="K417">
            <v>0</v>
          </cell>
          <cell r="L417">
            <v>0</v>
          </cell>
          <cell r="M417">
            <v>0</v>
          </cell>
          <cell r="N417">
            <v>0</v>
          </cell>
        </row>
        <row r="418">
          <cell r="H418">
            <v>0</v>
          </cell>
          <cell r="I418">
            <v>0</v>
          </cell>
          <cell r="J418">
            <v>0</v>
          </cell>
          <cell r="K418">
            <v>0</v>
          </cell>
          <cell r="L418">
            <v>0</v>
          </cell>
          <cell r="M418">
            <v>0</v>
          </cell>
          <cell r="N418">
            <v>0</v>
          </cell>
        </row>
        <row r="419">
          <cell r="H419">
            <v>0</v>
          </cell>
          <cell r="I419">
            <v>0</v>
          </cell>
          <cell r="J419">
            <v>0</v>
          </cell>
          <cell r="K419">
            <v>0</v>
          </cell>
          <cell r="L419">
            <v>0</v>
          </cell>
          <cell r="M419">
            <v>0</v>
          </cell>
          <cell r="N419">
            <v>0</v>
          </cell>
        </row>
        <row r="420">
          <cell r="H420">
            <v>0</v>
          </cell>
          <cell r="I420">
            <v>0</v>
          </cell>
          <cell r="J420">
            <v>0</v>
          </cell>
          <cell r="K420">
            <v>0</v>
          </cell>
          <cell r="L420">
            <v>0</v>
          </cell>
          <cell r="M420">
            <v>0</v>
          </cell>
          <cell r="N420">
            <v>0</v>
          </cell>
        </row>
        <row r="421">
          <cell r="H421">
            <v>0</v>
          </cell>
          <cell r="I421">
            <v>0</v>
          </cell>
          <cell r="J421">
            <v>0</v>
          </cell>
          <cell r="K421">
            <v>0</v>
          </cell>
          <cell r="L421">
            <v>0</v>
          </cell>
          <cell r="M421">
            <v>0</v>
          </cell>
          <cell r="N421">
            <v>0</v>
          </cell>
        </row>
        <row r="422">
          <cell r="H422">
            <v>0</v>
          </cell>
          <cell r="I422">
            <v>0</v>
          </cell>
          <cell r="J422">
            <v>0</v>
          </cell>
          <cell r="K422">
            <v>0</v>
          </cell>
          <cell r="L422">
            <v>0</v>
          </cell>
          <cell r="M422">
            <v>0</v>
          </cell>
          <cell r="N422">
            <v>0</v>
          </cell>
        </row>
        <row r="423">
          <cell r="H423">
            <v>0</v>
          </cell>
          <cell r="I423">
            <v>0</v>
          </cell>
          <cell r="J423">
            <v>0</v>
          </cell>
          <cell r="K423">
            <v>0</v>
          </cell>
          <cell r="L423">
            <v>0</v>
          </cell>
          <cell r="M423">
            <v>0</v>
          </cell>
          <cell r="N423">
            <v>0</v>
          </cell>
        </row>
        <row r="424">
          <cell r="H424">
            <v>0</v>
          </cell>
          <cell r="I424">
            <v>0</v>
          </cell>
          <cell r="J424">
            <v>0</v>
          </cell>
          <cell r="K424">
            <v>0</v>
          </cell>
          <cell r="L424">
            <v>0</v>
          </cell>
          <cell r="M424">
            <v>0</v>
          </cell>
          <cell r="N424">
            <v>0</v>
          </cell>
        </row>
        <row r="425">
          <cell r="H425">
            <v>0</v>
          </cell>
          <cell r="I425">
            <v>0</v>
          </cell>
          <cell r="J425">
            <v>0</v>
          </cell>
          <cell r="K425">
            <v>0</v>
          </cell>
          <cell r="L425">
            <v>0</v>
          </cell>
          <cell r="M425">
            <v>0</v>
          </cell>
          <cell r="N425">
            <v>0</v>
          </cell>
        </row>
        <row r="426">
          <cell r="H426">
            <v>0</v>
          </cell>
          <cell r="I426">
            <v>0</v>
          </cell>
          <cell r="J426">
            <v>0</v>
          </cell>
          <cell r="K426">
            <v>0</v>
          </cell>
          <cell r="L426">
            <v>0</v>
          </cell>
          <cell r="M426">
            <v>0</v>
          </cell>
          <cell r="N426">
            <v>0</v>
          </cell>
        </row>
        <row r="427">
          <cell r="H427">
            <v>0</v>
          </cell>
          <cell r="I427">
            <v>0</v>
          </cell>
          <cell r="J427">
            <v>0</v>
          </cell>
          <cell r="K427">
            <v>0</v>
          </cell>
          <cell r="L427">
            <v>0</v>
          </cell>
          <cell r="M427">
            <v>0</v>
          </cell>
          <cell r="N427">
            <v>0</v>
          </cell>
        </row>
        <row r="428">
          <cell r="H428">
            <v>0</v>
          </cell>
          <cell r="I428">
            <v>0</v>
          </cell>
          <cell r="J428">
            <v>0</v>
          </cell>
          <cell r="K428">
            <v>0</v>
          </cell>
          <cell r="L428">
            <v>0</v>
          </cell>
          <cell r="M428">
            <v>0</v>
          </cell>
          <cell r="N428">
            <v>0</v>
          </cell>
        </row>
        <row r="429">
          <cell r="H429">
            <v>0</v>
          </cell>
          <cell r="I429">
            <v>0</v>
          </cell>
          <cell r="J429">
            <v>0</v>
          </cell>
          <cell r="K429">
            <v>0</v>
          </cell>
          <cell r="L429">
            <v>0</v>
          </cell>
          <cell r="M429">
            <v>0</v>
          </cell>
          <cell r="N429">
            <v>0</v>
          </cell>
        </row>
        <row r="430">
          <cell r="H430">
            <v>0</v>
          </cell>
          <cell r="I430">
            <v>0</v>
          </cell>
          <cell r="J430">
            <v>0</v>
          </cell>
          <cell r="K430">
            <v>0</v>
          </cell>
          <cell r="L430">
            <v>0</v>
          </cell>
          <cell r="M430">
            <v>0</v>
          </cell>
          <cell r="N430">
            <v>0</v>
          </cell>
        </row>
        <row r="431">
          <cell r="H431">
            <v>0</v>
          </cell>
          <cell r="I431">
            <v>0</v>
          </cell>
          <cell r="J431">
            <v>0</v>
          </cell>
          <cell r="K431">
            <v>0</v>
          </cell>
          <cell r="L431">
            <v>0</v>
          </cell>
          <cell r="M431">
            <v>0</v>
          </cell>
          <cell r="N431">
            <v>0</v>
          </cell>
        </row>
        <row r="432">
          <cell r="H432">
            <v>0</v>
          </cell>
          <cell r="I432">
            <v>0</v>
          </cell>
          <cell r="J432">
            <v>0</v>
          </cell>
          <cell r="K432">
            <v>0</v>
          </cell>
          <cell r="L432">
            <v>0</v>
          </cell>
          <cell r="M432">
            <v>0</v>
          </cell>
          <cell r="N432">
            <v>0</v>
          </cell>
        </row>
        <row r="433">
          <cell r="H433">
            <v>0</v>
          </cell>
          <cell r="I433">
            <v>0</v>
          </cell>
          <cell r="J433">
            <v>0</v>
          </cell>
          <cell r="K433">
            <v>0</v>
          </cell>
          <cell r="L433">
            <v>0</v>
          </cell>
          <cell r="M433">
            <v>0</v>
          </cell>
          <cell r="N433">
            <v>0</v>
          </cell>
        </row>
        <row r="434">
          <cell r="H434">
            <v>0</v>
          </cell>
          <cell r="I434">
            <v>0</v>
          </cell>
          <cell r="J434">
            <v>0</v>
          </cell>
          <cell r="K434">
            <v>0</v>
          </cell>
          <cell r="L434">
            <v>0</v>
          </cell>
          <cell r="M434">
            <v>0</v>
          </cell>
          <cell r="N434">
            <v>0</v>
          </cell>
        </row>
        <row r="435">
          <cell r="H435">
            <v>0</v>
          </cell>
          <cell r="I435">
            <v>0</v>
          </cell>
          <cell r="J435">
            <v>0</v>
          </cell>
          <cell r="K435">
            <v>0</v>
          </cell>
          <cell r="L435">
            <v>0</v>
          </cell>
          <cell r="M435">
            <v>0</v>
          </cell>
          <cell r="N435">
            <v>0</v>
          </cell>
        </row>
        <row r="436">
          <cell r="H436">
            <v>0</v>
          </cell>
          <cell r="I436">
            <v>0</v>
          </cell>
          <cell r="J436">
            <v>0</v>
          </cell>
          <cell r="K436">
            <v>0</v>
          </cell>
          <cell r="L436">
            <v>0</v>
          </cell>
          <cell r="M436">
            <v>0</v>
          </cell>
          <cell r="N436">
            <v>0</v>
          </cell>
        </row>
        <row r="437">
          <cell r="H437">
            <v>0</v>
          </cell>
          <cell r="I437">
            <v>0</v>
          </cell>
          <cell r="J437">
            <v>0</v>
          </cell>
          <cell r="K437">
            <v>0</v>
          </cell>
          <cell r="L437">
            <v>0</v>
          </cell>
          <cell r="M437">
            <v>0</v>
          </cell>
          <cell r="N437">
            <v>0</v>
          </cell>
        </row>
        <row r="438">
          <cell r="H438">
            <v>0</v>
          </cell>
          <cell r="I438">
            <v>0</v>
          </cell>
          <cell r="J438">
            <v>0</v>
          </cell>
          <cell r="K438">
            <v>0</v>
          </cell>
          <cell r="L438">
            <v>0</v>
          </cell>
          <cell r="M438">
            <v>0</v>
          </cell>
          <cell r="N438">
            <v>0</v>
          </cell>
        </row>
        <row r="439">
          <cell r="H439">
            <v>0</v>
          </cell>
          <cell r="I439">
            <v>0</v>
          </cell>
          <cell r="J439">
            <v>0</v>
          </cell>
          <cell r="K439">
            <v>0</v>
          </cell>
          <cell r="L439">
            <v>0</v>
          </cell>
          <cell r="M439">
            <v>0</v>
          </cell>
          <cell r="N439">
            <v>0</v>
          </cell>
        </row>
        <row r="440">
          <cell r="H440">
            <v>0</v>
          </cell>
          <cell r="I440">
            <v>0</v>
          </cell>
          <cell r="J440">
            <v>0</v>
          </cell>
          <cell r="K440">
            <v>0</v>
          </cell>
          <cell r="L440">
            <v>0</v>
          </cell>
          <cell r="M440">
            <v>0</v>
          </cell>
          <cell r="N440">
            <v>0</v>
          </cell>
        </row>
        <row r="441">
          <cell r="H441">
            <v>0</v>
          </cell>
          <cell r="I441">
            <v>0</v>
          </cell>
          <cell r="J441">
            <v>0</v>
          </cell>
          <cell r="K441">
            <v>0</v>
          </cell>
          <cell r="L441">
            <v>0</v>
          </cell>
          <cell r="M441">
            <v>0</v>
          </cell>
          <cell r="N441">
            <v>0</v>
          </cell>
        </row>
        <row r="442">
          <cell r="H442">
            <v>0</v>
          </cell>
          <cell r="I442">
            <v>0</v>
          </cell>
          <cell r="J442">
            <v>0</v>
          </cell>
          <cell r="K442">
            <v>0</v>
          </cell>
          <cell r="L442">
            <v>0</v>
          </cell>
          <cell r="M442">
            <v>0</v>
          </cell>
          <cell r="N442">
            <v>0</v>
          </cell>
        </row>
        <row r="443">
          <cell r="H443">
            <v>0</v>
          </cell>
          <cell r="I443">
            <v>0</v>
          </cell>
          <cell r="J443">
            <v>0</v>
          </cell>
          <cell r="K443">
            <v>0</v>
          </cell>
          <cell r="L443">
            <v>0</v>
          </cell>
          <cell r="M443">
            <v>0</v>
          </cell>
          <cell r="N443">
            <v>0</v>
          </cell>
        </row>
        <row r="444">
          <cell r="H444">
            <v>0</v>
          </cell>
          <cell r="I444">
            <v>0</v>
          </cell>
          <cell r="J444">
            <v>0</v>
          </cell>
          <cell r="K444">
            <v>0</v>
          </cell>
          <cell r="L444">
            <v>0</v>
          </cell>
          <cell r="M444">
            <v>0</v>
          </cell>
          <cell r="N444">
            <v>0</v>
          </cell>
        </row>
        <row r="445">
          <cell r="H445">
            <v>0</v>
          </cell>
          <cell r="I445">
            <v>0</v>
          </cell>
          <cell r="J445">
            <v>0</v>
          </cell>
          <cell r="K445">
            <v>0</v>
          </cell>
          <cell r="L445">
            <v>0</v>
          </cell>
          <cell r="M445">
            <v>0</v>
          </cell>
          <cell r="N445">
            <v>0</v>
          </cell>
        </row>
        <row r="446">
          <cell r="B446" t="str">
            <v>DEALS REMOVED</v>
          </cell>
        </row>
        <row r="447">
          <cell r="H447">
            <v>0</v>
          </cell>
          <cell r="I447">
            <v>0</v>
          </cell>
          <cell r="J447">
            <v>0</v>
          </cell>
          <cell r="K447">
            <v>0</v>
          </cell>
          <cell r="L447">
            <v>0</v>
          </cell>
          <cell r="M447">
            <v>0</v>
          </cell>
          <cell r="N447">
            <v>0</v>
          </cell>
        </row>
        <row r="448">
          <cell r="H448">
            <v>0</v>
          </cell>
          <cell r="I448">
            <v>0</v>
          </cell>
          <cell r="J448">
            <v>0</v>
          </cell>
          <cell r="K448">
            <v>0</v>
          </cell>
          <cell r="L448">
            <v>0</v>
          </cell>
          <cell r="M448">
            <v>0</v>
          </cell>
          <cell r="N448">
            <v>0</v>
          </cell>
        </row>
        <row r="449">
          <cell r="H449">
            <v>0</v>
          </cell>
          <cell r="I449">
            <v>0</v>
          </cell>
          <cell r="J449">
            <v>0</v>
          </cell>
          <cell r="K449">
            <v>0</v>
          </cell>
          <cell r="L449">
            <v>0</v>
          </cell>
          <cell r="M449">
            <v>0</v>
          </cell>
          <cell r="N449">
            <v>0</v>
          </cell>
        </row>
        <row r="450">
          <cell r="H450">
            <v>0</v>
          </cell>
          <cell r="I450">
            <v>0</v>
          </cell>
          <cell r="J450">
            <v>0</v>
          </cell>
          <cell r="K450">
            <v>0</v>
          </cell>
          <cell r="L450">
            <v>0</v>
          </cell>
          <cell r="M450">
            <v>0</v>
          </cell>
          <cell r="N450">
            <v>0</v>
          </cell>
        </row>
        <row r="451">
          <cell r="H451">
            <v>0</v>
          </cell>
          <cell r="I451">
            <v>0</v>
          </cell>
          <cell r="J451">
            <v>0</v>
          </cell>
          <cell r="K451">
            <v>0</v>
          </cell>
          <cell r="L451">
            <v>0</v>
          </cell>
          <cell r="M451">
            <v>0</v>
          </cell>
          <cell r="N451">
            <v>0</v>
          </cell>
        </row>
        <row r="452">
          <cell r="H452">
            <v>0</v>
          </cell>
          <cell r="I452">
            <v>0</v>
          </cell>
          <cell r="J452">
            <v>0</v>
          </cell>
          <cell r="K452">
            <v>0</v>
          </cell>
          <cell r="L452">
            <v>0</v>
          </cell>
          <cell r="M452">
            <v>0</v>
          </cell>
          <cell r="N452">
            <v>0</v>
          </cell>
        </row>
        <row r="453">
          <cell r="H453">
            <v>0</v>
          </cell>
          <cell r="I453">
            <v>0</v>
          </cell>
          <cell r="J453">
            <v>0</v>
          </cell>
          <cell r="K453">
            <v>0</v>
          </cell>
          <cell r="L453">
            <v>0</v>
          </cell>
          <cell r="M453">
            <v>0</v>
          </cell>
          <cell r="N453">
            <v>0</v>
          </cell>
        </row>
        <row r="454">
          <cell r="H454">
            <v>0</v>
          </cell>
          <cell r="I454">
            <v>0</v>
          </cell>
          <cell r="J454">
            <v>0</v>
          </cell>
          <cell r="K454">
            <v>0</v>
          </cell>
          <cell r="L454">
            <v>0</v>
          </cell>
          <cell r="M454">
            <v>0</v>
          </cell>
          <cell r="N454">
            <v>0</v>
          </cell>
        </row>
        <row r="455">
          <cell r="H455">
            <v>0</v>
          </cell>
          <cell r="I455">
            <v>0</v>
          </cell>
          <cell r="J455">
            <v>0</v>
          </cell>
          <cell r="K455">
            <v>0</v>
          </cell>
          <cell r="L455">
            <v>0</v>
          </cell>
          <cell r="M455">
            <v>0</v>
          </cell>
          <cell r="N455">
            <v>0</v>
          </cell>
        </row>
        <row r="456">
          <cell r="H456">
            <v>0</v>
          </cell>
          <cell r="I456">
            <v>0</v>
          </cell>
          <cell r="J456">
            <v>0</v>
          </cell>
          <cell r="K456">
            <v>0</v>
          </cell>
          <cell r="L456">
            <v>0</v>
          </cell>
          <cell r="M456">
            <v>0</v>
          </cell>
          <cell r="N456">
            <v>0</v>
          </cell>
        </row>
        <row r="457">
          <cell r="H457">
            <v>0</v>
          </cell>
          <cell r="I457">
            <v>0</v>
          </cell>
          <cell r="J457">
            <v>0</v>
          </cell>
          <cell r="K457">
            <v>0</v>
          </cell>
          <cell r="L457">
            <v>0</v>
          </cell>
          <cell r="M457">
            <v>0</v>
          </cell>
          <cell r="N457">
            <v>0</v>
          </cell>
        </row>
        <row r="458">
          <cell r="H458">
            <v>0</v>
          </cell>
          <cell r="I458">
            <v>0</v>
          </cell>
          <cell r="J458">
            <v>0</v>
          </cell>
          <cell r="K458">
            <v>0</v>
          </cell>
          <cell r="L458">
            <v>0</v>
          </cell>
          <cell r="M458">
            <v>0</v>
          </cell>
          <cell r="N458">
            <v>0</v>
          </cell>
        </row>
        <row r="459">
          <cell r="H459">
            <v>0</v>
          </cell>
          <cell r="I459">
            <v>0</v>
          </cell>
          <cell r="J459">
            <v>0</v>
          </cell>
          <cell r="K459">
            <v>0</v>
          </cell>
          <cell r="L459">
            <v>0</v>
          </cell>
          <cell r="M459">
            <v>0</v>
          </cell>
          <cell r="N459">
            <v>0</v>
          </cell>
        </row>
        <row r="460">
          <cell r="H460">
            <v>0</v>
          </cell>
          <cell r="I460">
            <v>0</v>
          </cell>
          <cell r="J460">
            <v>0</v>
          </cell>
          <cell r="K460">
            <v>0</v>
          </cell>
          <cell r="L460">
            <v>0</v>
          </cell>
          <cell r="M460">
            <v>0</v>
          </cell>
          <cell r="N460">
            <v>0</v>
          </cell>
        </row>
        <row r="461">
          <cell r="H461">
            <v>0</v>
          </cell>
          <cell r="I461">
            <v>0</v>
          </cell>
          <cell r="J461">
            <v>0</v>
          </cell>
          <cell r="K461">
            <v>0</v>
          </cell>
          <cell r="L461">
            <v>0</v>
          </cell>
          <cell r="M461">
            <v>0</v>
          </cell>
          <cell r="N461">
            <v>0</v>
          </cell>
        </row>
        <row r="462">
          <cell r="H462">
            <v>0</v>
          </cell>
          <cell r="I462">
            <v>0</v>
          </cell>
          <cell r="J462">
            <v>0</v>
          </cell>
          <cell r="K462">
            <v>0</v>
          </cell>
          <cell r="L462">
            <v>0</v>
          </cell>
          <cell r="M462">
            <v>0</v>
          </cell>
          <cell r="N462">
            <v>0</v>
          </cell>
        </row>
        <row r="463">
          <cell r="H463">
            <v>0</v>
          </cell>
          <cell r="I463">
            <v>0</v>
          </cell>
          <cell r="J463">
            <v>0</v>
          </cell>
          <cell r="K463">
            <v>0</v>
          </cell>
          <cell r="L463">
            <v>0</v>
          </cell>
          <cell r="M463">
            <v>0</v>
          </cell>
          <cell r="N463">
            <v>0</v>
          </cell>
        </row>
        <row r="464">
          <cell r="H464">
            <v>0</v>
          </cell>
          <cell r="I464">
            <v>0</v>
          </cell>
          <cell r="J464">
            <v>0</v>
          </cell>
          <cell r="K464">
            <v>0</v>
          </cell>
          <cell r="L464">
            <v>0</v>
          </cell>
          <cell r="M464">
            <v>0</v>
          </cell>
          <cell r="N464">
            <v>0</v>
          </cell>
        </row>
        <row r="465">
          <cell r="H465">
            <v>0</v>
          </cell>
          <cell r="I465">
            <v>0</v>
          </cell>
          <cell r="J465">
            <v>0</v>
          </cell>
          <cell r="K465">
            <v>0</v>
          </cell>
          <cell r="L465">
            <v>0</v>
          </cell>
          <cell r="M465">
            <v>0</v>
          </cell>
          <cell r="N465">
            <v>0</v>
          </cell>
        </row>
        <row r="466">
          <cell r="H466">
            <v>0</v>
          </cell>
          <cell r="I466">
            <v>0</v>
          </cell>
          <cell r="J466">
            <v>0</v>
          </cell>
          <cell r="K466">
            <v>0</v>
          </cell>
          <cell r="L466">
            <v>0</v>
          </cell>
          <cell r="M466">
            <v>0</v>
          </cell>
          <cell r="N466">
            <v>0</v>
          </cell>
        </row>
        <row r="467">
          <cell r="B467">
            <v>0</v>
          </cell>
          <cell r="D467">
            <v>0</v>
          </cell>
          <cell r="E467">
            <v>0</v>
          </cell>
          <cell r="H467">
            <v>0</v>
          </cell>
          <cell r="I467">
            <v>0</v>
          </cell>
          <cell r="J467">
            <v>0</v>
          </cell>
          <cell r="K467">
            <v>0</v>
          </cell>
          <cell r="L467">
            <v>0</v>
          </cell>
          <cell r="M467">
            <v>0</v>
          </cell>
          <cell r="N467">
            <v>0</v>
          </cell>
          <cell r="P467">
            <v>0</v>
          </cell>
        </row>
        <row r="468">
          <cell r="B468">
            <v>0</v>
          </cell>
          <cell r="D468">
            <v>0</v>
          </cell>
          <cell r="E468">
            <v>0</v>
          </cell>
          <cell r="H468">
            <v>0</v>
          </cell>
          <cell r="I468">
            <v>0</v>
          </cell>
          <cell r="J468">
            <v>0</v>
          </cell>
          <cell r="K468">
            <v>0</v>
          </cell>
          <cell r="L468">
            <v>0</v>
          </cell>
          <cell r="M468">
            <v>0</v>
          </cell>
          <cell r="N468">
            <v>0</v>
          </cell>
          <cell r="P468">
            <v>0</v>
          </cell>
        </row>
        <row r="470">
          <cell r="G470" t="str">
            <v># deals</v>
          </cell>
          <cell r="H470" t="str">
            <v>value</v>
          </cell>
          <cell r="I470" t="str">
            <v>costs to date</v>
          </cell>
          <cell r="J470" t="str">
            <v>costs expected</v>
          </cell>
          <cell r="K470" t="str">
            <v>net profit</v>
          </cell>
        </row>
        <row r="471">
          <cell r="D471" t="str">
            <v>TOTAL Q2 01</v>
          </cell>
          <cell r="G471">
            <v>2</v>
          </cell>
          <cell r="H471">
            <v>15000</v>
          </cell>
          <cell r="I471">
            <v>0</v>
          </cell>
          <cell r="J471">
            <v>0</v>
          </cell>
          <cell r="K471">
            <v>15000</v>
          </cell>
        </row>
        <row r="472">
          <cell r="D472" t="str">
            <v>TOTAL Q3 01</v>
          </cell>
          <cell r="G472">
            <v>0</v>
          </cell>
          <cell r="H472">
            <v>0</v>
          </cell>
          <cell r="I472">
            <v>0</v>
          </cell>
          <cell r="J472">
            <v>0</v>
          </cell>
          <cell r="K472">
            <v>0</v>
          </cell>
        </row>
        <row r="473">
          <cell r="D473" t="str">
            <v>TOTAL Q4 01</v>
          </cell>
          <cell r="G473">
            <v>0</v>
          </cell>
          <cell r="H473">
            <v>0</v>
          </cell>
          <cell r="I473">
            <v>0</v>
          </cell>
          <cell r="J473">
            <v>0</v>
          </cell>
          <cell r="K473">
            <v>0</v>
          </cell>
        </row>
        <row r="474">
          <cell r="D474" t="str">
            <v>TOTAL Q1 02</v>
          </cell>
          <cell r="G474">
            <v>0</v>
          </cell>
          <cell r="H474">
            <v>0</v>
          </cell>
          <cell r="I474">
            <v>0</v>
          </cell>
          <cell r="J474">
            <v>0</v>
          </cell>
          <cell r="K474">
            <v>0</v>
          </cell>
        </row>
        <row r="475">
          <cell r="D475" t="str">
            <v>GROUP TOTAL</v>
          </cell>
          <cell r="G475">
            <v>2</v>
          </cell>
          <cell r="H475">
            <v>15000</v>
          </cell>
          <cell r="I475">
            <v>0</v>
          </cell>
          <cell r="J475">
            <v>0</v>
          </cell>
          <cell r="K475">
            <v>15000</v>
          </cell>
        </row>
        <row r="477">
          <cell r="B477" t="str">
            <v>GLOBAL FINANCE</v>
          </cell>
        </row>
        <row r="478">
          <cell r="H478">
            <v>0</v>
          </cell>
          <cell r="I478">
            <v>0</v>
          </cell>
          <cell r="J478">
            <v>0</v>
          </cell>
          <cell r="K478">
            <v>0</v>
          </cell>
          <cell r="L478">
            <v>0</v>
          </cell>
          <cell r="M478">
            <v>0</v>
          </cell>
          <cell r="N478">
            <v>0</v>
          </cell>
        </row>
        <row r="479">
          <cell r="B479" t="str">
            <v>ETOL 3</v>
          </cell>
          <cell r="C479" t="str">
            <v>Q2 01</v>
          </cell>
          <cell r="D479" t="str">
            <v>E.004090.05.14.02</v>
          </cell>
          <cell r="E479" t="str">
            <v>Stuart Schardin</v>
          </cell>
          <cell r="F479" t="str">
            <v>Negotiation</v>
          </cell>
          <cell r="G479" t="str">
            <v>P&amp;L</v>
          </cell>
          <cell r="H479">
            <v>50000</v>
          </cell>
          <cell r="I479">
            <v>0</v>
          </cell>
          <cell r="J479">
            <v>0</v>
          </cell>
          <cell r="K479">
            <v>70</v>
          </cell>
          <cell r="L479">
            <v>70</v>
          </cell>
          <cell r="M479">
            <v>50</v>
          </cell>
          <cell r="N479">
            <v>50</v>
          </cell>
          <cell r="O479" t="str">
            <v>Critical</v>
          </cell>
          <cell r="P479" t="str">
            <v>FAS 140 Monetisation of future earnings relating to cost-cutting measures</v>
          </cell>
        </row>
        <row r="480">
          <cell r="H480">
            <v>0</v>
          </cell>
          <cell r="I480">
            <v>0</v>
          </cell>
          <cell r="J480">
            <v>0</v>
          </cell>
          <cell r="K480">
            <v>0</v>
          </cell>
          <cell r="L480">
            <v>0</v>
          </cell>
          <cell r="M480">
            <v>0</v>
          </cell>
          <cell r="N480">
            <v>0</v>
          </cell>
        </row>
        <row r="481">
          <cell r="H481">
            <v>0</v>
          </cell>
          <cell r="I481">
            <v>0</v>
          </cell>
          <cell r="J481">
            <v>0</v>
          </cell>
          <cell r="K481">
            <v>0</v>
          </cell>
          <cell r="L481">
            <v>0</v>
          </cell>
          <cell r="M481">
            <v>0</v>
          </cell>
          <cell r="N481">
            <v>0</v>
          </cell>
        </row>
        <row r="482">
          <cell r="B482" t="str">
            <v>Letter of Credit Facilities</v>
          </cell>
          <cell r="C482" t="str">
            <v>Q2 01</v>
          </cell>
          <cell r="E482" t="str">
            <v>Simon Crowe</v>
          </cell>
          <cell r="F482" t="str">
            <v>Structuring</v>
          </cell>
          <cell r="G482" t="str">
            <v>Balance Sheet</v>
          </cell>
          <cell r="H482">
            <v>0</v>
          </cell>
          <cell r="I482">
            <v>0</v>
          </cell>
          <cell r="J482">
            <v>0</v>
          </cell>
          <cell r="K482">
            <v>80</v>
          </cell>
          <cell r="L482">
            <v>80</v>
          </cell>
          <cell r="M482">
            <v>5</v>
          </cell>
          <cell r="N482">
            <v>5</v>
          </cell>
          <cell r="O482" t="str">
            <v>High</v>
          </cell>
          <cell r="P482" t="str">
            <v>Creation of LC capacity to support trading facilities. Free up trapped cash. Value attached $300m</v>
          </cell>
        </row>
        <row r="483">
          <cell r="H483">
            <v>0</v>
          </cell>
          <cell r="I483">
            <v>0</v>
          </cell>
          <cell r="J483">
            <v>0</v>
          </cell>
          <cell r="K483">
            <v>0</v>
          </cell>
          <cell r="L483">
            <v>0</v>
          </cell>
          <cell r="M483">
            <v>0</v>
          </cell>
          <cell r="N483">
            <v>0</v>
          </cell>
        </row>
        <row r="484">
          <cell r="B484" t="str">
            <v>VPS 2 Monetisation</v>
          </cell>
          <cell r="C484" t="str">
            <v>Q3 01</v>
          </cell>
          <cell r="D484" t="str">
            <v>E.004090.05.13.02</v>
          </cell>
          <cell r="E484" t="str">
            <v>Simon Crowe</v>
          </cell>
          <cell r="F484" t="str">
            <v>Structuring</v>
          </cell>
          <cell r="G484" t="str">
            <v>Funds Flow</v>
          </cell>
          <cell r="H484">
            <v>0</v>
          </cell>
          <cell r="I484">
            <v>0</v>
          </cell>
          <cell r="J484">
            <v>0</v>
          </cell>
          <cell r="K484">
            <v>10</v>
          </cell>
          <cell r="L484">
            <v>10</v>
          </cell>
          <cell r="M484">
            <v>40</v>
          </cell>
          <cell r="N484">
            <v>40</v>
          </cell>
          <cell r="O484" t="str">
            <v>Medium</v>
          </cell>
          <cell r="P484" t="str">
            <v>Monetisation of the VPS 2 contract to generate funds flow and mitigate exposure to Eastern credit risk. Value attached $500m.</v>
          </cell>
        </row>
        <row r="485">
          <cell r="B485" t="str">
            <v>Conchango IPO</v>
          </cell>
          <cell r="C485" t="str">
            <v>Q3 01</v>
          </cell>
          <cell r="E485" t="str">
            <v>Adam Tyrrell</v>
          </cell>
          <cell r="F485" t="str">
            <v>Idea stage</v>
          </cell>
          <cell r="G485" t="str">
            <v>P&amp;L</v>
          </cell>
          <cell r="H485">
            <v>0</v>
          </cell>
          <cell r="I485">
            <v>0</v>
          </cell>
          <cell r="J485">
            <v>0</v>
          </cell>
          <cell r="K485">
            <v>5</v>
          </cell>
          <cell r="L485">
            <v>5</v>
          </cell>
          <cell r="M485">
            <v>0</v>
          </cell>
          <cell r="N485">
            <v>0</v>
          </cell>
          <cell r="O485" t="str">
            <v>Low</v>
          </cell>
          <cell r="P485" t="str">
            <v>IPO for Conchango (formerly OSI)</v>
          </cell>
        </row>
        <row r="486">
          <cell r="H486">
            <v>0</v>
          </cell>
          <cell r="I486">
            <v>0</v>
          </cell>
          <cell r="J486">
            <v>0</v>
          </cell>
          <cell r="K486">
            <v>0</v>
          </cell>
          <cell r="L486">
            <v>0</v>
          </cell>
          <cell r="M486">
            <v>0</v>
          </cell>
          <cell r="N486">
            <v>0</v>
          </cell>
        </row>
        <row r="487">
          <cell r="H487">
            <v>0</v>
          </cell>
          <cell r="I487">
            <v>0</v>
          </cell>
          <cell r="J487">
            <v>0</v>
          </cell>
          <cell r="K487">
            <v>0</v>
          </cell>
          <cell r="L487">
            <v>0</v>
          </cell>
          <cell r="M487">
            <v>0</v>
          </cell>
          <cell r="N487">
            <v>0</v>
          </cell>
        </row>
        <row r="488">
          <cell r="B488" t="str">
            <v>Metals receivables securitisation</v>
          </cell>
          <cell r="C488" t="str">
            <v>Q3 01</v>
          </cell>
          <cell r="E488" t="str">
            <v>Bill Appleby</v>
          </cell>
          <cell r="F488" t="str">
            <v>Idea stage</v>
          </cell>
          <cell r="G488" t="str">
            <v>Balance Sheet</v>
          </cell>
          <cell r="H488">
            <v>0</v>
          </cell>
          <cell r="I488">
            <v>0</v>
          </cell>
          <cell r="J488">
            <v>0</v>
          </cell>
          <cell r="K488">
            <v>25</v>
          </cell>
          <cell r="L488">
            <v>25</v>
          </cell>
          <cell r="M488">
            <v>0</v>
          </cell>
          <cell r="N488">
            <v>0</v>
          </cell>
          <cell r="O488" t="str">
            <v>Low</v>
          </cell>
          <cell r="P488" t="str">
            <v>Securitisation of receivables</v>
          </cell>
        </row>
        <row r="489">
          <cell r="B489" t="str">
            <v>LME Forward positions</v>
          </cell>
          <cell r="C489" t="str">
            <v>Q3 01</v>
          </cell>
          <cell r="D489" t="str">
            <v>E.004105.02.01</v>
          </cell>
          <cell r="E489" t="str">
            <v>Bill Appleby</v>
          </cell>
          <cell r="F489" t="str">
            <v>Idea stage</v>
          </cell>
          <cell r="G489" t="str">
            <v>Funds Flow</v>
          </cell>
          <cell r="H489">
            <v>0</v>
          </cell>
          <cell r="I489">
            <v>0</v>
          </cell>
          <cell r="J489">
            <v>0</v>
          </cell>
          <cell r="K489">
            <v>25</v>
          </cell>
          <cell r="L489">
            <v>25</v>
          </cell>
          <cell r="M489">
            <v>0</v>
          </cell>
          <cell r="N489">
            <v>0</v>
          </cell>
          <cell r="O489" t="str">
            <v>Medium</v>
          </cell>
          <cell r="P489" t="str">
            <v>Monetisation of LME forward positions. Value attached $200m</v>
          </cell>
        </row>
        <row r="490">
          <cell r="B490" t="str">
            <v>Margaux III</v>
          </cell>
          <cell r="C490" t="str">
            <v>Q4 01</v>
          </cell>
          <cell r="D490" t="str">
            <v>E.004090.05.15.02</v>
          </cell>
          <cell r="E490" t="str">
            <v>Maroun Abboudy</v>
          </cell>
          <cell r="F490" t="str">
            <v>Idea stage</v>
          </cell>
          <cell r="G490" t="str">
            <v>P&amp;L</v>
          </cell>
          <cell r="H490">
            <v>5500</v>
          </cell>
          <cell r="I490">
            <v>0</v>
          </cell>
          <cell r="J490">
            <v>0</v>
          </cell>
          <cell r="K490">
            <v>10</v>
          </cell>
          <cell r="L490">
            <v>10</v>
          </cell>
          <cell r="M490">
            <v>0</v>
          </cell>
          <cell r="N490">
            <v>0</v>
          </cell>
          <cell r="O490" t="str">
            <v>Medium</v>
          </cell>
          <cell r="P490" t="str">
            <v>FAS 125 on additional value</v>
          </cell>
        </row>
        <row r="491">
          <cell r="B491" t="str">
            <v>Sarlux Refinancing</v>
          </cell>
          <cell r="C491" t="str">
            <v>Q4 01</v>
          </cell>
          <cell r="D491" t="str">
            <v>E004003.01.ZB.23.01</v>
          </cell>
          <cell r="E491" t="str">
            <v>Maroun Abboudy</v>
          </cell>
          <cell r="F491" t="str">
            <v>Structuring</v>
          </cell>
          <cell r="H491">
            <v>0</v>
          </cell>
          <cell r="I491">
            <v>0</v>
          </cell>
          <cell r="J491">
            <v>0</v>
          </cell>
          <cell r="K491">
            <v>10</v>
          </cell>
          <cell r="L491">
            <v>10</v>
          </cell>
          <cell r="M491">
            <v>0</v>
          </cell>
          <cell r="N491">
            <v>0</v>
          </cell>
          <cell r="O491" t="str">
            <v>Medium</v>
          </cell>
          <cell r="P491" t="str">
            <v>Refinancing project , reduces exposure to future potential write downs</v>
          </cell>
        </row>
        <row r="492">
          <cell r="B492" t="str">
            <v>Metals values</v>
          </cell>
          <cell r="C492" t="str">
            <v>Q4 01</v>
          </cell>
          <cell r="E492" t="str">
            <v>Treasa Kirby</v>
          </cell>
          <cell r="F492" t="str">
            <v>Idea stage</v>
          </cell>
          <cell r="G492" t="str">
            <v>P&amp;L</v>
          </cell>
          <cell r="H492">
            <v>0</v>
          </cell>
          <cell r="I492">
            <v>0</v>
          </cell>
          <cell r="J492">
            <v>0</v>
          </cell>
          <cell r="K492">
            <v>5</v>
          </cell>
          <cell r="L492">
            <v>5</v>
          </cell>
          <cell r="M492">
            <v>0</v>
          </cell>
          <cell r="N492">
            <v>0</v>
          </cell>
          <cell r="O492" t="str">
            <v>Medium</v>
          </cell>
          <cell r="P492" t="str">
            <v>Reviewing options to extract value</v>
          </cell>
        </row>
        <row r="493">
          <cell r="B493" t="str">
            <v>German Recycling business</v>
          </cell>
          <cell r="C493" t="str">
            <v>Q4 01</v>
          </cell>
          <cell r="E493" t="str">
            <v>Treasa Kirby</v>
          </cell>
          <cell r="F493" t="str">
            <v>Idea stage</v>
          </cell>
          <cell r="G493" t="str">
            <v>P&amp;L</v>
          </cell>
          <cell r="H493">
            <v>0</v>
          </cell>
          <cell r="I493">
            <v>0</v>
          </cell>
          <cell r="J493">
            <v>0</v>
          </cell>
          <cell r="K493">
            <v>10</v>
          </cell>
          <cell r="L493">
            <v>10</v>
          </cell>
          <cell r="M493">
            <v>0</v>
          </cell>
          <cell r="N493">
            <v>0</v>
          </cell>
          <cell r="O493" t="str">
            <v>Low</v>
          </cell>
          <cell r="P493" t="str">
            <v>Securitisation of earnings</v>
          </cell>
        </row>
        <row r="494">
          <cell r="H494">
            <v>0</v>
          </cell>
          <cell r="I494">
            <v>0</v>
          </cell>
          <cell r="J494">
            <v>0</v>
          </cell>
          <cell r="K494">
            <v>0</v>
          </cell>
          <cell r="L494">
            <v>0</v>
          </cell>
          <cell r="M494">
            <v>0</v>
          </cell>
          <cell r="N494">
            <v>0</v>
          </cell>
        </row>
        <row r="495">
          <cell r="H495">
            <v>0</v>
          </cell>
          <cell r="I495">
            <v>0</v>
          </cell>
          <cell r="J495">
            <v>0</v>
          </cell>
          <cell r="K495">
            <v>0</v>
          </cell>
          <cell r="L495">
            <v>0</v>
          </cell>
          <cell r="M495">
            <v>0</v>
          </cell>
          <cell r="N495">
            <v>0</v>
          </cell>
        </row>
        <row r="496">
          <cell r="H496">
            <v>0</v>
          </cell>
          <cell r="I496">
            <v>0</v>
          </cell>
          <cell r="J496">
            <v>0</v>
          </cell>
          <cell r="K496">
            <v>0</v>
          </cell>
          <cell r="L496">
            <v>0</v>
          </cell>
          <cell r="M496">
            <v>0</v>
          </cell>
          <cell r="N496">
            <v>0</v>
          </cell>
        </row>
        <row r="497">
          <cell r="H497">
            <v>0</v>
          </cell>
          <cell r="I497">
            <v>0</v>
          </cell>
          <cell r="J497">
            <v>0</v>
          </cell>
          <cell r="K497">
            <v>0</v>
          </cell>
          <cell r="L497">
            <v>0</v>
          </cell>
          <cell r="M497">
            <v>0</v>
          </cell>
          <cell r="N497">
            <v>0</v>
          </cell>
        </row>
        <row r="498">
          <cell r="H498">
            <v>0</v>
          </cell>
          <cell r="I498">
            <v>0</v>
          </cell>
          <cell r="J498">
            <v>0</v>
          </cell>
          <cell r="K498">
            <v>0</v>
          </cell>
          <cell r="L498">
            <v>0</v>
          </cell>
          <cell r="M498">
            <v>0</v>
          </cell>
          <cell r="N498">
            <v>0</v>
          </cell>
        </row>
        <row r="499">
          <cell r="H499">
            <v>0</v>
          </cell>
          <cell r="I499">
            <v>0</v>
          </cell>
          <cell r="J499">
            <v>0</v>
          </cell>
          <cell r="K499">
            <v>0</v>
          </cell>
          <cell r="L499">
            <v>0</v>
          </cell>
          <cell r="M499">
            <v>0</v>
          </cell>
          <cell r="N499">
            <v>0</v>
          </cell>
        </row>
        <row r="500">
          <cell r="H500">
            <v>0</v>
          </cell>
          <cell r="I500">
            <v>0</v>
          </cell>
          <cell r="J500">
            <v>0</v>
          </cell>
          <cell r="K500">
            <v>0</v>
          </cell>
          <cell r="L500">
            <v>0</v>
          </cell>
          <cell r="M500">
            <v>0</v>
          </cell>
          <cell r="N500">
            <v>0</v>
          </cell>
        </row>
        <row r="501">
          <cell r="H501">
            <v>0</v>
          </cell>
          <cell r="I501">
            <v>0</v>
          </cell>
          <cell r="J501">
            <v>0</v>
          </cell>
          <cell r="K501">
            <v>0</v>
          </cell>
          <cell r="L501">
            <v>0</v>
          </cell>
          <cell r="M501">
            <v>0</v>
          </cell>
          <cell r="N501">
            <v>0</v>
          </cell>
        </row>
        <row r="502">
          <cell r="H502">
            <v>0</v>
          </cell>
          <cell r="I502">
            <v>0</v>
          </cell>
          <cell r="J502">
            <v>0</v>
          </cell>
          <cell r="K502">
            <v>0</v>
          </cell>
          <cell r="L502">
            <v>0</v>
          </cell>
          <cell r="M502">
            <v>0</v>
          </cell>
          <cell r="N502">
            <v>0</v>
          </cell>
        </row>
        <row r="503">
          <cell r="H503">
            <v>0</v>
          </cell>
          <cell r="I503">
            <v>0</v>
          </cell>
          <cell r="J503">
            <v>0</v>
          </cell>
          <cell r="K503">
            <v>0</v>
          </cell>
          <cell r="L503">
            <v>0</v>
          </cell>
          <cell r="M503">
            <v>0</v>
          </cell>
          <cell r="N503">
            <v>0</v>
          </cell>
        </row>
        <row r="504">
          <cell r="H504">
            <v>0</v>
          </cell>
          <cell r="I504">
            <v>0</v>
          </cell>
          <cell r="J504">
            <v>0</v>
          </cell>
          <cell r="K504">
            <v>0</v>
          </cell>
          <cell r="L504">
            <v>0</v>
          </cell>
          <cell r="M504">
            <v>0</v>
          </cell>
          <cell r="N504">
            <v>0</v>
          </cell>
        </row>
        <row r="505">
          <cell r="H505">
            <v>0</v>
          </cell>
          <cell r="I505">
            <v>0</v>
          </cell>
          <cell r="J505">
            <v>0</v>
          </cell>
          <cell r="K505">
            <v>0</v>
          </cell>
          <cell r="L505">
            <v>0</v>
          </cell>
          <cell r="M505">
            <v>0</v>
          </cell>
          <cell r="N505">
            <v>0</v>
          </cell>
        </row>
        <row r="506">
          <cell r="H506">
            <v>0</v>
          </cell>
          <cell r="I506">
            <v>0</v>
          </cell>
          <cell r="J506">
            <v>0</v>
          </cell>
          <cell r="K506">
            <v>0</v>
          </cell>
          <cell r="L506">
            <v>0</v>
          </cell>
          <cell r="M506">
            <v>0</v>
          </cell>
          <cell r="N506">
            <v>0</v>
          </cell>
        </row>
        <row r="507">
          <cell r="H507">
            <v>0</v>
          </cell>
          <cell r="I507">
            <v>0</v>
          </cell>
          <cell r="J507">
            <v>0</v>
          </cell>
          <cell r="K507">
            <v>0</v>
          </cell>
          <cell r="L507">
            <v>0</v>
          </cell>
          <cell r="M507">
            <v>0</v>
          </cell>
          <cell r="N507">
            <v>0</v>
          </cell>
        </row>
        <row r="508">
          <cell r="H508">
            <v>0</v>
          </cell>
          <cell r="I508">
            <v>0</v>
          </cell>
          <cell r="J508">
            <v>0</v>
          </cell>
          <cell r="K508">
            <v>0</v>
          </cell>
          <cell r="L508">
            <v>0</v>
          </cell>
          <cell r="M508">
            <v>0</v>
          </cell>
          <cell r="N508">
            <v>0</v>
          </cell>
        </row>
        <row r="509">
          <cell r="H509">
            <v>0</v>
          </cell>
          <cell r="I509">
            <v>0</v>
          </cell>
          <cell r="J509">
            <v>0</v>
          </cell>
          <cell r="K509">
            <v>0</v>
          </cell>
          <cell r="L509">
            <v>0</v>
          </cell>
          <cell r="M509">
            <v>0</v>
          </cell>
          <cell r="N509">
            <v>0</v>
          </cell>
        </row>
        <row r="510">
          <cell r="H510">
            <v>0</v>
          </cell>
          <cell r="I510">
            <v>0</v>
          </cell>
          <cell r="J510">
            <v>0</v>
          </cell>
          <cell r="K510">
            <v>0</v>
          </cell>
          <cell r="L510">
            <v>0</v>
          </cell>
          <cell r="M510">
            <v>0</v>
          </cell>
          <cell r="N510">
            <v>0</v>
          </cell>
        </row>
        <row r="511">
          <cell r="H511">
            <v>0</v>
          </cell>
          <cell r="I511">
            <v>0</v>
          </cell>
          <cell r="J511">
            <v>0</v>
          </cell>
          <cell r="K511">
            <v>0</v>
          </cell>
          <cell r="L511">
            <v>0</v>
          </cell>
          <cell r="M511">
            <v>0</v>
          </cell>
          <cell r="N511">
            <v>0</v>
          </cell>
        </row>
        <row r="512">
          <cell r="H512">
            <v>0</v>
          </cell>
          <cell r="I512">
            <v>0</v>
          </cell>
          <cell r="J512">
            <v>0</v>
          </cell>
          <cell r="K512">
            <v>0</v>
          </cell>
          <cell r="L512">
            <v>0</v>
          </cell>
          <cell r="M512">
            <v>0</v>
          </cell>
          <cell r="N512">
            <v>0</v>
          </cell>
        </row>
        <row r="513">
          <cell r="H513">
            <v>0</v>
          </cell>
          <cell r="I513">
            <v>0</v>
          </cell>
          <cell r="J513">
            <v>0</v>
          </cell>
          <cell r="K513">
            <v>0</v>
          </cell>
          <cell r="L513">
            <v>0</v>
          </cell>
          <cell r="M513">
            <v>0</v>
          </cell>
          <cell r="N513">
            <v>0</v>
          </cell>
        </row>
        <row r="514">
          <cell r="H514">
            <v>0</v>
          </cell>
          <cell r="I514">
            <v>0</v>
          </cell>
          <cell r="J514">
            <v>0</v>
          </cell>
          <cell r="K514">
            <v>0</v>
          </cell>
          <cell r="L514">
            <v>0</v>
          </cell>
          <cell r="M514">
            <v>0</v>
          </cell>
          <cell r="N514">
            <v>0</v>
          </cell>
        </row>
        <row r="515">
          <cell r="H515">
            <v>0</v>
          </cell>
          <cell r="I515">
            <v>0</v>
          </cell>
          <cell r="J515">
            <v>0</v>
          </cell>
          <cell r="K515">
            <v>0</v>
          </cell>
          <cell r="L515">
            <v>0</v>
          </cell>
          <cell r="M515">
            <v>0</v>
          </cell>
          <cell r="N515">
            <v>0</v>
          </cell>
        </row>
        <row r="516">
          <cell r="H516">
            <v>0</v>
          </cell>
          <cell r="I516">
            <v>0</v>
          </cell>
          <cell r="J516">
            <v>0</v>
          </cell>
          <cell r="K516">
            <v>0</v>
          </cell>
          <cell r="L516">
            <v>0</v>
          </cell>
          <cell r="M516">
            <v>0</v>
          </cell>
          <cell r="N516">
            <v>0</v>
          </cell>
        </row>
        <row r="517">
          <cell r="H517">
            <v>0</v>
          </cell>
          <cell r="I517">
            <v>0</v>
          </cell>
          <cell r="J517">
            <v>0</v>
          </cell>
          <cell r="K517">
            <v>0</v>
          </cell>
          <cell r="L517">
            <v>0</v>
          </cell>
          <cell r="M517">
            <v>0</v>
          </cell>
          <cell r="N517">
            <v>0</v>
          </cell>
        </row>
        <row r="518">
          <cell r="B518" t="str">
            <v>DEALS REMOVED</v>
          </cell>
        </row>
        <row r="519">
          <cell r="H519">
            <v>0</v>
          </cell>
          <cell r="I519">
            <v>0</v>
          </cell>
          <cell r="J519">
            <v>0</v>
          </cell>
          <cell r="K519">
            <v>0</v>
          </cell>
          <cell r="L519">
            <v>0</v>
          </cell>
          <cell r="M519">
            <v>0</v>
          </cell>
          <cell r="N519">
            <v>0</v>
          </cell>
        </row>
        <row r="520">
          <cell r="H520">
            <v>0</v>
          </cell>
          <cell r="I520">
            <v>0</v>
          </cell>
          <cell r="J520">
            <v>0</v>
          </cell>
          <cell r="K520">
            <v>0</v>
          </cell>
          <cell r="L520">
            <v>0</v>
          </cell>
          <cell r="M520">
            <v>0</v>
          </cell>
          <cell r="N520">
            <v>0</v>
          </cell>
        </row>
        <row r="521">
          <cell r="H521">
            <v>0</v>
          </cell>
          <cell r="I521">
            <v>0</v>
          </cell>
          <cell r="J521">
            <v>0</v>
          </cell>
          <cell r="K521">
            <v>0</v>
          </cell>
          <cell r="L521">
            <v>0</v>
          </cell>
          <cell r="M521">
            <v>0</v>
          </cell>
          <cell r="N521">
            <v>0</v>
          </cell>
        </row>
        <row r="522">
          <cell r="H522">
            <v>0</v>
          </cell>
          <cell r="I522">
            <v>0</v>
          </cell>
          <cell r="J522">
            <v>0</v>
          </cell>
          <cell r="K522">
            <v>0</v>
          </cell>
          <cell r="L522">
            <v>0</v>
          </cell>
          <cell r="M522">
            <v>0</v>
          </cell>
          <cell r="N522">
            <v>0</v>
          </cell>
        </row>
        <row r="523">
          <cell r="H523">
            <v>0</v>
          </cell>
          <cell r="I523">
            <v>0</v>
          </cell>
          <cell r="J523">
            <v>0</v>
          </cell>
          <cell r="K523">
            <v>0</v>
          </cell>
          <cell r="L523">
            <v>0</v>
          </cell>
          <cell r="M523">
            <v>0</v>
          </cell>
          <cell r="N523">
            <v>0</v>
          </cell>
        </row>
        <row r="524">
          <cell r="H524">
            <v>0</v>
          </cell>
          <cell r="I524">
            <v>0</v>
          </cell>
          <cell r="J524">
            <v>0</v>
          </cell>
          <cell r="K524">
            <v>0</v>
          </cell>
          <cell r="L524">
            <v>0</v>
          </cell>
          <cell r="M524">
            <v>0</v>
          </cell>
          <cell r="N524">
            <v>0</v>
          </cell>
        </row>
        <row r="525">
          <cell r="H525">
            <v>0</v>
          </cell>
          <cell r="I525">
            <v>0</v>
          </cell>
          <cell r="J525">
            <v>0</v>
          </cell>
          <cell r="K525">
            <v>0</v>
          </cell>
          <cell r="L525">
            <v>0</v>
          </cell>
          <cell r="M525">
            <v>0</v>
          </cell>
          <cell r="N525">
            <v>0</v>
          </cell>
        </row>
        <row r="526">
          <cell r="H526">
            <v>0</v>
          </cell>
          <cell r="I526">
            <v>0</v>
          </cell>
          <cell r="J526">
            <v>0</v>
          </cell>
          <cell r="K526">
            <v>0</v>
          </cell>
          <cell r="L526">
            <v>0</v>
          </cell>
          <cell r="M526">
            <v>0</v>
          </cell>
          <cell r="N526">
            <v>0</v>
          </cell>
        </row>
        <row r="527">
          <cell r="H527">
            <v>0</v>
          </cell>
          <cell r="I527">
            <v>0</v>
          </cell>
          <cell r="J527">
            <v>0</v>
          </cell>
          <cell r="K527">
            <v>0</v>
          </cell>
          <cell r="L527">
            <v>0</v>
          </cell>
          <cell r="M527">
            <v>0</v>
          </cell>
          <cell r="N527">
            <v>0</v>
          </cell>
        </row>
        <row r="528">
          <cell r="H528">
            <v>0</v>
          </cell>
          <cell r="I528">
            <v>0</v>
          </cell>
          <cell r="J528">
            <v>0</v>
          </cell>
          <cell r="K528">
            <v>0</v>
          </cell>
          <cell r="L528">
            <v>0</v>
          </cell>
          <cell r="M528">
            <v>0</v>
          </cell>
          <cell r="N528">
            <v>0</v>
          </cell>
        </row>
        <row r="529">
          <cell r="H529">
            <v>0</v>
          </cell>
          <cell r="I529">
            <v>0</v>
          </cell>
          <cell r="J529">
            <v>0</v>
          </cell>
          <cell r="K529">
            <v>0</v>
          </cell>
          <cell r="L529">
            <v>0</v>
          </cell>
          <cell r="M529">
            <v>0</v>
          </cell>
          <cell r="N529">
            <v>0</v>
          </cell>
        </row>
        <row r="530">
          <cell r="H530">
            <v>0</v>
          </cell>
          <cell r="I530">
            <v>0</v>
          </cell>
          <cell r="J530">
            <v>0</v>
          </cell>
          <cell r="K530">
            <v>0</v>
          </cell>
          <cell r="L530">
            <v>0</v>
          </cell>
          <cell r="M530">
            <v>0</v>
          </cell>
          <cell r="N530">
            <v>0</v>
          </cell>
        </row>
        <row r="531">
          <cell r="H531">
            <v>0</v>
          </cell>
          <cell r="I531">
            <v>0</v>
          </cell>
          <cell r="J531">
            <v>0</v>
          </cell>
          <cell r="K531">
            <v>0</v>
          </cell>
          <cell r="L531">
            <v>0</v>
          </cell>
          <cell r="M531">
            <v>0</v>
          </cell>
          <cell r="N531">
            <v>0</v>
          </cell>
        </row>
        <row r="532">
          <cell r="H532">
            <v>0</v>
          </cell>
          <cell r="I532">
            <v>0</v>
          </cell>
          <cell r="J532">
            <v>0</v>
          </cell>
          <cell r="K532">
            <v>0</v>
          </cell>
          <cell r="L532">
            <v>0</v>
          </cell>
          <cell r="M532">
            <v>0</v>
          </cell>
          <cell r="N532">
            <v>0</v>
          </cell>
        </row>
        <row r="533">
          <cell r="H533">
            <v>0</v>
          </cell>
          <cell r="I533">
            <v>0</v>
          </cell>
          <cell r="J533">
            <v>0</v>
          </cell>
          <cell r="K533">
            <v>0</v>
          </cell>
          <cell r="L533">
            <v>0</v>
          </cell>
          <cell r="M533">
            <v>0</v>
          </cell>
          <cell r="N533">
            <v>0</v>
          </cell>
        </row>
        <row r="534">
          <cell r="H534">
            <v>0</v>
          </cell>
          <cell r="I534">
            <v>0</v>
          </cell>
          <cell r="J534">
            <v>0</v>
          </cell>
          <cell r="K534">
            <v>0</v>
          </cell>
          <cell r="L534">
            <v>0</v>
          </cell>
          <cell r="M534">
            <v>0</v>
          </cell>
          <cell r="N534">
            <v>0</v>
          </cell>
        </row>
        <row r="535">
          <cell r="H535">
            <v>0</v>
          </cell>
          <cell r="I535">
            <v>0</v>
          </cell>
          <cell r="J535">
            <v>0</v>
          </cell>
          <cell r="K535">
            <v>0</v>
          </cell>
          <cell r="L535">
            <v>0</v>
          </cell>
          <cell r="M535">
            <v>0</v>
          </cell>
          <cell r="N535">
            <v>0</v>
          </cell>
        </row>
        <row r="536">
          <cell r="H536">
            <v>0</v>
          </cell>
          <cell r="I536">
            <v>0</v>
          </cell>
          <cell r="J536">
            <v>0</v>
          </cell>
          <cell r="K536">
            <v>0</v>
          </cell>
          <cell r="L536">
            <v>0</v>
          </cell>
          <cell r="M536">
            <v>0</v>
          </cell>
          <cell r="N536">
            <v>0</v>
          </cell>
        </row>
        <row r="537">
          <cell r="H537">
            <v>0</v>
          </cell>
          <cell r="I537">
            <v>0</v>
          </cell>
          <cell r="J537">
            <v>0</v>
          </cell>
          <cell r="K537">
            <v>0</v>
          </cell>
          <cell r="L537">
            <v>0</v>
          </cell>
          <cell r="M537">
            <v>0</v>
          </cell>
          <cell r="N537">
            <v>0</v>
          </cell>
        </row>
        <row r="538">
          <cell r="H538">
            <v>0</v>
          </cell>
          <cell r="I538">
            <v>0</v>
          </cell>
          <cell r="J538">
            <v>0</v>
          </cell>
          <cell r="K538">
            <v>0</v>
          </cell>
          <cell r="L538">
            <v>0</v>
          </cell>
          <cell r="M538">
            <v>0</v>
          </cell>
          <cell r="N538">
            <v>0</v>
          </cell>
        </row>
        <row r="539">
          <cell r="B539">
            <v>0</v>
          </cell>
          <cell r="D539">
            <v>0</v>
          </cell>
          <cell r="E539">
            <v>0</v>
          </cell>
          <cell r="H539">
            <v>0</v>
          </cell>
          <cell r="I539">
            <v>0</v>
          </cell>
          <cell r="J539">
            <v>0</v>
          </cell>
          <cell r="K539">
            <v>0</v>
          </cell>
          <cell r="L539">
            <v>0</v>
          </cell>
          <cell r="M539">
            <v>0</v>
          </cell>
          <cell r="N539">
            <v>0</v>
          </cell>
          <cell r="P539">
            <v>0</v>
          </cell>
        </row>
        <row r="540">
          <cell r="B540">
            <v>0</v>
          </cell>
          <cell r="D540">
            <v>0</v>
          </cell>
          <cell r="E540">
            <v>0</v>
          </cell>
          <cell r="H540">
            <v>0</v>
          </cell>
          <cell r="I540">
            <v>0</v>
          </cell>
          <cell r="J540">
            <v>0</v>
          </cell>
          <cell r="K540">
            <v>0</v>
          </cell>
          <cell r="L540">
            <v>0</v>
          </cell>
          <cell r="M540">
            <v>0</v>
          </cell>
          <cell r="N540">
            <v>0</v>
          </cell>
          <cell r="P540">
            <v>0</v>
          </cell>
        </row>
        <row r="542">
          <cell r="G542" t="str">
            <v># deals</v>
          </cell>
          <cell r="H542" t="str">
            <v>value</v>
          </cell>
          <cell r="I542" t="str">
            <v>costs to date</v>
          </cell>
          <cell r="J542" t="str">
            <v>costs expected</v>
          </cell>
          <cell r="K542" t="str">
            <v>net profit</v>
          </cell>
        </row>
        <row r="543">
          <cell r="D543" t="str">
            <v>TOTAL Q2 01</v>
          </cell>
          <cell r="G543">
            <v>2</v>
          </cell>
          <cell r="H543">
            <v>50000</v>
          </cell>
          <cell r="I543">
            <v>0</v>
          </cell>
          <cell r="J543">
            <v>0</v>
          </cell>
          <cell r="K543">
            <v>50000</v>
          </cell>
        </row>
        <row r="544">
          <cell r="D544" t="str">
            <v>TOTAL Q3 01</v>
          </cell>
          <cell r="G544">
            <v>4</v>
          </cell>
          <cell r="H544">
            <v>0</v>
          </cell>
          <cell r="I544">
            <v>0</v>
          </cell>
          <cell r="J544">
            <v>0</v>
          </cell>
          <cell r="K544">
            <v>0</v>
          </cell>
        </row>
        <row r="545">
          <cell r="D545" t="str">
            <v>TOTAL Q4 01</v>
          </cell>
          <cell r="G545">
            <v>4</v>
          </cell>
          <cell r="H545">
            <v>5500</v>
          </cell>
          <cell r="I545">
            <v>0</v>
          </cell>
          <cell r="J545">
            <v>0</v>
          </cell>
          <cell r="K545">
            <v>5500</v>
          </cell>
        </row>
        <row r="546">
          <cell r="D546" t="str">
            <v>TOTAL Q1 02</v>
          </cell>
          <cell r="G546">
            <v>0</v>
          </cell>
          <cell r="H546">
            <v>0</v>
          </cell>
          <cell r="I546">
            <v>0</v>
          </cell>
          <cell r="J546">
            <v>0</v>
          </cell>
          <cell r="K546">
            <v>0</v>
          </cell>
        </row>
        <row r="547">
          <cell r="D547" t="str">
            <v>GROUP TOTAL</v>
          </cell>
          <cell r="G547">
            <v>10</v>
          </cell>
          <cell r="H547">
            <v>55500</v>
          </cell>
          <cell r="I547">
            <v>0</v>
          </cell>
          <cell r="J547">
            <v>0</v>
          </cell>
          <cell r="K547">
            <v>55500</v>
          </cell>
        </row>
        <row r="550">
          <cell r="H550">
            <v>0</v>
          </cell>
          <cell r="I550">
            <v>0</v>
          </cell>
          <cell r="J550">
            <v>0</v>
          </cell>
          <cell r="K550">
            <v>0</v>
          </cell>
          <cell r="L550">
            <v>0</v>
          </cell>
          <cell r="M550">
            <v>0</v>
          </cell>
          <cell r="N550">
            <v>0</v>
          </cell>
        </row>
        <row r="551">
          <cell r="H551">
            <v>0</v>
          </cell>
          <cell r="I551">
            <v>0</v>
          </cell>
          <cell r="J551">
            <v>0</v>
          </cell>
          <cell r="K551">
            <v>0</v>
          </cell>
          <cell r="L551">
            <v>0</v>
          </cell>
          <cell r="M551">
            <v>0</v>
          </cell>
          <cell r="N551">
            <v>0</v>
          </cell>
        </row>
        <row r="552">
          <cell r="H552">
            <v>0</v>
          </cell>
          <cell r="I552">
            <v>0</v>
          </cell>
          <cell r="J552">
            <v>0</v>
          </cell>
          <cell r="K552">
            <v>0</v>
          </cell>
          <cell r="L552">
            <v>0</v>
          </cell>
          <cell r="M552">
            <v>0</v>
          </cell>
          <cell r="N552">
            <v>0</v>
          </cell>
        </row>
        <row r="553">
          <cell r="H553">
            <v>0</v>
          </cell>
          <cell r="I553">
            <v>0</v>
          </cell>
          <cell r="J553">
            <v>0</v>
          </cell>
          <cell r="K553">
            <v>0</v>
          </cell>
          <cell r="L553">
            <v>0</v>
          </cell>
          <cell r="M553">
            <v>0</v>
          </cell>
          <cell r="N553">
            <v>0</v>
          </cell>
        </row>
        <row r="554">
          <cell r="H554">
            <v>0</v>
          </cell>
          <cell r="I554">
            <v>0</v>
          </cell>
          <cell r="J554">
            <v>0</v>
          </cell>
          <cell r="K554">
            <v>0</v>
          </cell>
          <cell r="L554">
            <v>0</v>
          </cell>
          <cell r="M554">
            <v>0</v>
          </cell>
          <cell r="N554">
            <v>0</v>
          </cell>
        </row>
        <row r="555">
          <cell r="H555">
            <v>0</v>
          </cell>
          <cell r="I555">
            <v>0</v>
          </cell>
          <cell r="J555">
            <v>0</v>
          </cell>
          <cell r="K555">
            <v>0</v>
          </cell>
          <cell r="L555">
            <v>0</v>
          </cell>
          <cell r="M555">
            <v>0</v>
          </cell>
          <cell r="N555">
            <v>0</v>
          </cell>
        </row>
        <row r="556">
          <cell r="H556">
            <v>0</v>
          </cell>
          <cell r="I556">
            <v>0</v>
          </cell>
          <cell r="J556">
            <v>0</v>
          </cell>
          <cell r="K556">
            <v>0</v>
          </cell>
          <cell r="L556">
            <v>0</v>
          </cell>
          <cell r="M556">
            <v>0</v>
          </cell>
          <cell r="N556">
            <v>0</v>
          </cell>
        </row>
        <row r="557">
          <cell r="H557">
            <v>0</v>
          </cell>
          <cell r="I557">
            <v>0</v>
          </cell>
          <cell r="J557">
            <v>0</v>
          </cell>
          <cell r="K557">
            <v>0</v>
          </cell>
          <cell r="L557">
            <v>0</v>
          </cell>
          <cell r="M557">
            <v>0</v>
          </cell>
          <cell r="N557">
            <v>0</v>
          </cell>
        </row>
        <row r="558">
          <cell r="H558">
            <v>0</v>
          </cell>
          <cell r="I558">
            <v>0</v>
          </cell>
          <cell r="J558">
            <v>0</v>
          </cell>
          <cell r="K558">
            <v>0</v>
          </cell>
          <cell r="L558">
            <v>0</v>
          </cell>
          <cell r="M558">
            <v>0</v>
          </cell>
          <cell r="N558">
            <v>0</v>
          </cell>
        </row>
        <row r="559">
          <cell r="H559">
            <v>0</v>
          </cell>
          <cell r="I559">
            <v>0</v>
          </cell>
          <cell r="J559">
            <v>0</v>
          </cell>
          <cell r="K559">
            <v>0</v>
          </cell>
          <cell r="L559">
            <v>0</v>
          </cell>
          <cell r="M559">
            <v>0</v>
          </cell>
          <cell r="N559">
            <v>0</v>
          </cell>
        </row>
        <row r="560">
          <cell r="H560">
            <v>0</v>
          </cell>
          <cell r="I560">
            <v>0</v>
          </cell>
          <cell r="J560">
            <v>0</v>
          </cell>
          <cell r="K560">
            <v>0</v>
          </cell>
          <cell r="L560">
            <v>0</v>
          </cell>
          <cell r="M560">
            <v>0</v>
          </cell>
          <cell r="N560">
            <v>0</v>
          </cell>
        </row>
        <row r="561">
          <cell r="H561">
            <v>0</v>
          </cell>
          <cell r="I561">
            <v>0</v>
          </cell>
          <cell r="J561">
            <v>0</v>
          </cell>
          <cell r="K561">
            <v>0</v>
          </cell>
          <cell r="L561">
            <v>0</v>
          </cell>
          <cell r="M561">
            <v>0</v>
          </cell>
          <cell r="N561">
            <v>0</v>
          </cell>
        </row>
        <row r="562">
          <cell r="H562">
            <v>0</v>
          </cell>
          <cell r="I562">
            <v>0</v>
          </cell>
          <cell r="J562">
            <v>0</v>
          </cell>
          <cell r="K562">
            <v>0</v>
          </cell>
          <cell r="L562">
            <v>0</v>
          </cell>
          <cell r="M562">
            <v>0</v>
          </cell>
          <cell r="N562">
            <v>0</v>
          </cell>
        </row>
        <row r="563">
          <cell r="H563">
            <v>0</v>
          </cell>
          <cell r="I563">
            <v>0</v>
          </cell>
          <cell r="J563">
            <v>0</v>
          </cell>
          <cell r="K563">
            <v>0</v>
          </cell>
          <cell r="L563">
            <v>0</v>
          </cell>
          <cell r="M563">
            <v>0</v>
          </cell>
          <cell r="N563">
            <v>0</v>
          </cell>
        </row>
        <row r="564">
          <cell r="H564">
            <v>0</v>
          </cell>
          <cell r="I564">
            <v>0</v>
          </cell>
          <cell r="J564">
            <v>0</v>
          </cell>
          <cell r="K564">
            <v>0</v>
          </cell>
          <cell r="L564">
            <v>0</v>
          </cell>
          <cell r="M564">
            <v>0</v>
          </cell>
          <cell r="N564">
            <v>0</v>
          </cell>
        </row>
        <row r="565">
          <cell r="H565">
            <v>0</v>
          </cell>
          <cell r="I565">
            <v>0</v>
          </cell>
          <cell r="J565">
            <v>0</v>
          </cell>
          <cell r="K565">
            <v>0</v>
          </cell>
          <cell r="L565">
            <v>0</v>
          </cell>
          <cell r="M565">
            <v>0</v>
          </cell>
          <cell r="N565">
            <v>0</v>
          </cell>
        </row>
        <row r="566">
          <cell r="H566">
            <v>0</v>
          </cell>
          <cell r="I566">
            <v>0</v>
          </cell>
          <cell r="J566">
            <v>0</v>
          </cell>
          <cell r="K566">
            <v>0</v>
          </cell>
          <cell r="L566">
            <v>0</v>
          </cell>
          <cell r="M566">
            <v>0</v>
          </cell>
          <cell r="N566">
            <v>0</v>
          </cell>
        </row>
        <row r="567">
          <cell r="H567">
            <v>0</v>
          </cell>
          <cell r="I567">
            <v>0</v>
          </cell>
          <cell r="J567">
            <v>0</v>
          </cell>
          <cell r="K567">
            <v>0</v>
          </cell>
          <cell r="L567">
            <v>0</v>
          </cell>
          <cell r="M567">
            <v>0</v>
          </cell>
          <cell r="N567">
            <v>0</v>
          </cell>
        </row>
        <row r="568">
          <cell r="H568">
            <v>0</v>
          </cell>
          <cell r="I568">
            <v>0</v>
          </cell>
          <cell r="J568">
            <v>0</v>
          </cell>
          <cell r="K568">
            <v>0</v>
          </cell>
          <cell r="L568">
            <v>0</v>
          </cell>
          <cell r="M568">
            <v>0</v>
          </cell>
          <cell r="N568">
            <v>0</v>
          </cell>
        </row>
        <row r="569">
          <cell r="H569">
            <v>0</v>
          </cell>
          <cell r="I569">
            <v>0</v>
          </cell>
          <cell r="J569">
            <v>0</v>
          </cell>
          <cell r="K569">
            <v>0</v>
          </cell>
          <cell r="L569">
            <v>0</v>
          </cell>
          <cell r="M569">
            <v>0</v>
          </cell>
          <cell r="N569">
            <v>0</v>
          </cell>
        </row>
        <row r="570">
          <cell r="H570">
            <v>0</v>
          </cell>
          <cell r="I570">
            <v>0</v>
          </cell>
          <cell r="J570">
            <v>0</v>
          </cell>
          <cell r="K570">
            <v>0</v>
          </cell>
          <cell r="L570">
            <v>0</v>
          </cell>
          <cell r="M570">
            <v>0</v>
          </cell>
          <cell r="N570">
            <v>0</v>
          </cell>
        </row>
        <row r="571">
          <cell r="H571">
            <v>0</v>
          </cell>
          <cell r="I571">
            <v>0</v>
          </cell>
          <cell r="J571">
            <v>0</v>
          </cell>
          <cell r="K571">
            <v>0</v>
          </cell>
          <cell r="L571">
            <v>0</v>
          </cell>
          <cell r="M571">
            <v>0</v>
          </cell>
          <cell r="N571">
            <v>0</v>
          </cell>
        </row>
        <row r="572">
          <cell r="H572">
            <v>0</v>
          </cell>
          <cell r="I572">
            <v>0</v>
          </cell>
          <cell r="J572">
            <v>0</v>
          </cell>
          <cell r="K572">
            <v>0</v>
          </cell>
          <cell r="L572">
            <v>0</v>
          </cell>
          <cell r="M572">
            <v>0</v>
          </cell>
          <cell r="N572">
            <v>0</v>
          </cell>
        </row>
        <row r="573">
          <cell r="H573">
            <v>0</v>
          </cell>
          <cell r="I573">
            <v>0</v>
          </cell>
          <cell r="J573">
            <v>0</v>
          </cell>
          <cell r="K573">
            <v>0</v>
          </cell>
          <cell r="L573">
            <v>0</v>
          </cell>
          <cell r="M573">
            <v>0</v>
          </cell>
          <cell r="N573">
            <v>0</v>
          </cell>
        </row>
        <row r="574">
          <cell r="H574">
            <v>0</v>
          </cell>
          <cell r="I574">
            <v>0</v>
          </cell>
          <cell r="J574">
            <v>0</v>
          </cell>
          <cell r="K574">
            <v>0</v>
          </cell>
          <cell r="L574">
            <v>0</v>
          </cell>
          <cell r="M574">
            <v>0</v>
          </cell>
          <cell r="N574">
            <v>0</v>
          </cell>
        </row>
        <row r="575">
          <cell r="H575">
            <v>0</v>
          </cell>
          <cell r="I575">
            <v>0</v>
          </cell>
          <cell r="J575">
            <v>0</v>
          </cell>
          <cell r="K575">
            <v>0</v>
          </cell>
          <cell r="L575">
            <v>0</v>
          </cell>
          <cell r="M575">
            <v>0</v>
          </cell>
          <cell r="N575">
            <v>0</v>
          </cell>
        </row>
        <row r="576">
          <cell r="H576">
            <v>0</v>
          </cell>
          <cell r="I576">
            <v>0</v>
          </cell>
          <cell r="J576">
            <v>0</v>
          </cell>
          <cell r="K576">
            <v>0</v>
          </cell>
          <cell r="L576">
            <v>0</v>
          </cell>
          <cell r="M576">
            <v>0</v>
          </cell>
          <cell r="N576">
            <v>0</v>
          </cell>
        </row>
        <row r="577">
          <cell r="H577">
            <v>0</v>
          </cell>
          <cell r="I577">
            <v>0</v>
          </cell>
          <cell r="J577">
            <v>0</v>
          </cell>
          <cell r="K577">
            <v>0</v>
          </cell>
          <cell r="L577">
            <v>0</v>
          </cell>
          <cell r="M577">
            <v>0</v>
          </cell>
          <cell r="N577">
            <v>0</v>
          </cell>
        </row>
        <row r="578">
          <cell r="H578">
            <v>0</v>
          </cell>
          <cell r="I578">
            <v>0</v>
          </cell>
          <cell r="J578">
            <v>0</v>
          </cell>
          <cell r="K578">
            <v>0</v>
          </cell>
          <cell r="L578">
            <v>0</v>
          </cell>
          <cell r="M578">
            <v>0</v>
          </cell>
          <cell r="N578">
            <v>0</v>
          </cell>
        </row>
        <row r="579">
          <cell r="H579">
            <v>0</v>
          </cell>
          <cell r="I579">
            <v>0</v>
          </cell>
          <cell r="J579">
            <v>0</v>
          </cell>
          <cell r="K579">
            <v>0</v>
          </cell>
          <cell r="L579">
            <v>0</v>
          </cell>
          <cell r="M579">
            <v>0</v>
          </cell>
          <cell r="N579">
            <v>0</v>
          </cell>
        </row>
        <row r="580">
          <cell r="H580">
            <v>0</v>
          </cell>
          <cell r="I580">
            <v>0</v>
          </cell>
          <cell r="J580">
            <v>0</v>
          </cell>
          <cell r="K580">
            <v>0</v>
          </cell>
          <cell r="L580">
            <v>0</v>
          </cell>
          <cell r="M580">
            <v>0</v>
          </cell>
          <cell r="N580">
            <v>0</v>
          </cell>
        </row>
        <row r="581">
          <cell r="H581">
            <v>0</v>
          </cell>
          <cell r="I581">
            <v>0</v>
          </cell>
          <cell r="J581">
            <v>0</v>
          </cell>
          <cell r="K581">
            <v>0</v>
          </cell>
          <cell r="L581">
            <v>0</v>
          </cell>
          <cell r="M581">
            <v>0</v>
          </cell>
          <cell r="N581">
            <v>0</v>
          </cell>
        </row>
        <row r="582">
          <cell r="H582">
            <v>0</v>
          </cell>
          <cell r="I582">
            <v>0</v>
          </cell>
          <cell r="J582">
            <v>0</v>
          </cell>
          <cell r="K582">
            <v>0</v>
          </cell>
          <cell r="L582">
            <v>0</v>
          </cell>
          <cell r="M582">
            <v>0</v>
          </cell>
          <cell r="N582">
            <v>0</v>
          </cell>
        </row>
        <row r="583">
          <cell r="H583">
            <v>0</v>
          </cell>
          <cell r="I583">
            <v>0</v>
          </cell>
          <cell r="J583">
            <v>0</v>
          </cell>
          <cell r="K583">
            <v>0</v>
          </cell>
          <cell r="L583">
            <v>0</v>
          </cell>
          <cell r="M583">
            <v>0</v>
          </cell>
          <cell r="N583">
            <v>0</v>
          </cell>
        </row>
        <row r="584">
          <cell r="H584">
            <v>0</v>
          </cell>
          <cell r="I584">
            <v>0</v>
          </cell>
          <cell r="J584">
            <v>0</v>
          </cell>
          <cell r="K584">
            <v>0</v>
          </cell>
          <cell r="L584">
            <v>0</v>
          </cell>
          <cell r="M584">
            <v>0</v>
          </cell>
          <cell r="N584">
            <v>0</v>
          </cell>
        </row>
        <row r="585">
          <cell r="H585">
            <v>0</v>
          </cell>
          <cell r="I585">
            <v>0</v>
          </cell>
          <cell r="J585">
            <v>0</v>
          </cell>
          <cell r="K585">
            <v>0</v>
          </cell>
          <cell r="L585">
            <v>0</v>
          </cell>
          <cell r="M585">
            <v>0</v>
          </cell>
          <cell r="N585">
            <v>0</v>
          </cell>
        </row>
        <row r="586">
          <cell r="H586">
            <v>0</v>
          </cell>
          <cell r="I586">
            <v>0</v>
          </cell>
          <cell r="J586">
            <v>0</v>
          </cell>
          <cell r="K586">
            <v>0</v>
          </cell>
          <cell r="L586">
            <v>0</v>
          </cell>
          <cell r="M586">
            <v>0</v>
          </cell>
          <cell r="N586">
            <v>0</v>
          </cell>
        </row>
        <row r="587">
          <cell r="H587">
            <v>0</v>
          </cell>
          <cell r="I587">
            <v>0</v>
          </cell>
          <cell r="J587">
            <v>0</v>
          </cell>
          <cell r="K587">
            <v>0</v>
          </cell>
          <cell r="L587">
            <v>0</v>
          </cell>
          <cell r="M587">
            <v>0</v>
          </cell>
          <cell r="N587">
            <v>0</v>
          </cell>
        </row>
        <row r="588">
          <cell r="H588">
            <v>0</v>
          </cell>
          <cell r="I588">
            <v>0</v>
          </cell>
          <cell r="J588">
            <v>0</v>
          </cell>
          <cell r="K588">
            <v>0</v>
          </cell>
          <cell r="L588">
            <v>0</v>
          </cell>
          <cell r="M588">
            <v>0</v>
          </cell>
          <cell r="N588">
            <v>0</v>
          </cell>
        </row>
        <row r="589">
          <cell r="H589">
            <v>0</v>
          </cell>
          <cell r="I589">
            <v>0</v>
          </cell>
          <cell r="J589">
            <v>0</v>
          </cell>
          <cell r="K589">
            <v>0</v>
          </cell>
          <cell r="L589">
            <v>0</v>
          </cell>
          <cell r="M589">
            <v>0</v>
          </cell>
          <cell r="N589">
            <v>0</v>
          </cell>
        </row>
        <row r="590">
          <cell r="B590" t="str">
            <v>DEALS REMOVED</v>
          </cell>
        </row>
        <row r="591">
          <cell r="H591">
            <v>0</v>
          </cell>
          <cell r="I591">
            <v>0</v>
          </cell>
          <cell r="J591">
            <v>0</v>
          </cell>
          <cell r="K591">
            <v>0</v>
          </cell>
          <cell r="L591">
            <v>0</v>
          </cell>
          <cell r="M591">
            <v>0</v>
          </cell>
          <cell r="N591">
            <v>0</v>
          </cell>
        </row>
        <row r="592">
          <cell r="H592">
            <v>0</v>
          </cell>
          <cell r="I592">
            <v>0</v>
          </cell>
          <cell r="J592">
            <v>0</v>
          </cell>
          <cell r="K592">
            <v>0</v>
          </cell>
          <cell r="L592">
            <v>0</v>
          </cell>
          <cell r="M592">
            <v>0</v>
          </cell>
          <cell r="N592">
            <v>0</v>
          </cell>
        </row>
        <row r="593">
          <cell r="H593">
            <v>0</v>
          </cell>
          <cell r="I593">
            <v>0</v>
          </cell>
          <cell r="J593">
            <v>0</v>
          </cell>
          <cell r="K593">
            <v>0</v>
          </cell>
          <cell r="L593">
            <v>0</v>
          </cell>
          <cell r="M593">
            <v>0</v>
          </cell>
          <cell r="N593">
            <v>0</v>
          </cell>
        </row>
        <row r="594">
          <cell r="H594">
            <v>0</v>
          </cell>
          <cell r="I594">
            <v>0</v>
          </cell>
          <cell r="J594">
            <v>0</v>
          </cell>
          <cell r="K594">
            <v>0</v>
          </cell>
          <cell r="L594">
            <v>0</v>
          </cell>
          <cell r="M594">
            <v>0</v>
          </cell>
          <cell r="N594">
            <v>0</v>
          </cell>
        </row>
        <row r="595">
          <cell r="H595">
            <v>0</v>
          </cell>
          <cell r="I595">
            <v>0</v>
          </cell>
          <cell r="J595">
            <v>0</v>
          </cell>
          <cell r="K595">
            <v>0</v>
          </cell>
          <cell r="L595">
            <v>0</v>
          </cell>
          <cell r="M595">
            <v>0</v>
          </cell>
          <cell r="N595">
            <v>0</v>
          </cell>
        </row>
        <row r="596">
          <cell r="H596">
            <v>0</v>
          </cell>
          <cell r="I596">
            <v>0</v>
          </cell>
          <cell r="J596">
            <v>0</v>
          </cell>
          <cell r="K596">
            <v>0</v>
          </cell>
          <cell r="L596">
            <v>0</v>
          </cell>
          <cell r="M596">
            <v>0</v>
          </cell>
          <cell r="N596">
            <v>0</v>
          </cell>
        </row>
        <row r="597">
          <cell r="H597">
            <v>0</v>
          </cell>
          <cell r="I597">
            <v>0</v>
          </cell>
          <cell r="J597">
            <v>0</v>
          </cell>
          <cell r="K597">
            <v>0</v>
          </cell>
          <cell r="L597">
            <v>0</v>
          </cell>
          <cell r="M597">
            <v>0</v>
          </cell>
          <cell r="N597">
            <v>0</v>
          </cell>
        </row>
        <row r="598">
          <cell r="H598">
            <v>0</v>
          </cell>
          <cell r="I598">
            <v>0</v>
          </cell>
          <cell r="J598">
            <v>0</v>
          </cell>
          <cell r="K598">
            <v>0</v>
          </cell>
          <cell r="L598">
            <v>0</v>
          </cell>
          <cell r="M598">
            <v>0</v>
          </cell>
          <cell r="N598">
            <v>0</v>
          </cell>
        </row>
        <row r="599">
          <cell r="H599">
            <v>0</v>
          </cell>
          <cell r="I599">
            <v>0</v>
          </cell>
          <cell r="J599">
            <v>0</v>
          </cell>
          <cell r="K599">
            <v>0</v>
          </cell>
          <cell r="L599">
            <v>0</v>
          </cell>
          <cell r="M599">
            <v>0</v>
          </cell>
          <cell r="N599">
            <v>0</v>
          </cell>
        </row>
        <row r="600">
          <cell r="H600">
            <v>0</v>
          </cell>
          <cell r="I600">
            <v>0</v>
          </cell>
          <cell r="J600">
            <v>0</v>
          </cell>
          <cell r="K600">
            <v>0</v>
          </cell>
          <cell r="L600">
            <v>0</v>
          </cell>
          <cell r="M600">
            <v>0</v>
          </cell>
          <cell r="N600">
            <v>0</v>
          </cell>
        </row>
        <row r="601">
          <cell r="H601">
            <v>0</v>
          </cell>
          <cell r="I601">
            <v>0</v>
          </cell>
          <cell r="J601">
            <v>0</v>
          </cell>
          <cell r="K601">
            <v>0</v>
          </cell>
          <cell r="L601">
            <v>0</v>
          </cell>
          <cell r="M601">
            <v>0</v>
          </cell>
          <cell r="N601">
            <v>0</v>
          </cell>
        </row>
        <row r="602">
          <cell r="H602">
            <v>0</v>
          </cell>
          <cell r="I602">
            <v>0</v>
          </cell>
          <cell r="J602">
            <v>0</v>
          </cell>
          <cell r="K602">
            <v>0</v>
          </cell>
          <cell r="L602">
            <v>0</v>
          </cell>
          <cell r="M602">
            <v>0</v>
          </cell>
          <cell r="N602">
            <v>0</v>
          </cell>
        </row>
        <row r="603">
          <cell r="H603">
            <v>0</v>
          </cell>
          <cell r="I603">
            <v>0</v>
          </cell>
          <cell r="J603">
            <v>0</v>
          </cell>
          <cell r="K603">
            <v>0</v>
          </cell>
          <cell r="L603">
            <v>0</v>
          </cell>
          <cell r="M603">
            <v>0</v>
          </cell>
          <cell r="N603">
            <v>0</v>
          </cell>
        </row>
        <row r="604">
          <cell r="H604">
            <v>0</v>
          </cell>
          <cell r="I604">
            <v>0</v>
          </cell>
          <cell r="J604">
            <v>0</v>
          </cell>
          <cell r="K604">
            <v>0</v>
          </cell>
          <cell r="L604">
            <v>0</v>
          </cell>
          <cell r="M604">
            <v>0</v>
          </cell>
          <cell r="N604">
            <v>0</v>
          </cell>
        </row>
        <row r="605">
          <cell r="H605">
            <v>0</v>
          </cell>
          <cell r="I605">
            <v>0</v>
          </cell>
          <cell r="J605">
            <v>0</v>
          </cell>
          <cell r="K605">
            <v>0</v>
          </cell>
          <cell r="L605">
            <v>0</v>
          </cell>
          <cell r="M605">
            <v>0</v>
          </cell>
          <cell r="N605">
            <v>0</v>
          </cell>
        </row>
        <row r="606">
          <cell r="H606">
            <v>0</v>
          </cell>
          <cell r="I606">
            <v>0</v>
          </cell>
          <cell r="J606">
            <v>0</v>
          </cell>
          <cell r="K606">
            <v>0</v>
          </cell>
          <cell r="L606">
            <v>0</v>
          </cell>
          <cell r="M606">
            <v>0</v>
          </cell>
          <cell r="N606">
            <v>0</v>
          </cell>
        </row>
        <row r="607">
          <cell r="H607">
            <v>0</v>
          </cell>
          <cell r="I607">
            <v>0</v>
          </cell>
          <cell r="J607">
            <v>0</v>
          </cell>
          <cell r="K607">
            <v>0</v>
          </cell>
          <cell r="L607">
            <v>0</v>
          </cell>
          <cell r="M607">
            <v>0</v>
          </cell>
          <cell r="N607">
            <v>0</v>
          </cell>
        </row>
        <row r="608">
          <cell r="H608">
            <v>0</v>
          </cell>
          <cell r="I608">
            <v>0</v>
          </cell>
          <cell r="J608">
            <v>0</v>
          </cell>
          <cell r="K608">
            <v>0</v>
          </cell>
          <cell r="L608">
            <v>0</v>
          </cell>
          <cell r="M608">
            <v>0</v>
          </cell>
          <cell r="N608">
            <v>0</v>
          </cell>
        </row>
        <row r="609">
          <cell r="H609">
            <v>0</v>
          </cell>
          <cell r="I609">
            <v>0</v>
          </cell>
          <cell r="J609">
            <v>0</v>
          </cell>
          <cell r="K609">
            <v>0</v>
          </cell>
          <cell r="L609">
            <v>0</v>
          </cell>
          <cell r="M609">
            <v>0</v>
          </cell>
          <cell r="N609">
            <v>0</v>
          </cell>
        </row>
        <row r="610">
          <cell r="H610">
            <v>0</v>
          </cell>
          <cell r="I610">
            <v>0</v>
          </cell>
          <cell r="J610">
            <v>0</v>
          </cell>
          <cell r="K610">
            <v>0</v>
          </cell>
          <cell r="L610">
            <v>0</v>
          </cell>
          <cell r="M610">
            <v>0</v>
          </cell>
          <cell r="N610">
            <v>0</v>
          </cell>
        </row>
        <row r="611">
          <cell r="B611">
            <v>0</v>
          </cell>
          <cell r="D611">
            <v>0</v>
          </cell>
          <cell r="E611">
            <v>0</v>
          </cell>
          <cell r="H611">
            <v>0</v>
          </cell>
          <cell r="I611">
            <v>0</v>
          </cell>
          <cell r="J611">
            <v>0</v>
          </cell>
          <cell r="K611">
            <v>0</v>
          </cell>
          <cell r="L611">
            <v>0</v>
          </cell>
          <cell r="M611">
            <v>0</v>
          </cell>
          <cell r="N611">
            <v>0</v>
          </cell>
          <cell r="P611">
            <v>0</v>
          </cell>
        </row>
        <row r="612">
          <cell r="B612">
            <v>0</v>
          </cell>
          <cell r="D612">
            <v>0</v>
          </cell>
          <cell r="E612">
            <v>0</v>
          </cell>
          <cell r="H612">
            <v>0</v>
          </cell>
          <cell r="I612">
            <v>0</v>
          </cell>
          <cell r="J612">
            <v>0</v>
          </cell>
          <cell r="K612">
            <v>0</v>
          </cell>
          <cell r="L612">
            <v>0</v>
          </cell>
          <cell r="M612">
            <v>0</v>
          </cell>
          <cell r="N612">
            <v>0</v>
          </cell>
          <cell r="P612">
            <v>0</v>
          </cell>
        </row>
        <row r="614">
          <cell r="G614" t="str">
            <v># deals</v>
          </cell>
          <cell r="H614" t="str">
            <v>value</v>
          </cell>
          <cell r="I614" t="str">
            <v>costs to date</v>
          </cell>
          <cell r="J614" t="str">
            <v>costs expected</v>
          </cell>
          <cell r="K614" t="str">
            <v>net profit</v>
          </cell>
        </row>
        <row r="615">
          <cell r="D615" t="str">
            <v>TOTAL Q2 01</v>
          </cell>
          <cell r="G615">
            <v>0</v>
          </cell>
          <cell r="H615">
            <v>0</v>
          </cell>
          <cell r="I615">
            <v>0</v>
          </cell>
          <cell r="J615">
            <v>0</v>
          </cell>
          <cell r="K615">
            <v>0</v>
          </cell>
        </row>
        <row r="616">
          <cell r="D616" t="str">
            <v>TOTAL Q3 01</v>
          </cell>
          <cell r="G616">
            <v>0</v>
          </cell>
          <cell r="H616">
            <v>0</v>
          </cell>
          <cell r="I616">
            <v>0</v>
          </cell>
          <cell r="J616">
            <v>0</v>
          </cell>
          <cell r="K616">
            <v>0</v>
          </cell>
        </row>
        <row r="617">
          <cell r="D617" t="str">
            <v>TOTAL Q4 01</v>
          </cell>
          <cell r="G617">
            <v>0</v>
          </cell>
          <cell r="H617">
            <v>0</v>
          </cell>
          <cell r="I617">
            <v>0</v>
          </cell>
          <cell r="J617">
            <v>0</v>
          </cell>
          <cell r="K617">
            <v>0</v>
          </cell>
        </row>
        <row r="618">
          <cell r="D618" t="str">
            <v>TOTAL Q1 02</v>
          </cell>
          <cell r="G618">
            <v>0</v>
          </cell>
          <cell r="H618">
            <v>0</v>
          </cell>
          <cell r="I618">
            <v>0</v>
          </cell>
          <cell r="J618">
            <v>0</v>
          </cell>
          <cell r="K618">
            <v>0</v>
          </cell>
        </row>
        <row r="619">
          <cell r="D619" t="str">
            <v>GROUP TOTAL</v>
          </cell>
          <cell r="G619">
            <v>0</v>
          </cell>
          <cell r="H619">
            <v>0</v>
          </cell>
          <cell r="I619">
            <v>0</v>
          </cell>
          <cell r="J619">
            <v>0</v>
          </cell>
          <cell r="K619">
            <v>0</v>
          </cell>
        </row>
        <row r="621">
          <cell r="B621" t="str">
            <v>ENRON CREDIT</v>
          </cell>
        </row>
        <row r="622">
          <cell r="B622" t="str">
            <v>Ra</v>
          </cell>
          <cell r="C622" t="str">
            <v>Q2 01</v>
          </cell>
          <cell r="E622" t="str">
            <v>Robina Barker-Bennett</v>
          </cell>
          <cell r="F622" t="str">
            <v>Negotiation</v>
          </cell>
          <cell r="G622" t="str">
            <v>P&amp;L</v>
          </cell>
          <cell r="H622">
            <v>3500</v>
          </cell>
          <cell r="I622">
            <v>0</v>
          </cell>
          <cell r="J622">
            <v>0</v>
          </cell>
          <cell r="K622">
            <v>50</v>
          </cell>
          <cell r="L622">
            <v>50</v>
          </cell>
          <cell r="M622">
            <v>35</v>
          </cell>
          <cell r="N622">
            <v>35</v>
          </cell>
          <cell r="O622" t="str">
            <v>Critical</v>
          </cell>
          <cell r="P622" t="str">
            <v>100 name, $1bn portfolio of 5yrs CDSs</v>
          </cell>
        </row>
        <row r="623">
          <cell r="B623" t="str">
            <v>AIG/Chubb</v>
          </cell>
          <cell r="C623" t="str">
            <v>Q2 01</v>
          </cell>
          <cell r="E623" t="str">
            <v>Robina Barker-Bennet</v>
          </cell>
          <cell r="F623" t="str">
            <v>Negotiation</v>
          </cell>
          <cell r="G623" t="str">
            <v>P&amp;L</v>
          </cell>
          <cell r="H623">
            <v>1000</v>
          </cell>
          <cell r="I623">
            <v>0</v>
          </cell>
          <cell r="J623">
            <v>100</v>
          </cell>
          <cell r="K623">
            <v>50</v>
          </cell>
          <cell r="L623">
            <v>0</v>
          </cell>
          <cell r="M623">
            <v>60</v>
          </cell>
          <cell r="N623">
            <v>0</v>
          </cell>
          <cell r="O623" t="str">
            <v>Critical</v>
          </cell>
          <cell r="P623" t="str">
            <v>Ra portfolio - $1bn, 100 IG credits of $10m each</v>
          </cell>
        </row>
        <row r="624">
          <cell r="B624" t="str">
            <v>Accenture</v>
          </cell>
          <cell r="C624" t="str">
            <v>Q2 01</v>
          </cell>
          <cell r="E624" t="str">
            <v>Chaney</v>
          </cell>
          <cell r="F624" t="str">
            <v>Implementation</v>
          </cell>
          <cell r="G624" t="str">
            <v>Market Growth</v>
          </cell>
          <cell r="H624">
            <v>0</v>
          </cell>
          <cell r="I624">
            <v>0</v>
          </cell>
          <cell r="J624">
            <v>750</v>
          </cell>
          <cell r="K624">
            <v>90</v>
          </cell>
          <cell r="L624">
            <v>90</v>
          </cell>
          <cell r="M624">
            <v>20</v>
          </cell>
          <cell r="N624">
            <v>20</v>
          </cell>
          <cell r="O624" t="str">
            <v>Medium</v>
          </cell>
          <cell r="P624" t="str">
            <v>Accenture moving into the credit risk management market on 3 fronts. 1. Process re-design consulting - immediate; 2. ASP provider of required systems -2002. 3. Credit outsourcing service provider - 2002.</v>
          </cell>
        </row>
        <row r="625">
          <cell r="B625" t="str">
            <v>Aon</v>
          </cell>
          <cell r="C625" t="str">
            <v>Q2 01</v>
          </cell>
          <cell r="E625" t="str">
            <v>Mark Leahy</v>
          </cell>
          <cell r="F625" t="str">
            <v>Negotiation</v>
          </cell>
          <cell r="G625" t="str">
            <v>P&amp;L</v>
          </cell>
          <cell r="H625">
            <v>0</v>
          </cell>
          <cell r="I625">
            <v>0</v>
          </cell>
          <cell r="J625">
            <v>0</v>
          </cell>
          <cell r="K625">
            <v>70</v>
          </cell>
          <cell r="L625">
            <v>50</v>
          </cell>
          <cell r="M625">
            <v>80</v>
          </cell>
          <cell r="N625">
            <v>80</v>
          </cell>
          <cell r="O625" t="str">
            <v>Medium</v>
          </cell>
          <cell r="P625" t="str">
            <v>Long term relationship for deal flow + marketing to their 30,000+ employees.</v>
          </cell>
        </row>
        <row r="626">
          <cell r="B626" t="str">
            <v>Swiss Capital</v>
          </cell>
          <cell r="C626" t="str">
            <v>Q2 01</v>
          </cell>
          <cell r="E626" t="str">
            <v>Andrew Feachem</v>
          </cell>
          <cell r="F626" t="str">
            <v>Negotiation</v>
          </cell>
          <cell r="G626" t="str">
            <v>P&amp;L</v>
          </cell>
          <cell r="H626">
            <v>500</v>
          </cell>
          <cell r="I626">
            <v>0</v>
          </cell>
          <cell r="J626">
            <v>0</v>
          </cell>
          <cell r="K626">
            <v>5</v>
          </cell>
          <cell r="L626">
            <v>5</v>
          </cell>
          <cell r="M626">
            <v>70</v>
          </cell>
          <cell r="N626">
            <v>70</v>
          </cell>
          <cell r="O626" t="str">
            <v>Medium</v>
          </cell>
          <cell r="P626" t="str">
            <v>Issue of CLTN, collaterallised by A+ bank MTN (L+15), linked to Petrobras-structure provided by Gen Re. Swisscap arranging on behalf of middle eastern investor.</v>
          </cell>
        </row>
        <row r="627">
          <cell r="B627" t="str">
            <v>Credit2B.com</v>
          </cell>
          <cell r="C627" t="str">
            <v>Q2 01</v>
          </cell>
          <cell r="E627" t="str">
            <v>Chaney</v>
          </cell>
          <cell r="F627" t="str">
            <v>Negotiation</v>
          </cell>
          <cell r="G627" t="str">
            <v>Market Growth</v>
          </cell>
          <cell r="H627">
            <v>0</v>
          </cell>
          <cell r="I627">
            <v>0</v>
          </cell>
          <cell r="J627">
            <v>0</v>
          </cell>
          <cell r="K627">
            <v>40</v>
          </cell>
          <cell r="L627">
            <v>40</v>
          </cell>
          <cell r="M627">
            <v>5</v>
          </cell>
          <cell r="N627">
            <v>5</v>
          </cell>
          <cell r="O627" t="str">
            <v>Medium</v>
          </cell>
          <cell r="P627" t="str">
            <v>Credit2B has models, and infrastructure to provide probability of bankruptcy based on late payment history that we can utilise for short term products.</v>
          </cell>
        </row>
        <row r="628">
          <cell r="B628" t="str">
            <v>Credit Linked Note Program</v>
          </cell>
          <cell r="C628" t="str">
            <v>Q2 01</v>
          </cell>
          <cell r="E628" t="str">
            <v>Robina Barker-Bennett</v>
          </cell>
          <cell r="F628" t="str">
            <v>Negotiation</v>
          </cell>
          <cell r="G628" t="str">
            <v>Market Growth</v>
          </cell>
          <cell r="H628">
            <v>0</v>
          </cell>
          <cell r="I628">
            <v>0</v>
          </cell>
          <cell r="J628">
            <v>1000</v>
          </cell>
          <cell r="K628">
            <v>50</v>
          </cell>
          <cell r="L628">
            <v>50</v>
          </cell>
          <cell r="M628">
            <v>50</v>
          </cell>
          <cell r="N628">
            <v>50</v>
          </cell>
          <cell r="O628" t="str">
            <v>Critical</v>
          </cell>
          <cell r="P628" t="str">
            <v>Put in place a CLN program to enable us to issue funded notes as well as synthetic, and reach a wider investor base</v>
          </cell>
        </row>
        <row r="629">
          <cell r="B629" t="str">
            <v>Bloomberg</v>
          </cell>
          <cell r="C629" t="str">
            <v>Q2 01</v>
          </cell>
          <cell r="E629" t="str">
            <v>Leydic</v>
          </cell>
          <cell r="F629" t="str">
            <v>Implementation</v>
          </cell>
          <cell r="G629" t="str">
            <v>Market Growth</v>
          </cell>
          <cell r="H629">
            <v>0</v>
          </cell>
          <cell r="I629">
            <v>0</v>
          </cell>
          <cell r="J629">
            <v>0</v>
          </cell>
          <cell r="K629">
            <v>70</v>
          </cell>
          <cell r="L629">
            <v>70</v>
          </cell>
          <cell r="M629">
            <v>45</v>
          </cell>
          <cell r="N629">
            <v>45</v>
          </cell>
          <cell r="O629" t="str">
            <v>Medium</v>
          </cell>
          <cell r="P629" t="str">
            <v>Phase2: ECC and DBS info on the website (CRPR)</v>
          </cell>
        </row>
        <row r="630">
          <cell r="B630" t="str">
            <v>Risk Metrics</v>
          </cell>
          <cell r="C630" t="str">
            <v>Q2 01</v>
          </cell>
          <cell r="E630" t="str">
            <v>Cruver</v>
          </cell>
          <cell r="F630" t="str">
            <v>Negotiation</v>
          </cell>
          <cell r="G630" t="str">
            <v>Market Growth</v>
          </cell>
          <cell r="H630">
            <v>0</v>
          </cell>
          <cell r="I630">
            <v>0</v>
          </cell>
          <cell r="J630">
            <v>0</v>
          </cell>
          <cell r="K630">
            <v>70</v>
          </cell>
          <cell r="L630">
            <v>50</v>
          </cell>
          <cell r="M630">
            <v>80</v>
          </cell>
          <cell r="N630">
            <v>20</v>
          </cell>
          <cell r="O630" t="str">
            <v>Medium</v>
          </cell>
          <cell r="P630" t="str">
            <v>Provide data download and customer service through their DataMetrics Link. Sequentially they develop a credit manager.</v>
          </cell>
        </row>
        <row r="631">
          <cell r="B631" t="str">
            <v>Coface@Rating</v>
          </cell>
          <cell r="C631" t="str">
            <v>Q2 01</v>
          </cell>
          <cell r="E631" t="str">
            <v>Adam Tyrrell</v>
          </cell>
          <cell r="F631" t="str">
            <v>Negotiation</v>
          </cell>
          <cell r="G631" t="str">
            <v>Market Growth</v>
          </cell>
          <cell r="H631">
            <v>0</v>
          </cell>
          <cell r="I631">
            <v>0</v>
          </cell>
          <cell r="J631">
            <v>0</v>
          </cell>
          <cell r="K631">
            <v>40</v>
          </cell>
          <cell r="L631">
            <v>60</v>
          </cell>
          <cell r="M631">
            <v>60</v>
          </cell>
          <cell r="N631">
            <v>60</v>
          </cell>
          <cell r="O631" t="str">
            <v>Low</v>
          </cell>
          <cell r="P631" t="str">
            <v>Looking to share information and products both ways.</v>
          </cell>
        </row>
        <row r="632">
          <cell r="B632" t="str">
            <v>AEP</v>
          </cell>
          <cell r="C632" t="str">
            <v>Q2 01</v>
          </cell>
          <cell r="E632" t="str">
            <v>Nimmo</v>
          </cell>
          <cell r="F632" t="str">
            <v>Negotiation</v>
          </cell>
          <cell r="G632" t="str">
            <v>P&amp;L</v>
          </cell>
          <cell r="H632">
            <v>100</v>
          </cell>
          <cell r="I632">
            <v>0</v>
          </cell>
          <cell r="J632">
            <v>0</v>
          </cell>
          <cell r="K632">
            <v>25</v>
          </cell>
          <cell r="L632">
            <v>25</v>
          </cell>
          <cell r="M632">
            <v>70</v>
          </cell>
          <cell r="N632">
            <v>70</v>
          </cell>
          <cell r="O632" t="str">
            <v>Medium</v>
          </cell>
          <cell r="P632" t="str">
            <v>Zero Premium DBS Structure</v>
          </cell>
        </row>
        <row r="633">
          <cell r="B633" t="str">
            <v>Penstock</v>
          </cell>
          <cell r="C633" t="str">
            <v>Q2 01</v>
          </cell>
          <cell r="E633" t="str">
            <v>Robina Barker-Bennet</v>
          </cell>
          <cell r="F633" t="str">
            <v>Negotiation</v>
          </cell>
          <cell r="G633" t="str">
            <v>P&amp;L</v>
          </cell>
          <cell r="H633">
            <v>15000</v>
          </cell>
          <cell r="I633">
            <v>0</v>
          </cell>
          <cell r="J633">
            <v>100</v>
          </cell>
          <cell r="K633">
            <v>25</v>
          </cell>
          <cell r="L633">
            <v>25</v>
          </cell>
          <cell r="M633">
            <v>10</v>
          </cell>
          <cell r="N633">
            <v>10</v>
          </cell>
          <cell r="O633" t="str">
            <v>High</v>
          </cell>
          <cell r="P633" t="str">
            <v>Funded note into Middle east investors</v>
          </cell>
        </row>
        <row r="634">
          <cell r="H634">
            <v>0</v>
          </cell>
          <cell r="I634">
            <v>0</v>
          </cell>
          <cell r="J634">
            <v>0</v>
          </cell>
          <cell r="K634">
            <v>0</v>
          </cell>
          <cell r="L634">
            <v>0</v>
          </cell>
          <cell r="M634">
            <v>0</v>
          </cell>
          <cell r="N634">
            <v>0</v>
          </cell>
        </row>
        <row r="635">
          <cell r="H635">
            <v>0</v>
          </cell>
          <cell r="I635">
            <v>0</v>
          </cell>
          <cell r="J635">
            <v>0</v>
          </cell>
          <cell r="K635">
            <v>0</v>
          </cell>
          <cell r="L635">
            <v>0</v>
          </cell>
          <cell r="M635">
            <v>0</v>
          </cell>
          <cell r="N635">
            <v>0</v>
          </cell>
        </row>
        <row r="636">
          <cell r="H636">
            <v>0</v>
          </cell>
          <cell r="I636">
            <v>0</v>
          </cell>
          <cell r="J636">
            <v>0</v>
          </cell>
          <cell r="K636">
            <v>0</v>
          </cell>
          <cell r="L636">
            <v>0</v>
          </cell>
          <cell r="M636">
            <v>0</v>
          </cell>
          <cell r="N636">
            <v>0</v>
          </cell>
        </row>
        <row r="637">
          <cell r="H637">
            <v>0</v>
          </cell>
          <cell r="I637">
            <v>0</v>
          </cell>
          <cell r="J637">
            <v>0</v>
          </cell>
          <cell r="K637">
            <v>0</v>
          </cell>
          <cell r="L637">
            <v>0</v>
          </cell>
          <cell r="M637">
            <v>0</v>
          </cell>
          <cell r="N637">
            <v>0</v>
          </cell>
        </row>
        <row r="638">
          <cell r="H638">
            <v>0</v>
          </cell>
          <cell r="I638">
            <v>0</v>
          </cell>
          <cell r="J638">
            <v>0</v>
          </cell>
          <cell r="K638">
            <v>0</v>
          </cell>
          <cell r="L638">
            <v>0</v>
          </cell>
          <cell r="M638">
            <v>0</v>
          </cell>
          <cell r="N638">
            <v>0</v>
          </cell>
        </row>
        <row r="639">
          <cell r="H639">
            <v>0</v>
          </cell>
          <cell r="I639">
            <v>0</v>
          </cell>
          <cell r="J639">
            <v>0</v>
          </cell>
          <cell r="K639">
            <v>0</v>
          </cell>
          <cell r="L639">
            <v>0</v>
          </cell>
          <cell r="M639">
            <v>0</v>
          </cell>
          <cell r="N639">
            <v>0</v>
          </cell>
        </row>
        <row r="640">
          <cell r="H640">
            <v>0</v>
          </cell>
          <cell r="I640">
            <v>0</v>
          </cell>
          <cell r="J640">
            <v>0</v>
          </cell>
          <cell r="K640">
            <v>0</v>
          </cell>
          <cell r="L640">
            <v>0</v>
          </cell>
          <cell r="M640">
            <v>0</v>
          </cell>
          <cell r="N640">
            <v>0</v>
          </cell>
        </row>
        <row r="641">
          <cell r="H641">
            <v>0</v>
          </cell>
          <cell r="I641">
            <v>0</v>
          </cell>
          <cell r="J641">
            <v>0</v>
          </cell>
          <cell r="K641">
            <v>0</v>
          </cell>
          <cell r="L641">
            <v>0</v>
          </cell>
          <cell r="M641">
            <v>0</v>
          </cell>
          <cell r="N641">
            <v>0</v>
          </cell>
        </row>
        <row r="642">
          <cell r="H642">
            <v>0</v>
          </cell>
          <cell r="I642">
            <v>0</v>
          </cell>
          <cell r="J642">
            <v>0</v>
          </cell>
          <cell r="K642">
            <v>0</v>
          </cell>
          <cell r="L642">
            <v>0</v>
          </cell>
          <cell r="M642">
            <v>0</v>
          </cell>
          <cell r="N642">
            <v>0</v>
          </cell>
        </row>
        <row r="643">
          <cell r="H643">
            <v>0</v>
          </cell>
          <cell r="I643">
            <v>0</v>
          </cell>
          <cell r="J643">
            <v>0</v>
          </cell>
          <cell r="K643">
            <v>0</v>
          </cell>
          <cell r="L643">
            <v>0</v>
          </cell>
          <cell r="M643">
            <v>0</v>
          </cell>
          <cell r="N643">
            <v>0</v>
          </cell>
        </row>
        <row r="644">
          <cell r="H644">
            <v>0</v>
          </cell>
          <cell r="I644">
            <v>0</v>
          </cell>
          <cell r="J644">
            <v>0</v>
          </cell>
          <cell r="K644">
            <v>0</v>
          </cell>
          <cell r="L644">
            <v>0</v>
          </cell>
          <cell r="M644">
            <v>0</v>
          </cell>
          <cell r="N644">
            <v>0</v>
          </cell>
        </row>
        <row r="645">
          <cell r="H645">
            <v>0</v>
          </cell>
          <cell r="I645">
            <v>0</v>
          </cell>
          <cell r="J645">
            <v>0</v>
          </cell>
          <cell r="K645">
            <v>0</v>
          </cell>
          <cell r="L645">
            <v>0</v>
          </cell>
          <cell r="M645">
            <v>0</v>
          </cell>
          <cell r="N645">
            <v>0</v>
          </cell>
        </row>
        <row r="646">
          <cell r="H646">
            <v>0</v>
          </cell>
          <cell r="I646">
            <v>0</v>
          </cell>
          <cell r="J646">
            <v>0</v>
          </cell>
          <cell r="K646">
            <v>0</v>
          </cell>
          <cell r="L646">
            <v>0</v>
          </cell>
          <cell r="M646">
            <v>0</v>
          </cell>
          <cell r="N646">
            <v>0</v>
          </cell>
        </row>
        <row r="647">
          <cell r="H647">
            <v>0</v>
          </cell>
          <cell r="I647">
            <v>0</v>
          </cell>
          <cell r="J647">
            <v>0</v>
          </cell>
          <cell r="K647">
            <v>0</v>
          </cell>
          <cell r="L647">
            <v>0</v>
          </cell>
          <cell r="M647">
            <v>0</v>
          </cell>
          <cell r="N647">
            <v>0</v>
          </cell>
        </row>
        <row r="648">
          <cell r="H648">
            <v>0</v>
          </cell>
          <cell r="I648">
            <v>0</v>
          </cell>
          <cell r="J648">
            <v>0</v>
          </cell>
          <cell r="K648">
            <v>0</v>
          </cell>
          <cell r="L648">
            <v>0</v>
          </cell>
          <cell r="M648">
            <v>0</v>
          </cell>
          <cell r="N648">
            <v>0</v>
          </cell>
        </row>
        <row r="649">
          <cell r="H649">
            <v>0</v>
          </cell>
          <cell r="I649">
            <v>0</v>
          </cell>
          <cell r="J649">
            <v>0</v>
          </cell>
          <cell r="K649">
            <v>0</v>
          </cell>
          <cell r="L649">
            <v>0</v>
          </cell>
          <cell r="M649">
            <v>0</v>
          </cell>
          <cell r="N649">
            <v>0</v>
          </cell>
        </row>
        <row r="650">
          <cell r="H650">
            <v>0</v>
          </cell>
          <cell r="I650">
            <v>0</v>
          </cell>
          <cell r="J650">
            <v>0</v>
          </cell>
          <cell r="K650">
            <v>0</v>
          </cell>
          <cell r="L650">
            <v>0</v>
          </cell>
          <cell r="M650">
            <v>0</v>
          </cell>
          <cell r="N650">
            <v>0</v>
          </cell>
        </row>
        <row r="651">
          <cell r="H651">
            <v>0</v>
          </cell>
          <cell r="I651">
            <v>0</v>
          </cell>
          <cell r="J651">
            <v>0</v>
          </cell>
          <cell r="K651">
            <v>0</v>
          </cell>
          <cell r="L651">
            <v>0</v>
          </cell>
          <cell r="M651">
            <v>0</v>
          </cell>
          <cell r="N651">
            <v>0</v>
          </cell>
        </row>
        <row r="652">
          <cell r="H652">
            <v>0</v>
          </cell>
          <cell r="I652">
            <v>0</v>
          </cell>
          <cell r="J652">
            <v>0</v>
          </cell>
          <cell r="K652">
            <v>0</v>
          </cell>
          <cell r="L652">
            <v>0</v>
          </cell>
          <cell r="M652">
            <v>0</v>
          </cell>
          <cell r="N652">
            <v>0</v>
          </cell>
        </row>
        <row r="653">
          <cell r="H653">
            <v>0</v>
          </cell>
          <cell r="I653">
            <v>0</v>
          </cell>
          <cell r="J653">
            <v>0</v>
          </cell>
          <cell r="K653">
            <v>0</v>
          </cell>
          <cell r="L653">
            <v>0</v>
          </cell>
          <cell r="M653">
            <v>0</v>
          </cell>
          <cell r="N653">
            <v>0</v>
          </cell>
        </row>
        <row r="654">
          <cell r="H654">
            <v>0</v>
          </cell>
          <cell r="I654">
            <v>0</v>
          </cell>
          <cell r="J654">
            <v>0</v>
          </cell>
          <cell r="K654">
            <v>0</v>
          </cell>
          <cell r="L654">
            <v>0</v>
          </cell>
          <cell r="M654">
            <v>0</v>
          </cell>
          <cell r="N654">
            <v>0</v>
          </cell>
        </row>
        <row r="655">
          <cell r="H655">
            <v>0</v>
          </cell>
          <cell r="I655">
            <v>0</v>
          </cell>
          <cell r="J655">
            <v>0</v>
          </cell>
          <cell r="K655">
            <v>0</v>
          </cell>
          <cell r="L655">
            <v>0</v>
          </cell>
          <cell r="M655">
            <v>0</v>
          </cell>
          <cell r="N655">
            <v>0</v>
          </cell>
        </row>
        <row r="656">
          <cell r="H656">
            <v>0</v>
          </cell>
          <cell r="I656">
            <v>0</v>
          </cell>
          <cell r="J656">
            <v>0</v>
          </cell>
          <cell r="K656">
            <v>0</v>
          </cell>
          <cell r="L656">
            <v>0</v>
          </cell>
          <cell r="M656">
            <v>0</v>
          </cell>
          <cell r="N656">
            <v>0</v>
          </cell>
        </row>
        <row r="657">
          <cell r="H657">
            <v>0</v>
          </cell>
          <cell r="I657">
            <v>0</v>
          </cell>
          <cell r="J657">
            <v>0</v>
          </cell>
          <cell r="K657">
            <v>0</v>
          </cell>
          <cell r="L657">
            <v>0</v>
          </cell>
          <cell r="M657">
            <v>0</v>
          </cell>
          <cell r="N657">
            <v>0</v>
          </cell>
        </row>
        <row r="658">
          <cell r="H658">
            <v>0</v>
          </cell>
          <cell r="I658">
            <v>0</v>
          </cell>
          <cell r="J658">
            <v>0</v>
          </cell>
          <cell r="K658">
            <v>0</v>
          </cell>
          <cell r="L658">
            <v>0</v>
          </cell>
          <cell r="M658">
            <v>0</v>
          </cell>
          <cell r="N658">
            <v>0</v>
          </cell>
        </row>
        <row r="659">
          <cell r="H659">
            <v>0</v>
          </cell>
          <cell r="I659">
            <v>0</v>
          </cell>
          <cell r="J659">
            <v>0</v>
          </cell>
          <cell r="K659">
            <v>0</v>
          </cell>
          <cell r="L659">
            <v>0</v>
          </cell>
          <cell r="M659">
            <v>0</v>
          </cell>
          <cell r="N659">
            <v>0</v>
          </cell>
        </row>
        <row r="660">
          <cell r="H660">
            <v>0</v>
          </cell>
          <cell r="I660">
            <v>0</v>
          </cell>
          <cell r="J660">
            <v>0</v>
          </cell>
          <cell r="K660">
            <v>0</v>
          </cell>
          <cell r="L660">
            <v>0</v>
          </cell>
          <cell r="M660">
            <v>0</v>
          </cell>
          <cell r="N660">
            <v>0</v>
          </cell>
        </row>
        <row r="661">
          <cell r="H661">
            <v>0</v>
          </cell>
          <cell r="I661">
            <v>0</v>
          </cell>
          <cell r="J661">
            <v>0</v>
          </cell>
          <cell r="K661">
            <v>0</v>
          </cell>
          <cell r="L661">
            <v>0</v>
          </cell>
          <cell r="M661">
            <v>0</v>
          </cell>
          <cell r="N661">
            <v>0</v>
          </cell>
        </row>
        <row r="662">
          <cell r="B662" t="str">
            <v>DEALS REMOVED</v>
          </cell>
        </row>
        <row r="663">
          <cell r="H663">
            <v>0</v>
          </cell>
          <cell r="I663">
            <v>0</v>
          </cell>
          <cell r="J663">
            <v>0</v>
          </cell>
          <cell r="K663">
            <v>0</v>
          </cell>
          <cell r="L663">
            <v>0</v>
          </cell>
          <cell r="M663">
            <v>0</v>
          </cell>
          <cell r="N663">
            <v>0</v>
          </cell>
        </row>
        <row r="664">
          <cell r="B664" t="str">
            <v>Westpac</v>
          </cell>
          <cell r="C664" t="str">
            <v>Killed</v>
          </cell>
          <cell r="E664" t="str">
            <v>Robina Barker-Bennet</v>
          </cell>
          <cell r="F664" t="str">
            <v>Negotiation</v>
          </cell>
          <cell r="G664" t="str">
            <v>P&amp;L</v>
          </cell>
          <cell r="H664">
            <v>2000</v>
          </cell>
          <cell r="I664">
            <v>0</v>
          </cell>
          <cell r="J664">
            <v>0</v>
          </cell>
          <cell r="K664">
            <v>50</v>
          </cell>
          <cell r="L664">
            <v>0</v>
          </cell>
          <cell r="M664">
            <v>60</v>
          </cell>
          <cell r="N664">
            <v>0</v>
          </cell>
          <cell r="O664" t="str">
            <v>Critical</v>
          </cell>
          <cell r="P664" t="str">
            <v>AA tranch of Ra portfolio</v>
          </cell>
        </row>
        <row r="665">
          <cell r="B665" t="str">
            <v>BNP Paribas</v>
          </cell>
          <cell r="C665" t="str">
            <v>Killed</v>
          </cell>
          <cell r="E665" t="str">
            <v>Leahy</v>
          </cell>
          <cell r="F665" t="str">
            <v>Negotiation</v>
          </cell>
          <cell r="G665" t="str">
            <v>P&amp;L</v>
          </cell>
          <cell r="H665">
            <v>250</v>
          </cell>
          <cell r="I665">
            <v>0</v>
          </cell>
          <cell r="J665">
            <v>10</v>
          </cell>
          <cell r="K665">
            <v>5</v>
          </cell>
          <cell r="L665">
            <v>5</v>
          </cell>
          <cell r="M665">
            <v>55</v>
          </cell>
          <cell r="N665">
            <v>55</v>
          </cell>
          <cell r="O665" t="str">
            <v>Medium</v>
          </cell>
          <cell r="P665" t="str">
            <v>BNP have a client looking to write Jazztel risk</v>
          </cell>
        </row>
        <row r="666">
          <cell r="H666">
            <v>0</v>
          </cell>
          <cell r="I666">
            <v>0</v>
          </cell>
          <cell r="J666">
            <v>0</v>
          </cell>
          <cell r="K666">
            <v>0</v>
          </cell>
          <cell r="L666">
            <v>0</v>
          </cell>
          <cell r="M666">
            <v>0</v>
          </cell>
          <cell r="N666">
            <v>0</v>
          </cell>
        </row>
        <row r="667">
          <cell r="H667">
            <v>0</v>
          </cell>
          <cell r="I667">
            <v>0</v>
          </cell>
          <cell r="J667">
            <v>0</v>
          </cell>
          <cell r="K667">
            <v>0</v>
          </cell>
          <cell r="L667">
            <v>0</v>
          </cell>
          <cell r="M667">
            <v>0</v>
          </cell>
          <cell r="N667">
            <v>0</v>
          </cell>
        </row>
        <row r="668">
          <cell r="H668">
            <v>0</v>
          </cell>
          <cell r="I668">
            <v>0</v>
          </cell>
          <cell r="J668">
            <v>0</v>
          </cell>
          <cell r="K668">
            <v>0</v>
          </cell>
          <cell r="L668">
            <v>0</v>
          </cell>
          <cell r="M668">
            <v>0</v>
          </cell>
          <cell r="N668">
            <v>0</v>
          </cell>
        </row>
        <row r="669">
          <cell r="H669">
            <v>0</v>
          </cell>
          <cell r="I669">
            <v>0</v>
          </cell>
          <cell r="J669">
            <v>0</v>
          </cell>
          <cell r="K669">
            <v>0</v>
          </cell>
          <cell r="L669">
            <v>0</v>
          </cell>
          <cell r="M669">
            <v>0</v>
          </cell>
          <cell r="N669">
            <v>0</v>
          </cell>
        </row>
        <row r="670">
          <cell r="H670">
            <v>0</v>
          </cell>
          <cell r="I670">
            <v>0</v>
          </cell>
          <cell r="J670">
            <v>0</v>
          </cell>
          <cell r="K670">
            <v>0</v>
          </cell>
          <cell r="L670">
            <v>0</v>
          </cell>
          <cell r="M670">
            <v>0</v>
          </cell>
          <cell r="N670">
            <v>0</v>
          </cell>
        </row>
        <row r="671">
          <cell r="H671">
            <v>0</v>
          </cell>
          <cell r="I671">
            <v>0</v>
          </cell>
          <cell r="J671">
            <v>0</v>
          </cell>
          <cell r="K671">
            <v>0</v>
          </cell>
          <cell r="L671">
            <v>0</v>
          </cell>
          <cell r="M671">
            <v>0</v>
          </cell>
          <cell r="N671">
            <v>0</v>
          </cell>
        </row>
        <row r="672">
          <cell r="H672">
            <v>0</v>
          </cell>
          <cell r="I672">
            <v>0</v>
          </cell>
          <cell r="J672">
            <v>0</v>
          </cell>
          <cell r="K672">
            <v>0</v>
          </cell>
          <cell r="L672">
            <v>0</v>
          </cell>
          <cell r="M672">
            <v>0</v>
          </cell>
          <cell r="N672">
            <v>0</v>
          </cell>
        </row>
        <row r="673">
          <cell r="H673">
            <v>0</v>
          </cell>
          <cell r="I673">
            <v>0</v>
          </cell>
          <cell r="J673">
            <v>0</v>
          </cell>
          <cell r="K673">
            <v>0</v>
          </cell>
          <cell r="L673">
            <v>0</v>
          </cell>
          <cell r="M673">
            <v>0</v>
          </cell>
          <cell r="N673">
            <v>0</v>
          </cell>
        </row>
        <row r="674">
          <cell r="H674">
            <v>0</v>
          </cell>
          <cell r="I674">
            <v>0</v>
          </cell>
          <cell r="J674">
            <v>0</v>
          </cell>
          <cell r="K674">
            <v>0</v>
          </cell>
          <cell r="L674">
            <v>0</v>
          </cell>
          <cell r="M674">
            <v>0</v>
          </cell>
          <cell r="N674">
            <v>0</v>
          </cell>
        </row>
        <row r="675">
          <cell r="H675">
            <v>0</v>
          </cell>
          <cell r="I675">
            <v>0</v>
          </cell>
          <cell r="J675">
            <v>0</v>
          </cell>
          <cell r="K675">
            <v>0</v>
          </cell>
          <cell r="L675">
            <v>0</v>
          </cell>
          <cell r="M675">
            <v>0</v>
          </cell>
          <cell r="N675">
            <v>0</v>
          </cell>
        </row>
        <row r="676">
          <cell r="H676">
            <v>0</v>
          </cell>
          <cell r="I676">
            <v>0</v>
          </cell>
          <cell r="J676">
            <v>0</v>
          </cell>
          <cell r="K676">
            <v>0</v>
          </cell>
          <cell r="L676">
            <v>0</v>
          </cell>
          <cell r="M676">
            <v>0</v>
          </cell>
          <cell r="N676">
            <v>0</v>
          </cell>
        </row>
        <row r="677">
          <cell r="H677">
            <v>0</v>
          </cell>
          <cell r="I677">
            <v>0</v>
          </cell>
          <cell r="J677">
            <v>0</v>
          </cell>
          <cell r="K677">
            <v>0</v>
          </cell>
          <cell r="L677">
            <v>0</v>
          </cell>
          <cell r="M677">
            <v>0</v>
          </cell>
          <cell r="N677">
            <v>0</v>
          </cell>
        </row>
        <row r="678">
          <cell r="H678">
            <v>0</v>
          </cell>
          <cell r="I678">
            <v>0</v>
          </cell>
          <cell r="J678">
            <v>0</v>
          </cell>
          <cell r="K678">
            <v>0</v>
          </cell>
          <cell r="L678">
            <v>0</v>
          </cell>
          <cell r="M678">
            <v>0</v>
          </cell>
          <cell r="N678">
            <v>0</v>
          </cell>
        </row>
        <row r="679">
          <cell r="H679">
            <v>0</v>
          </cell>
          <cell r="I679">
            <v>0</v>
          </cell>
          <cell r="J679">
            <v>0</v>
          </cell>
          <cell r="K679">
            <v>0</v>
          </cell>
          <cell r="L679">
            <v>0</v>
          </cell>
          <cell r="M679">
            <v>0</v>
          </cell>
          <cell r="N679">
            <v>0</v>
          </cell>
        </row>
        <row r="680">
          <cell r="H680">
            <v>0</v>
          </cell>
          <cell r="I680">
            <v>0</v>
          </cell>
          <cell r="J680">
            <v>0</v>
          </cell>
          <cell r="K680">
            <v>0</v>
          </cell>
          <cell r="L680">
            <v>0</v>
          </cell>
          <cell r="M680">
            <v>0</v>
          </cell>
          <cell r="N680">
            <v>0</v>
          </cell>
        </row>
        <row r="681">
          <cell r="H681">
            <v>0</v>
          </cell>
          <cell r="I681">
            <v>0</v>
          </cell>
          <cell r="J681">
            <v>0</v>
          </cell>
          <cell r="K681">
            <v>0</v>
          </cell>
          <cell r="L681">
            <v>0</v>
          </cell>
          <cell r="M681">
            <v>0</v>
          </cell>
          <cell r="N681">
            <v>0</v>
          </cell>
        </row>
        <row r="682">
          <cell r="H682">
            <v>0</v>
          </cell>
          <cell r="I682">
            <v>0</v>
          </cell>
          <cell r="J682">
            <v>0</v>
          </cell>
          <cell r="K682">
            <v>0</v>
          </cell>
          <cell r="L682">
            <v>0</v>
          </cell>
          <cell r="M682">
            <v>0</v>
          </cell>
          <cell r="N682">
            <v>0</v>
          </cell>
        </row>
        <row r="683">
          <cell r="B683">
            <v>0</v>
          </cell>
          <cell r="D683">
            <v>0</v>
          </cell>
          <cell r="E683">
            <v>0</v>
          </cell>
          <cell r="H683">
            <v>0</v>
          </cell>
          <cell r="I683">
            <v>0</v>
          </cell>
          <cell r="J683">
            <v>0</v>
          </cell>
          <cell r="K683">
            <v>0</v>
          </cell>
          <cell r="L683">
            <v>0</v>
          </cell>
          <cell r="M683">
            <v>0</v>
          </cell>
          <cell r="N683">
            <v>0</v>
          </cell>
          <cell r="P683">
            <v>0</v>
          </cell>
        </row>
        <row r="684">
          <cell r="B684">
            <v>0</v>
          </cell>
          <cell r="D684">
            <v>0</v>
          </cell>
          <cell r="E684">
            <v>0</v>
          </cell>
          <cell r="H684">
            <v>0</v>
          </cell>
          <cell r="I684">
            <v>0</v>
          </cell>
          <cell r="J684">
            <v>0</v>
          </cell>
          <cell r="K684">
            <v>0</v>
          </cell>
          <cell r="L684">
            <v>0</v>
          </cell>
          <cell r="M684">
            <v>0</v>
          </cell>
          <cell r="N684">
            <v>0</v>
          </cell>
          <cell r="P684">
            <v>0</v>
          </cell>
        </row>
        <row r="686">
          <cell r="G686" t="str">
            <v># deals</v>
          </cell>
          <cell r="H686" t="str">
            <v>value</v>
          </cell>
          <cell r="I686" t="str">
            <v>costs to date</v>
          </cell>
          <cell r="J686" t="str">
            <v>costs expected</v>
          </cell>
          <cell r="K686" t="str">
            <v>net profit</v>
          </cell>
        </row>
        <row r="687">
          <cell r="D687" t="str">
            <v>TOTAL Q2 01</v>
          </cell>
          <cell r="G687">
            <v>12</v>
          </cell>
          <cell r="H687">
            <v>20100</v>
          </cell>
          <cell r="I687">
            <v>0</v>
          </cell>
          <cell r="J687">
            <v>1950</v>
          </cell>
          <cell r="K687">
            <v>18150</v>
          </cell>
        </row>
        <row r="688">
          <cell r="D688" t="str">
            <v>TOTAL Q3 01</v>
          </cell>
          <cell r="G688">
            <v>0</v>
          </cell>
          <cell r="H688">
            <v>0</v>
          </cell>
          <cell r="I688">
            <v>0</v>
          </cell>
          <cell r="J688">
            <v>0</v>
          </cell>
          <cell r="K688">
            <v>0</v>
          </cell>
        </row>
        <row r="689">
          <cell r="D689" t="str">
            <v>TOTAL Q4 01</v>
          </cell>
          <cell r="G689">
            <v>0</v>
          </cell>
          <cell r="H689">
            <v>0</v>
          </cell>
          <cell r="I689">
            <v>0</v>
          </cell>
          <cell r="J689">
            <v>0</v>
          </cell>
          <cell r="K689">
            <v>0</v>
          </cell>
        </row>
        <row r="690">
          <cell r="D690" t="str">
            <v>TOTAL Q1 02</v>
          </cell>
          <cell r="G690">
            <v>0</v>
          </cell>
          <cell r="H690">
            <v>0</v>
          </cell>
          <cell r="I690">
            <v>0</v>
          </cell>
          <cell r="J690">
            <v>0</v>
          </cell>
          <cell r="K690">
            <v>0</v>
          </cell>
        </row>
        <row r="691">
          <cell r="D691" t="str">
            <v>GROUP TOTAL</v>
          </cell>
          <cell r="G691">
            <v>12</v>
          </cell>
          <cell r="H691">
            <v>20100</v>
          </cell>
          <cell r="I691">
            <v>0</v>
          </cell>
          <cell r="J691">
            <v>1950</v>
          </cell>
          <cell r="K691">
            <v>18150</v>
          </cell>
        </row>
        <row r="693">
          <cell r="B693" t="str">
            <v>STRUCTURED FINANCE</v>
          </cell>
        </row>
        <row r="694">
          <cell r="B694" t="str">
            <v>Expected earnings Q2</v>
          </cell>
          <cell r="C694" t="str">
            <v>Q2 01</v>
          </cell>
          <cell r="E694" t="str">
            <v>Peter Abdo</v>
          </cell>
          <cell r="G694" t="str">
            <v>P&amp;L</v>
          </cell>
          <cell r="H694">
            <v>2000</v>
          </cell>
          <cell r="I694">
            <v>0</v>
          </cell>
          <cell r="J694">
            <v>0</v>
          </cell>
          <cell r="K694">
            <v>20</v>
          </cell>
          <cell r="L694">
            <v>20</v>
          </cell>
          <cell r="M694">
            <v>0</v>
          </cell>
          <cell r="N694">
            <v>0</v>
          </cell>
          <cell r="O694" t="str">
            <v>Low</v>
          </cell>
          <cell r="P694" t="str">
            <v>Multiple small deals</v>
          </cell>
        </row>
        <row r="695">
          <cell r="B695" t="str">
            <v>Expected earnings Q3</v>
          </cell>
          <cell r="C695" t="str">
            <v>Q3 01</v>
          </cell>
          <cell r="E695" t="str">
            <v>Peter Abdo</v>
          </cell>
          <cell r="G695" t="str">
            <v>P&amp;L</v>
          </cell>
          <cell r="H695">
            <v>3500</v>
          </cell>
          <cell r="I695">
            <v>0</v>
          </cell>
          <cell r="J695">
            <v>0</v>
          </cell>
          <cell r="K695">
            <v>20</v>
          </cell>
          <cell r="L695">
            <v>20</v>
          </cell>
          <cell r="M695">
            <v>0</v>
          </cell>
          <cell r="N695">
            <v>0</v>
          </cell>
          <cell r="O695" t="str">
            <v>Low</v>
          </cell>
          <cell r="P695" t="str">
            <v>Multiple small deals</v>
          </cell>
        </row>
        <row r="696">
          <cell r="B696" t="str">
            <v>Expected earnings Q4</v>
          </cell>
          <cell r="C696" t="str">
            <v>Q4 01</v>
          </cell>
          <cell r="E696" t="str">
            <v>Peter Abdo</v>
          </cell>
          <cell r="G696" t="str">
            <v>P&amp;L</v>
          </cell>
          <cell r="H696">
            <v>4500</v>
          </cell>
          <cell r="I696">
            <v>0</v>
          </cell>
          <cell r="J696">
            <v>0</v>
          </cell>
          <cell r="K696">
            <v>20</v>
          </cell>
          <cell r="L696">
            <v>20</v>
          </cell>
          <cell r="M696">
            <v>0</v>
          </cell>
          <cell r="N696">
            <v>0</v>
          </cell>
          <cell r="O696" t="str">
            <v>Low</v>
          </cell>
          <cell r="P696" t="str">
            <v>Multiple small deals</v>
          </cell>
        </row>
        <row r="697">
          <cell r="H697">
            <v>0</v>
          </cell>
          <cell r="I697">
            <v>0</v>
          </cell>
          <cell r="J697">
            <v>0</v>
          </cell>
          <cell r="K697">
            <v>0</v>
          </cell>
          <cell r="L697">
            <v>0</v>
          </cell>
          <cell r="M697">
            <v>0</v>
          </cell>
          <cell r="N697">
            <v>0</v>
          </cell>
        </row>
        <row r="698">
          <cell r="H698">
            <v>0</v>
          </cell>
          <cell r="I698">
            <v>0</v>
          </cell>
          <cell r="J698">
            <v>0</v>
          </cell>
          <cell r="K698">
            <v>0</v>
          </cell>
          <cell r="L698">
            <v>0</v>
          </cell>
          <cell r="M698">
            <v>0</v>
          </cell>
          <cell r="N698">
            <v>0</v>
          </cell>
        </row>
        <row r="699">
          <cell r="H699">
            <v>0</v>
          </cell>
          <cell r="I699">
            <v>0</v>
          </cell>
          <cell r="J699">
            <v>0</v>
          </cell>
          <cell r="K699">
            <v>0</v>
          </cell>
          <cell r="L699">
            <v>0</v>
          </cell>
          <cell r="M699">
            <v>0</v>
          </cell>
          <cell r="N699">
            <v>0</v>
          </cell>
        </row>
        <row r="700">
          <cell r="H700">
            <v>0</v>
          </cell>
          <cell r="I700">
            <v>0</v>
          </cell>
          <cell r="J700">
            <v>0</v>
          </cell>
          <cell r="K700">
            <v>0</v>
          </cell>
          <cell r="L700">
            <v>0</v>
          </cell>
          <cell r="M700">
            <v>0</v>
          </cell>
          <cell r="N700">
            <v>0</v>
          </cell>
        </row>
        <row r="701">
          <cell r="H701">
            <v>0</v>
          </cell>
          <cell r="I701">
            <v>0</v>
          </cell>
          <cell r="J701">
            <v>0</v>
          </cell>
          <cell r="K701">
            <v>0</v>
          </cell>
          <cell r="L701">
            <v>0</v>
          </cell>
          <cell r="M701">
            <v>0</v>
          </cell>
          <cell r="N701">
            <v>0</v>
          </cell>
        </row>
        <row r="702">
          <cell r="H702">
            <v>0</v>
          </cell>
          <cell r="I702">
            <v>0</v>
          </cell>
          <cell r="J702">
            <v>0</v>
          </cell>
          <cell r="K702">
            <v>0</v>
          </cell>
          <cell r="L702">
            <v>0</v>
          </cell>
          <cell r="M702">
            <v>0</v>
          </cell>
          <cell r="N702">
            <v>0</v>
          </cell>
        </row>
        <row r="703">
          <cell r="H703">
            <v>0</v>
          </cell>
          <cell r="I703">
            <v>0</v>
          </cell>
          <cell r="J703">
            <v>0</v>
          </cell>
          <cell r="K703">
            <v>0</v>
          </cell>
          <cell r="L703">
            <v>0</v>
          </cell>
          <cell r="M703">
            <v>0</v>
          </cell>
          <cell r="N703">
            <v>0</v>
          </cell>
        </row>
        <row r="704">
          <cell r="H704">
            <v>0</v>
          </cell>
          <cell r="I704">
            <v>0</v>
          </cell>
          <cell r="J704">
            <v>0</v>
          </cell>
          <cell r="K704">
            <v>0</v>
          </cell>
          <cell r="L704">
            <v>0</v>
          </cell>
          <cell r="M704">
            <v>0</v>
          </cell>
          <cell r="N704">
            <v>0</v>
          </cell>
        </row>
        <row r="705">
          <cell r="H705">
            <v>0</v>
          </cell>
          <cell r="I705">
            <v>0</v>
          </cell>
          <cell r="J705">
            <v>0</v>
          </cell>
          <cell r="K705">
            <v>0</v>
          </cell>
          <cell r="L705">
            <v>0</v>
          </cell>
          <cell r="M705">
            <v>0</v>
          </cell>
          <cell r="N705">
            <v>0</v>
          </cell>
        </row>
        <row r="706">
          <cell r="H706">
            <v>0</v>
          </cell>
          <cell r="I706">
            <v>0</v>
          </cell>
          <cell r="J706">
            <v>0</v>
          </cell>
          <cell r="K706">
            <v>0</v>
          </cell>
          <cell r="L706">
            <v>0</v>
          </cell>
          <cell r="M706">
            <v>0</v>
          </cell>
          <cell r="N706">
            <v>0</v>
          </cell>
        </row>
        <row r="707">
          <cell r="H707">
            <v>0</v>
          </cell>
          <cell r="I707">
            <v>0</v>
          </cell>
          <cell r="J707">
            <v>0</v>
          </cell>
          <cell r="K707">
            <v>0</v>
          </cell>
          <cell r="L707">
            <v>0</v>
          </cell>
          <cell r="M707">
            <v>0</v>
          </cell>
          <cell r="N707">
            <v>0</v>
          </cell>
        </row>
        <row r="708">
          <cell r="H708">
            <v>0</v>
          </cell>
          <cell r="I708">
            <v>0</v>
          </cell>
          <cell r="J708">
            <v>0</v>
          </cell>
          <cell r="K708">
            <v>0</v>
          </cell>
          <cell r="L708">
            <v>0</v>
          </cell>
          <cell r="M708">
            <v>0</v>
          </cell>
          <cell r="N708">
            <v>0</v>
          </cell>
        </row>
        <row r="709">
          <cell r="H709">
            <v>0</v>
          </cell>
          <cell r="I709">
            <v>0</v>
          </cell>
          <cell r="J709">
            <v>0</v>
          </cell>
          <cell r="K709">
            <v>0</v>
          </cell>
          <cell r="L709">
            <v>0</v>
          </cell>
          <cell r="M709">
            <v>0</v>
          </cell>
          <cell r="N709">
            <v>0</v>
          </cell>
        </row>
        <row r="710">
          <cell r="H710">
            <v>0</v>
          </cell>
          <cell r="I710">
            <v>0</v>
          </cell>
          <cell r="J710">
            <v>0</v>
          </cell>
          <cell r="K710">
            <v>0</v>
          </cell>
          <cell r="L710">
            <v>0</v>
          </cell>
          <cell r="M710">
            <v>0</v>
          </cell>
          <cell r="N710">
            <v>0</v>
          </cell>
        </row>
        <row r="711">
          <cell r="H711">
            <v>0</v>
          </cell>
          <cell r="I711">
            <v>0</v>
          </cell>
          <cell r="J711">
            <v>0</v>
          </cell>
          <cell r="K711">
            <v>0</v>
          </cell>
          <cell r="L711">
            <v>0</v>
          </cell>
          <cell r="M711">
            <v>0</v>
          </cell>
          <cell r="N711">
            <v>0</v>
          </cell>
        </row>
        <row r="712">
          <cell r="H712">
            <v>0</v>
          </cell>
          <cell r="I712">
            <v>0</v>
          </cell>
          <cell r="J712">
            <v>0</v>
          </cell>
          <cell r="K712">
            <v>0</v>
          </cell>
          <cell r="L712">
            <v>0</v>
          </cell>
          <cell r="M712">
            <v>0</v>
          </cell>
          <cell r="N712">
            <v>0</v>
          </cell>
        </row>
        <row r="713">
          <cell r="H713">
            <v>0</v>
          </cell>
          <cell r="I713">
            <v>0</v>
          </cell>
          <cell r="J713">
            <v>0</v>
          </cell>
          <cell r="K713">
            <v>0</v>
          </cell>
          <cell r="L713">
            <v>0</v>
          </cell>
          <cell r="M713">
            <v>0</v>
          </cell>
          <cell r="N713">
            <v>0</v>
          </cell>
        </row>
        <row r="714">
          <cell r="H714">
            <v>0</v>
          </cell>
          <cell r="I714">
            <v>0</v>
          </cell>
          <cell r="J714">
            <v>0</v>
          </cell>
          <cell r="K714">
            <v>0</v>
          </cell>
          <cell r="L714">
            <v>0</v>
          </cell>
          <cell r="M714">
            <v>0</v>
          </cell>
          <cell r="N714">
            <v>0</v>
          </cell>
        </row>
        <row r="715">
          <cell r="H715">
            <v>0</v>
          </cell>
          <cell r="I715">
            <v>0</v>
          </cell>
          <cell r="J715">
            <v>0</v>
          </cell>
          <cell r="K715">
            <v>0</v>
          </cell>
          <cell r="L715">
            <v>0</v>
          </cell>
          <cell r="M715">
            <v>0</v>
          </cell>
          <cell r="N715">
            <v>0</v>
          </cell>
        </row>
        <row r="716">
          <cell r="H716">
            <v>0</v>
          </cell>
          <cell r="I716">
            <v>0</v>
          </cell>
          <cell r="J716">
            <v>0</v>
          </cell>
          <cell r="K716">
            <v>0</v>
          </cell>
          <cell r="L716">
            <v>0</v>
          </cell>
          <cell r="M716">
            <v>0</v>
          </cell>
          <cell r="N716">
            <v>0</v>
          </cell>
        </row>
        <row r="717">
          <cell r="H717">
            <v>0</v>
          </cell>
          <cell r="I717">
            <v>0</v>
          </cell>
          <cell r="J717">
            <v>0</v>
          </cell>
          <cell r="K717">
            <v>0</v>
          </cell>
          <cell r="L717">
            <v>0</v>
          </cell>
          <cell r="M717">
            <v>0</v>
          </cell>
          <cell r="N717">
            <v>0</v>
          </cell>
        </row>
        <row r="718">
          <cell r="H718">
            <v>0</v>
          </cell>
          <cell r="I718">
            <v>0</v>
          </cell>
          <cell r="J718">
            <v>0</v>
          </cell>
          <cell r="K718">
            <v>0</v>
          </cell>
          <cell r="L718">
            <v>0</v>
          </cell>
          <cell r="M718">
            <v>0</v>
          </cell>
          <cell r="N718">
            <v>0</v>
          </cell>
        </row>
        <row r="719">
          <cell r="H719">
            <v>0</v>
          </cell>
          <cell r="I719">
            <v>0</v>
          </cell>
          <cell r="J719">
            <v>0</v>
          </cell>
          <cell r="K719">
            <v>0</v>
          </cell>
          <cell r="L719">
            <v>0</v>
          </cell>
          <cell r="M719">
            <v>0</v>
          </cell>
          <cell r="N719">
            <v>0</v>
          </cell>
        </row>
        <row r="720">
          <cell r="H720">
            <v>0</v>
          </cell>
          <cell r="I720">
            <v>0</v>
          </cell>
          <cell r="J720">
            <v>0</v>
          </cell>
          <cell r="K720">
            <v>0</v>
          </cell>
          <cell r="L720">
            <v>0</v>
          </cell>
          <cell r="M720">
            <v>0</v>
          </cell>
          <cell r="N720">
            <v>0</v>
          </cell>
        </row>
        <row r="721">
          <cell r="H721">
            <v>0</v>
          </cell>
          <cell r="I721">
            <v>0</v>
          </cell>
          <cell r="J721">
            <v>0</v>
          </cell>
          <cell r="K721">
            <v>0</v>
          </cell>
          <cell r="L721">
            <v>0</v>
          </cell>
          <cell r="M721">
            <v>0</v>
          </cell>
          <cell r="N721">
            <v>0</v>
          </cell>
        </row>
        <row r="722">
          <cell r="H722">
            <v>0</v>
          </cell>
          <cell r="I722">
            <v>0</v>
          </cell>
          <cell r="J722">
            <v>0</v>
          </cell>
          <cell r="K722">
            <v>0</v>
          </cell>
          <cell r="L722">
            <v>0</v>
          </cell>
          <cell r="M722">
            <v>0</v>
          </cell>
          <cell r="N722">
            <v>0</v>
          </cell>
        </row>
        <row r="723">
          <cell r="H723">
            <v>0</v>
          </cell>
          <cell r="I723">
            <v>0</v>
          </cell>
          <cell r="J723">
            <v>0</v>
          </cell>
          <cell r="K723">
            <v>0</v>
          </cell>
          <cell r="L723">
            <v>0</v>
          </cell>
          <cell r="M723">
            <v>0</v>
          </cell>
          <cell r="N723">
            <v>0</v>
          </cell>
        </row>
        <row r="724">
          <cell r="H724">
            <v>0</v>
          </cell>
          <cell r="I724">
            <v>0</v>
          </cell>
          <cell r="J724">
            <v>0</v>
          </cell>
          <cell r="K724">
            <v>0</v>
          </cell>
          <cell r="L724">
            <v>0</v>
          </cell>
          <cell r="M724">
            <v>0</v>
          </cell>
          <cell r="N724">
            <v>0</v>
          </cell>
        </row>
        <row r="725">
          <cell r="H725">
            <v>0</v>
          </cell>
          <cell r="I725">
            <v>0</v>
          </cell>
          <cell r="J725">
            <v>0</v>
          </cell>
          <cell r="K725">
            <v>0</v>
          </cell>
          <cell r="L725">
            <v>0</v>
          </cell>
          <cell r="M725">
            <v>0</v>
          </cell>
          <cell r="N725">
            <v>0</v>
          </cell>
        </row>
        <row r="726">
          <cell r="H726">
            <v>0</v>
          </cell>
          <cell r="I726">
            <v>0</v>
          </cell>
          <cell r="J726">
            <v>0</v>
          </cell>
          <cell r="K726">
            <v>0</v>
          </cell>
          <cell r="L726">
            <v>0</v>
          </cell>
          <cell r="M726">
            <v>0</v>
          </cell>
          <cell r="N726">
            <v>0</v>
          </cell>
        </row>
        <row r="727">
          <cell r="H727">
            <v>0</v>
          </cell>
          <cell r="I727">
            <v>0</v>
          </cell>
          <cell r="J727">
            <v>0</v>
          </cell>
          <cell r="K727">
            <v>0</v>
          </cell>
          <cell r="L727">
            <v>0</v>
          </cell>
          <cell r="M727">
            <v>0</v>
          </cell>
          <cell r="N727">
            <v>0</v>
          </cell>
        </row>
        <row r="728">
          <cell r="H728">
            <v>0</v>
          </cell>
          <cell r="I728">
            <v>0</v>
          </cell>
          <cell r="J728">
            <v>0</v>
          </cell>
          <cell r="K728">
            <v>0</v>
          </cell>
          <cell r="L728">
            <v>0</v>
          </cell>
          <cell r="M728">
            <v>0</v>
          </cell>
          <cell r="N728">
            <v>0</v>
          </cell>
        </row>
        <row r="729">
          <cell r="H729">
            <v>0</v>
          </cell>
          <cell r="I729">
            <v>0</v>
          </cell>
          <cell r="J729">
            <v>0</v>
          </cell>
          <cell r="K729">
            <v>0</v>
          </cell>
          <cell r="L729">
            <v>0</v>
          </cell>
          <cell r="M729">
            <v>0</v>
          </cell>
          <cell r="N729">
            <v>0</v>
          </cell>
        </row>
        <row r="730">
          <cell r="H730">
            <v>0</v>
          </cell>
          <cell r="I730">
            <v>0</v>
          </cell>
          <cell r="J730">
            <v>0</v>
          </cell>
          <cell r="K730">
            <v>0</v>
          </cell>
          <cell r="L730">
            <v>0</v>
          </cell>
          <cell r="M730">
            <v>0</v>
          </cell>
          <cell r="N730">
            <v>0</v>
          </cell>
        </row>
        <row r="731">
          <cell r="H731">
            <v>0</v>
          </cell>
          <cell r="I731">
            <v>0</v>
          </cell>
          <cell r="J731">
            <v>0</v>
          </cell>
          <cell r="K731">
            <v>0</v>
          </cell>
          <cell r="L731">
            <v>0</v>
          </cell>
          <cell r="M731">
            <v>0</v>
          </cell>
          <cell r="N731">
            <v>0</v>
          </cell>
        </row>
        <row r="732">
          <cell r="H732">
            <v>0</v>
          </cell>
          <cell r="I732">
            <v>0</v>
          </cell>
          <cell r="J732">
            <v>0</v>
          </cell>
          <cell r="K732">
            <v>0</v>
          </cell>
          <cell r="L732">
            <v>0</v>
          </cell>
          <cell r="M732">
            <v>0</v>
          </cell>
          <cell r="N732">
            <v>0</v>
          </cell>
        </row>
        <row r="733">
          <cell r="H733">
            <v>0</v>
          </cell>
          <cell r="I733">
            <v>0</v>
          </cell>
          <cell r="J733">
            <v>0</v>
          </cell>
          <cell r="K733">
            <v>0</v>
          </cell>
          <cell r="L733">
            <v>0</v>
          </cell>
          <cell r="M733">
            <v>0</v>
          </cell>
          <cell r="N733">
            <v>0</v>
          </cell>
        </row>
        <row r="734">
          <cell r="B734" t="str">
            <v>DEALS REMOVED</v>
          </cell>
        </row>
        <row r="735">
          <cell r="H735">
            <v>0</v>
          </cell>
          <cell r="I735">
            <v>0</v>
          </cell>
          <cell r="J735">
            <v>0</v>
          </cell>
          <cell r="K735">
            <v>0</v>
          </cell>
          <cell r="L735">
            <v>0</v>
          </cell>
          <cell r="M735">
            <v>0</v>
          </cell>
          <cell r="N735">
            <v>0</v>
          </cell>
        </row>
        <row r="736">
          <cell r="H736">
            <v>0</v>
          </cell>
          <cell r="I736">
            <v>0</v>
          </cell>
          <cell r="J736">
            <v>0</v>
          </cell>
          <cell r="K736">
            <v>0</v>
          </cell>
          <cell r="L736">
            <v>0</v>
          </cell>
          <cell r="M736">
            <v>0</v>
          </cell>
          <cell r="N736">
            <v>0</v>
          </cell>
        </row>
        <row r="737">
          <cell r="H737">
            <v>0</v>
          </cell>
          <cell r="I737">
            <v>0</v>
          </cell>
          <cell r="J737">
            <v>0</v>
          </cell>
          <cell r="K737">
            <v>0</v>
          </cell>
          <cell r="L737">
            <v>0</v>
          </cell>
          <cell r="M737">
            <v>0</v>
          </cell>
          <cell r="N737">
            <v>0</v>
          </cell>
        </row>
        <row r="738">
          <cell r="H738">
            <v>0</v>
          </cell>
          <cell r="I738">
            <v>0</v>
          </cell>
          <cell r="J738">
            <v>0</v>
          </cell>
          <cell r="K738">
            <v>0</v>
          </cell>
          <cell r="L738">
            <v>0</v>
          </cell>
          <cell r="M738">
            <v>0</v>
          </cell>
          <cell r="N738">
            <v>0</v>
          </cell>
        </row>
        <row r="739">
          <cell r="H739">
            <v>0</v>
          </cell>
          <cell r="I739">
            <v>0</v>
          </cell>
          <cell r="J739">
            <v>0</v>
          </cell>
          <cell r="K739">
            <v>0</v>
          </cell>
          <cell r="L739">
            <v>0</v>
          </cell>
          <cell r="M739">
            <v>0</v>
          </cell>
          <cell r="N739">
            <v>0</v>
          </cell>
        </row>
        <row r="740">
          <cell r="H740">
            <v>0</v>
          </cell>
          <cell r="I740">
            <v>0</v>
          </cell>
          <cell r="J740">
            <v>0</v>
          </cell>
          <cell r="K740">
            <v>0</v>
          </cell>
          <cell r="L740">
            <v>0</v>
          </cell>
          <cell r="M740">
            <v>0</v>
          </cell>
          <cell r="N740">
            <v>0</v>
          </cell>
        </row>
        <row r="741">
          <cell r="H741">
            <v>0</v>
          </cell>
          <cell r="I741">
            <v>0</v>
          </cell>
          <cell r="J741">
            <v>0</v>
          </cell>
          <cell r="K741">
            <v>0</v>
          </cell>
          <cell r="L741">
            <v>0</v>
          </cell>
          <cell r="M741">
            <v>0</v>
          </cell>
          <cell r="N741">
            <v>0</v>
          </cell>
        </row>
        <row r="742">
          <cell r="H742">
            <v>0</v>
          </cell>
          <cell r="I742">
            <v>0</v>
          </cell>
          <cell r="J742">
            <v>0</v>
          </cell>
          <cell r="K742">
            <v>0</v>
          </cell>
          <cell r="L742">
            <v>0</v>
          </cell>
          <cell r="M742">
            <v>0</v>
          </cell>
          <cell r="N742">
            <v>0</v>
          </cell>
        </row>
        <row r="743">
          <cell r="H743">
            <v>0</v>
          </cell>
          <cell r="I743">
            <v>0</v>
          </cell>
          <cell r="J743">
            <v>0</v>
          </cell>
          <cell r="K743">
            <v>0</v>
          </cell>
          <cell r="L743">
            <v>0</v>
          </cell>
          <cell r="M743">
            <v>0</v>
          </cell>
          <cell r="N743">
            <v>0</v>
          </cell>
        </row>
        <row r="744">
          <cell r="H744">
            <v>0</v>
          </cell>
          <cell r="I744">
            <v>0</v>
          </cell>
          <cell r="J744">
            <v>0</v>
          </cell>
          <cell r="K744">
            <v>0</v>
          </cell>
          <cell r="L744">
            <v>0</v>
          </cell>
          <cell r="M744">
            <v>0</v>
          </cell>
          <cell r="N744">
            <v>0</v>
          </cell>
        </row>
        <row r="745">
          <cell r="H745">
            <v>0</v>
          </cell>
          <cell r="I745">
            <v>0</v>
          </cell>
          <cell r="J745">
            <v>0</v>
          </cell>
          <cell r="K745">
            <v>0</v>
          </cell>
          <cell r="L745">
            <v>0</v>
          </cell>
          <cell r="M745">
            <v>0</v>
          </cell>
          <cell r="N745">
            <v>0</v>
          </cell>
        </row>
        <row r="746">
          <cell r="H746">
            <v>0</v>
          </cell>
          <cell r="I746">
            <v>0</v>
          </cell>
          <cell r="J746">
            <v>0</v>
          </cell>
          <cell r="K746">
            <v>0</v>
          </cell>
          <cell r="L746">
            <v>0</v>
          </cell>
          <cell r="M746">
            <v>0</v>
          </cell>
          <cell r="N746">
            <v>0</v>
          </cell>
        </row>
        <row r="747">
          <cell r="H747">
            <v>0</v>
          </cell>
          <cell r="I747">
            <v>0</v>
          </cell>
          <cell r="J747">
            <v>0</v>
          </cell>
          <cell r="K747">
            <v>0</v>
          </cell>
          <cell r="L747">
            <v>0</v>
          </cell>
          <cell r="M747">
            <v>0</v>
          </cell>
          <cell r="N747">
            <v>0</v>
          </cell>
        </row>
        <row r="748">
          <cell r="H748">
            <v>0</v>
          </cell>
          <cell r="I748">
            <v>0</v>
          </cell>
          <cell r="J748">
            <v>0</v>
          </cell>
          <cell r="K748">
            <v>0</v>
          </cell>
          <cell r="L748">
            <v>0</v>
          </cell>
          <cell r="M748">
            <v>0</v>
          </cell>
          <cell r="N748">
            <v>0</v>
          </cell>
        </row>
        <row r="749">
          <cell r="H749">
            <v>0</v>
          </cell>
          <cell r="I749">
            <v>0</v>
          </cell>
          <cell r="J749">
            <v>0</v>
          </cell>
          <cell r="K749">
            <v>0</v>
          </cell>
          <cell r="L749">
            <v>0</v>
          </cell>
          <cell r="M749">
            <v>0</v>
          </cell>
          <cell r="N749">
            <v>0</v>
          </cell>
        </row>
        <row r="750">
          <cell r="H750">
            <v>0</v>
          </cell>
          <cell r="I750">
            <v>0</v>
          </cell>
          <cell r="J750">
            <v>0</v>
          </cell>
          <cell r="K750">
            <v>0</v>
          </cell>
          <cell r="L750">
            <v>0</v>
          </cell>
          <cell r="M750">
            <v>0</v>
          </cell>
          <cell r="N750">
            <v>0</v>
          </cell>
        </row>
        <row r="751">
          <cell r="H751">
            <v>0</v>
          </cell>
          <cell r="I751">
            <v>0</v>
          </cell>
          <cell r="J751">
            <v>0</v>
          </cell>
          <cell r="K751">
            <v>0</v>
          </cell>
          <cell r="L751">
            <v>0</v>
          </cell>
          <cell r="M751">
            <v>0</v>
          </cell>
          <cell r="N751">
            <v>0</v>
          </cell>
        </row>
        <row r="752">
          <cell r="H752">
            <v>0</v>
          </cell>
          <cell r="I752">
            <v>0</v>
          </cell>
          <cell r="J752">
            <v>0</v>
          </cell>
          <cell r="K752">
            <v>0</v>
          </cell>
          <cell r="L752">
            <v>0</v>
          </cell>
          <cell r="M752">
            <v>0</v>
          </cell>
          <cell r="N752">
            <v>0</v>
          </cell>
        </row>
        <row r="753">
          <cell r="H753">
            <v>0</v>
          </cell>
          <cell r="I753">
            <v>0</v>
          </cell>
          <cell r="J753">
            <v>0</v>
          </cell>
          <cell r="K753">
            <v>0</v>
          </cell>
          <cell r="L753">
            <v>0</v>
          </cell>
          <cell r="M753">
            <v>0</v>
          </cell>
          <cell r="N753">
            <v>0</v>
          </cell>
        </row>
        <row r="754">
          <cell r="H754">
            <v>0</v>
          </cell>
          <cell r="I754">
            <v>0</v>
          </cell>
          <cell r="J754">
            <v>0</v>
          </cell>
          <cell r="K754">
            <v>0</v>
          </cell>
          <cell r="L754">
            <v>0</v>
          </cell>
          <cell r="M754">
            <v>0</v>
          </cell>
          <cell r="N754">
            <v>0</v>
          </cell>
        </row>
        <row r="755">
          <cell r="B755">
            <v>0</v>
          </cell>
          <cell r="D755">
            <v>0</v>
          </cell>
          <cell r="E755">
            <v>0</v>
          </cell>
          <cell r="H755">
            <v>0</v>
          </cell>
          <cell r="I755">
            <v>0</v>
          </cell>
          <cell r="J755">
            <v>0</v>
          </cell>
          <cell r="K755">
            <v>0</v>
          </cell>
          <cell r="L755">
            <v>0</v>
          </cell>
          <cell r="M755">
            <v>0</v>
          </cell>
          <cell r="N755">
            <v>0</v>
          </cell>
          <cell r="P755">
            <v>0</v>
          </cell>
        </row>
        <row r="756">
          <cell r="B756">
            <v>0</v>
          </cell>
          <cell r="D756">
            <v>0</v>
          </cell>
          <cell r="E756">
            <v>0</v>
          </cell>
          <cell r="H756">
            <v>0</v>
          </cell>
          <cell r="I756">
            <v>0</v>
          </cell>
          <cell r="J756">
            <v>0</v>
          </cell>
          <cell r="K756">
            <v>0</v>
          </cell>
          <cell r="L756">
            <v>0</v>
          </cell>
          <cell r="M756">
            <v>0</v>
          </cell>
          <cell r="N756">
            <v>0</v>
          </cell>
          <cell r="P756">
            <v>0</v>
          </cell>
        </row>
        <row r="758">
          <cell r="G758" t="str">
            <v># deals</v>
          </cell>
          <cell r="H758" t="str">
            <v>value</v>
          </cell>
          <cell r="I758" t="str">
            <v>costs to date</v>
          </cell>
          <cell r="J758" t="str">
            <v>costs expected</v>
          </cell>
          <cell r="K758" t="str">
            <v>net profit</v>
          </cell>
        </row>
        <row r="759">
          <cell r="D759" t="str">
            <v>TOTAL Q2 01</v>
          </cell>
          <cell r="G759">
            <v>1</v>
          </cell>
          <cell r="H759">
            <v>2000</v>
          </cell>
          <cell r="I759">
            <v>0</v>
          </cell>
          <cell r="J759">
            <v>0</v>
          </cell>
          <cell r="K759">
            <v>2000</v>
          </cell>
        </row>
        <row r="760">
          <cell r="D760" t="str">
            <v>TOTAL Q3 01</v>
          </cell>
          <cell r="G760">
            <v>1</v>
          </cell>
          <cell r="H760">
            <v>3500</v>
          </cell>
          <cell r="I760">
            <v>0</v>
          </cell>
          <cell r="J760">
            <v>0</v>
          </cell>
          <cell r="K760">
            <v>3500</v>
          </cell>
        </row>
        <row r="761">
          <cell r="D761" t="str">
            <v>TOTAL Q4 01</v>
          </cell>
          <cell r="G761">
            <v>1</v>
          </cell>
          <cell r="H761">
            <v>4500</v>
          </cell>
          <cell r="I761">
            <v>0</v>
          </cell>
          <cell r="J761">
            <v>0</v>
          </cell>
          <cell r="K761">
            <v>4500</v>
          </cell>
        </row>
        <row r="762">
          <cell r="D762" t="str">
            <v>TOTAL Q1 02</v>
          </cell>
          <cell r="G762">
            <v>0</v>
          </cell>
          <cell r="H762">
            <v>0</v>
          </cell>
          <cell r="I762">
            <v>0</v>
          </cell>
          <cell r="J762">
            <v>0</v>
          </cell>
          <cell r="K762">
            <v>0</v>
          </cell>
        </row>
        <row r="763">
          <cell r="D763" t="str">
            <v>GROUP TOTAL</v>
          </cell>
          <cell r="G763">
            <v>3</v>
          </cell>
          <cell r="H763">
            <v>10000</v>
          </cell>
          <cell r="I763">
            <v>0</v>
          </cell>
          <cell r="J763">
            <v>0</v>
          </cell>
          <cell r="K763">
            <v>10000</v>
          </cell>
        </row>
        <row r="765">
          <cell r="B765" t="str">
            <v>AUSTRALIA</v>
          </cell>
        </row>
        <row r="766">
          <cell r="B766" t="str">
            <v>Pasminco</v>
          </cell>
          <cell r="C766" t="str">
            <v>Q2 01</v>
          </cell>
          <cell r="E766" t="str">
            <v>Murphy</v>
          </cell>
          <cell r="F766" t="str">
            <v>Idea stage</v>
          </cell>
          <cell r="G766" t="str">
            <v>P&amp;L</v>
          </cell>
          <cell r="H766">
            <v>1500</v>
          </cell>
          <cell r="I766">
            <v>0</v>
          </cell>
          <cell r="J766">
            <v>0</v>
          </cell>
          <cell r="K766">
            <v>20</v>
          </cell>
          <cell r="L766">
            <v>20</v>
          </cell>
          <cell r="M766">
            <v>25</v>
          </cell>
          <cell r="N766">
            <v>0</v>
          </cell>
          <cell r="O766" t="str">
            <v>Medium</v>
          </cell>
          <cell r="P766" t="str">
            <v>Structured power hedges for smelter</v>
          </cell>
        </row>
        <row r="767">
          <cell r="B767" t="str">
            <v>Trans Energie</v>
          </cell>
          <cell r="C767" t="str">
            <v>Q3 01</v>
          </cell>
          <cell r="E767" t="str">
            <v>Burke</v>
          </cell>
          <cell r="F767" t="str">
            <v>Idea stage</v>
          </cell>
          <cell r="G767" t="str">
            <v>P&amp;L</v>
          </cell>
          <cell r="H767">
            <v>5000</v>
          </cell>
          <cell r="I767">
            <v>0</v>
          </cell>
          <cell r="J767">
            <v>0</v>
          </cell>
          <cell r="K767">
            <v>20</v>
          </cell>
          <cell r="L767">
            <v>20</v>
          </cell>
          <cell r="M767">
            <v>15</v>
          </cell>
          <cell r="N767">
            <v>10</v>
          </cell>
          <cell r="O767" t="str">
            <v>Medium</v>
          </cell>
          <cell r="P767" t="str">
            <v>Acquisition of trading rights to Direct Link Interconnector</v>
          </cell>
        </row>
        <row r="768">
          <cell r="B768" t="str">
            <v>Croweater</v>
          </cell>
          <cell r="C768" t="str">
            <v>Q3 01</v>
          </cell>
          <cell r="E768" t="str">
            <v>Denton</v>
          </cell>
          <cell r="F768" t="str">
            <v>Structuring</v>
          </cell>
          <cell r="G768" t="str">
            <v>P&amp;L</v>
          </cell>
          <cell r="H768">
            <v>7000</v>
          </cell>
          <cell r="I768">
            <v>0</v>
          </cell>
          <cell r="J768">
            <v>0</v>
          </cell>
          <cell r="K768">
            <v>25</v>
          </cell>
          <cell r="L768">
            <v>0</v>
          </cell>
          <cell r="M768">
            <v>10</v>
          </cell>
          <cell r="N768">
            <v>0</v>
          </cell>
          <cell r="O768" t="str">
            <v>High</v>
          </cell>
          <cell r="P768" t="str">
            <v>Provision of 120MW to Olympic Dam mine and cooper smelter</v>
          </cell>
        </row>
        <row r="769">
          <cell r="B769" t="str">
            <v>Pt. Kembla Copper</v>
          </cell>
          <cell r="C769" t="str">
            <v>Q3 01</v>
          </cell>
          <cell r="E769" t="str">
            <v>Lowe</v>
          </cell>
          <cell r="F769" t="str">
            <v>Idea stage</v>
          </cell>
          <cell r="G769" t="str">
            <v>P&amp;L</v>
          </cell>
          <cell r="H769">
            <v>0</v>
          </cell>
          <cell r="I769">
            <v>0</v>
          </cell>
          <cell r="J769">
            <v>0</v>
          </cell>
          <cell r="K769">
            <v>20</v>
          </cell>
          <cell r="L769">
            <v>0</v>
          </cell>
          <cell r="M769">
            <v>10</v>
          </cell>
          <cell r="N769">
            <v>0</v>
          </cell>
          <cell r="O769" t="str">
            <v>Medium</v>
          </cell>
          <cell r="P769" t="str">
            <v>Power hedging transaction 30MW</v>
          </cell>
        </row>
        <row r="770">
          <cell r="B770" t="str">
            <v>Eraring Energy</v>
          </cell>
          <cell r="C770" t="str">
            <v>Q4 01</v>
          </cell>
          <cell r="E770" t="str">
            <v>Quilkey</v>
          </cell>
          <cell r="F770" t="str">
            <v>Idea stage</v>
          </cell>
          <cell r="G770" t="str">
            <v>P&amp;L</v>
          </cell>
          <cell r="H770">
            <v>0</v>
          </cell>
          <cell r="I770">
            <v>0</v>
          </cell>
          <cell r="J770">
            <v>0</v>
          </cell>
          <cell r="K770">
            <v>15</v>
          </cell>
          <cell r="L770">
            <v>15</v>
          </cell>
          <cell r="M770">
            <v>10</v>
          </cell>
          <cell r="N770">
            <v>0</v>
          </cell>
          <cell r="O770" t="str">
            <v>Medium</v>
          </cell>
          <cell r="P770" t="str">
            <v>200MW 5 year financial power deal</v>
          </cell>
        </row>
        <row r="771">
          <cell r="B771" t="str">
            <v>Eric</v>
          </cell>
          <cell r="C771" t="str">
            <v>Q4 01</v>
          </cell>
          <cell r="E771" t="str">
            <v>Quilkey</v>
          </cell>
          <cell r="F771" t="str">
            <v>Structuring</v>
          </cell>
          <cell r="G771" t="str">
            <v>P&amp;L</v>
          </cell>
          <cell r="H771">
            <v>10000</v>
          </cell>
          <cell r="I771">
            <v>0</v>
          </cell>
          <cell r="J771">
            <v>200</v>
          </cell>
          <cell r="K771">
            <v>25</v>
          </cell>
          <cell r="L771">
            <v>0</v>
          </cell>
          <cell r="M771">
            <v>20</v>
          </cell>
          <cell r="N771">
            <v>0</v>
          </cell>
          <cell r="O771" t="str">
            <v>High</v>
          </cell>
          <cell r="P771" t="str">
            <v>Acquisition and breakup of retail operation</v>
          </cell>
        </row>
        <row r="772">
          <cell r="H772">
            <v>0</v>
          </cell>
          <cell r="I772">
            <v>0</v>
          </cell>
          <cell r="J772">
            <v>0</v>
          </cell>
          <cell r="K772">
            <v>0</v>
          </cell>
          <cell r="L772">
            <v>0</v>
          </cell>
          <cell r="M772">
            <v>0</v>
          </cell>
          <cell r="N772">
            <v>0</v>
          </cell>
        </row>
        <row r="773">
          <cell r="H773">
            <v>0</v>
          </cell>
          <cell r="I773">
            <v>0</v>
          </cell>
          <cell r="J773">
            <v>0</v>
          </cell>
          <cell r="K773">
            <v>0</v>
          </cell>
          <cell r="L773">
            <v>0</v>
          </cell>
          <cell r="M773">
            <v>0</v>
          </cell>
          <cell r="N773">
            <v>0</v>
          </cell>
        </row>
        <row r="774">
          <cell r="H774">
            <v>0</v>
          </cell>
          <cell r="I774">
            <v>0</v>
          </cell>
          <cell r="J774">
            <v>0</v>
          </cell>
          <cell r="K774">
            <v>0</v>
          </cell>
          <cell r="L774">
            <v>0</v>
          </cell>
          <cell r="M774">
            <v>0</v>
          </cell>
          <cell r="N774">
            <v>0</v>
          </cell>
        </row>
        <row r="775">
          <cell r="H775">
            <v>0</v>
          </cell>
          <cell r="I775">
            <v>0</v>
          </cell>
          <cell r="J775">
            <v>0</v>
          </cell>
          <cell r="K775">
            <v>0</v>
          </cell>
          <cell r="L775">
            <v>0</v>
          </cell>
          <cell r="M775">
            <v>0</v>
          </cell>
          <cell r="N775">
            <v>0</v>
          </cell>
        </row>
        <row r="776">
          <cell r="H776">
            <v>0</v>
          </cell>
          <cell r="I776">
            <v>0</v>
          </cell>
          <cell r="J776">
            <v>0</v>
          </cell>
          <cell r="K776">
            <v>0</v>
          </cell>
          <cell r="L776">
            <v>0</v>
          </cell>
          <cell r="M776">
            <v>0</v>
          </cell>
          <cell r="N776">
            <v>0</v>
          </cell>
        </row>
        <row r="777">
          <cell r="H777">
            <v>0</v>
          </cell>
          <cell r="I777">
            <v>0</v>
          </cell>
          <cell r="J777">
            <v>0</v>
          </cell>
          <cell r="K777">
            <v>0</v>
          </cell>
          <cell r="L777">
            <v>0</v>
          </cell>
          <cell r="M777">
            <v>0</v>
          </cell>
          <cell r="N777">
            <v>0</v>
          </cell>
        </row>
        <row r="778">
          <cell r="H778">
            <v>0</v>
          </cell>
          <cell r="I778">
            <v>0</v>
          </cell>
          <cell r="J778">
            <v>0</v>
          </cell>
          <cell r="K778">
            <v>0</v>
          </cell>
          <cell r="L778">
            <v>0</v>
          </cell>
          <cell r="M778">
            <v>0</v>
          </cell>
          <cell r="N778">
            <v>0</v>
          </cell>
        </row>
        <row r="779">
          <cell r="H779">
            <v>0</v>
          </cell>
          <cell r="I779">
            <v>0</v>
          </cell>
          <cell r="J779">
            <v>0</v>
          </cell>
          <cell r="K779">
            <v>0</v>
          </cell>
          <cell r="L779">
            <v>0</v>
          </cell>
          <cell r="M779">
            <v>0</v>
          </cell>
          <cell r="N779">
            <v>0</v>
          </cell>
        </row>
        <row r="780">
          <cell r="H780">
            <v>0</v>
          </cell>
          <cell r="I780">
            <v>0</v>
          </cell>
          <cell r="J780">
            <v>0</v>
          </cell>
          <cell r="K780">
            <v>0</v>
          </cell>
          <cell r="L780">
            <v>0</v>
          </cell>
          <cell r="M780">
            <v>0</v>
          </cell>
          <cell r="N780">
            <v>0</v>
          </cell>
        </row>
        <row r="781">
          <cell r="H781">
            <v>0</v>
          </cell>
          <cell r="I781">
            <v>0</v>
          </cell>
          <cell r="J781">
            <v>0</v>
          </cell>
          <cell r="K781">
            <v>0</v>
          </cell>
          <cell r="L781">
            <v>0</v>
          </cell>
          <cell r="M781">
            <v>0</v>
          </cell>
          <cell r="N781">
            <v>0</v>
          </cell>
        </row>
        <row r="782">
          <cell r="H782">
            <v>0</v>
          </cell>
          <cell r="I782">
            <v>0</v>
          </cell>
          <cell r="J782">
            <v>0</v>
          </cell>
          <cell r="K782">
            <v>0</v>
          </cell>
          <cell r="L782">
            <v>0</v>
          </cell>
          <cell r="M782">
            <v>0</v>
          </cell>
          <cell r="N782">
            <v>0</v>
          </cell>
        </row>
        <row r="783">
          <cell r="H783">
            <v>0</v>
          </cell>
          <cell r="I783">
            <v>0</v>
          </cell>
          <cell r="J783">
            <v>0</v>
          </cell>
          <cell r="K783">
            <v>0</v>
          </cell>
          <cell r="L783">
            <v>0</v>
          </cell>
          <cell r="M783">
            <v>0</v>
          </cell>
          <cell r="N783">
            <v>0</v>
          </cell>
        </row>
        <row r="784">
          <cell r="H784">
            <v>0</v>
          </cell>
          <cell r="I784">
            <v>0</v>
          </cell>
          <cell r="J784">
            <v>0</v>
          </cell>
          <cell r="K784">
            <v>0</v>
          </cell>
          <cell r="L784">
            <v>0</v>
          </cell>
          <cell r="M784">
            <v>0</v>
          </cell>
          <cell r="N784">
            <v>0</v>
          </cell>
        </row>
        <row r="785">
          <cell r="H785">
            <v>0</v>
          </cell>
          <cell r="I785">
            <v>0</v>
          </cell>
          <cell r="J785">
            <v>0</v>
          </cell>
          <cell r="K785">
            <v>0</v>
          </cell>
          <cell r="L785">
            <v>0</v>
          </cell>
          <cell r="M785">
            <v>0</v>
          </cell>
          <cell r="N785">
            <v>0</v>
          </cell>
        </row>
        <row r="786">
          <cell r="H786">
            <v>0</v>
          </cell>
          <cell r="I786">
            <v>0</v>
          </cell>
          <cell r="J786">
            <v>0</v>
          </cell>
          <cell r="K786">
            <v>0</v>
          </cell>
          <cell r="L786">
            <v>0</v>
          </cell>
          <cell r="M786">
            <v>0</v>
          </cell>
          <cell r="N786">
            <v>0</v>
          </cell>
        </row>
        <row r="787">
          <cell r="H787">
            <v>0</v>
          </cell>
          <cell r="I787">
            <v>0</v>
          </cell>
          <cell r="J787">
            <v>0</v>
          </cell>
          <cell r="K787">
            <v>0</v>
          </cell>
          <cell r="L787">
            <v>0</v>
          </cell>
          <cell r="M787">
            <v>0</v>
          </cell>
          <cell r="N787">
            <v>0</v>
          </cell>
        </row>
        <row r="788">
          <cell r="H788">
            <v>0</v>
          </cell>
          <cell r="I788">
            <v>0</v>
          </cell>
          <cell r="J788">
            <v>0</v>
          </cell>
          <cell r="K788">
            <v>0</v>
          </cell>
          <cell r="L788">
            <v>0</v>
          </cell>
          <cell r="M788">
            <v>0</v>
          </cell>
          <cell r="N788">
            <v>0</v>
          </cell>
        </row>
        <row r="789">
          <cell r="H789">
            <v>0</v>
          </cell>
          <cell r="I789">
            <v>0</v>
          </cell>
          <cell r="J789">
            <v>0</v>
          </cell>
          <cell r="K789">
            <v>0</v>
          </cell>
          <cell r="L789">
            <v>0</v>
          </cell>
          <cell r="M789">
            <v>0</v>
          </cell>
          <cell r="N789">
            <v>0</v>
          </cell>
        </row>
        <row r="790">
          <cell r="H790">
            <v>0</v>
          </cell>
          <cell r="I790">
            <v>0</v>
          </cell>
          <cell r="J790">
            <v>0</v>
          </cell>
          <cell r="K790">
            <v>0</v>
          </cell>
          <cell r="L790">
            <v>0</v>
          </cell>
          <cell r="M790">
            <v>0</v>
          </cell>
          <cell r="N790">
            <v>0</v>
          </cell>
        </row>
        <row r="791">
          <cell r="H791">
            <v>0</v>
          </cell>
          <cell r="I791">
            <v>0</v>
          </cell>
          <cell r="J791">
            <v>0</v>
          </cell>
          <cell r="K791">
            <v>0</v>
          </cell>
          <cell r="L791">
            <v>0</v>
          </cell>
          <cell r="M791">
            <v>0</v>
          </cell>
          <cell r="N791">
            <v>0</v>
          </cell>
        </row>
        <row r="792">
          <cell r="H792">
            <v>0</v>
          </cell>
          <cell r="I792">
            <v>0</v>
          </cell>
          <cell r="J792">
            <v>0</v>
          </cell>
          <cell r="K792">
            <v>0</v>
          </cell>
          <cell r="L792">
            <v>0</v>
          </cell>
          <cell r="M792">
            <v>0</v>
          </cell>
          <cell r="N792">
            <v>0</v>
          </cell>
        </row>
        <row r="793">
          <cell r="H793">
            <v>0</v>
          </cell>
          <cell r="I793">
            <v>0</v>
          </cell>
          <cell r="J793">
            <v>0</v>
          </cell>
          <cell r="K793">
            <v>0</v>
          </cell>
          <cell r="L793">
            <v>0</v>
          </cell>
          <cell r="M793">
            <v>0</v>
          </cell>
          <cell r="N793">
            <v>0</v>
          </cell>
        </row>
        <row r="794">
          <cell r="H794">
            <v>0</v>
          </cell>
          <cell r="I794">
            <v>0</v>
          </cell>
          <cell r="J794">
            <v>0</v>
          </cell>
          <cell r="K794">
            <v>0</v>
          </cell>
          <cell r="L794">
            <v>0</v>
          </cell>
          <cell r="M794">
            <v>0</v>
          </cell>
          <cell r="N794">
            <v>0</v>
          </cell>
        </row>
        <row r="795">
          <cell r="H795">
            <v>0</v>
          </cell>
          <cell r="I795">
            <v>0</v>
          </cell>
          <cell r="J795">
            <v>0</v>
          </cell>
          <cell r="K795">
            <v>0</v>
          </cell>
          <cell r="L795">
            <v>0</v>
          </cell>
          <cell r="M795">
            <v>0</v>
          </cell>
          <cell r="N795">
            <v>0</v>
          </cell>
        </row>
        <row r="796">
          <cell r="H796">
            <v>0</v>
          </cell>
          <cell r="I796">
            <v>0</v>
          </cell>
          <cell r="J796">
            <v>0</v>
          </cell>
          <cell r="K796">
            <v>0</v>
          </cell>
          <cell r="L796">
            <v>0</v>
          </cell>
          <cell r="M796">
            <v>0</v>
          </cell>
          <cell r="N796">
            <v>0</v>
          </cell>
        </row>
        <row r="797">
          <cell r="H797">
            <v>0</v>
          </cell>
          <cell r="I797">
            <v>0</v>
          </cell>
          <cell r="J797">
            <v>0</v>
          </cell>
          <cell r="K797">
            <v>0</v>
          </cell>
          <cell r="L797">
            <v>0</v>
          </cell>
          <cell r="M797">
            <v>0</v>
          </cell>
          <cell r="N797">
            <v>0</v>
          </cell>
        </row>
        <row r="798">
          <cell r="H798">
            <v>0</v>
          </cell>
          <cell r="I798">
            <v>0</v>
          </cell>
          <cell r="J798">
            <v>0</v>
          </cell>
          <cell r="K798">
            <v>0</v>
          </cell>
          <cell r="L798">
            <v>0</v>
          </cell>
          <cell r="M798">
            <v>0</v>
          </cell>
          <cell r="N798">
            <v>0</v>
          </cell>
        </row>
        <row r="799">
          <cell r="H799">
            <v>0</v>
          </cell>
          <cell r="I799">
            <v>0</v>
          </cell>
          <cell r="J799">
            <v>0</v>
          </cell>
          <cell r="K799">
            <v>0</v>
          </cell>
          <cell r="L799">
            <v>0</v>
          </cell>
          <cell r="M799">
            <v>0</v>
          </cell>
          <cell r="N799">
            <v>0</v>
          </cell>
        </row>
        <row r="800">
          <cell r="H800">
            <v>0</v>
          </cell>
          <cell r="I800">
            <v>0</v>
          </cell>
          <cell r="J800">
            <v>0</v>
          </cell>
          <cell r="K800">
            <v>0</v>
          </cell>
          <cell r="L800">
            <v>0</v>
          </cell>
          <cell r="M800">
            <v>0</v>
          </cell>
          <cell r="N800">
            <v>0</v>
          </cell>
        </row>
        <row r="801">
          <cell r="H801">
            <v>0</v>
          </cell>
          <cell r="I801">
            <v>0</v>
          </cell>
          <cell r="J801">
            <v>0</v>
          </cell>
          <cell r="K801">
            <v>0</v>
          </cell>
          <cell r="L801">
            <v>0</v>
          </cell>
          <cell r="M801">
            <v>0</v>
          </cell>
          <cell r="N801">
            <v>0</v>
          </cell>
        </row>
        <row r="802">
          <cell r="H802">
            <v>0</v>
          </cell>
          <cell r="I802">
            <v>0</v>
          </cell>
          <cell r="J802">
            <v>0</v>
          </cell>
          <cell r="K802">
            <v>0</v>
          </cell>
          <cell r="L802">
            <v>0</v>
          </cell>
          <cell r="M802">
            <v>0</v>
          </cell>
          <cell r="N802">
            <v>0</v>
          </cell>
        </row>
        <row r="803">
          <cell r="H803">
            <v>0</v>
          </cell>
          <cell r="I803">
            <v>0</v>
          </cell>
          <cell r="J803">
            <v>0</v>
          </cell>
          <cell r="K803">
            <v>0</v>
          </cell>
          <cell r="L803">
            <v>0</v>
          </cell>
          <cell r="M803">
            <v>0</v>
          </cell>
          <cell r="N803">
            <v>0</v>
          </cell>
        </row>
        <row r="804">
          <cell r="H804">
            <v>0</v>
          </cell>
          <cell r="I804">
            <v>0</v>
          </cell>
          <cell r="J804">
            <v>0</v>
          </cell>
          <cell r="K804">
            <v>0</v>
          </cell>
          <cell r="L804">
            <v>0</v>
          </cell>
          <cell r="M804">
            <v>0</v>
          </cell>
          <cell r="N804">
            <v>0</v>
          </cell>
        </row>
        <row r="805">
          <cell r="H805">
            <v>0</v>
          </cell>
          <cell r="I805">
            <v>0</v>
          </cell>
          <cell r="J805">
            <v>0</v>
          </cell>
          <cell r="K805">
            <v>0</v>
          </cell>
          <cell r="L805">
            <v>0</v>
          </cell>
          <cell r="M805">
            <v>0</v>
          </cell>
          <cell r="N805">
            <v>0</v>
          </cell>
        </row>
        <row r="806">
          <cell r="B806" t="str">
            <v>DEALS REMOVED</v>
          </cell>
        </row>
        <row r="807">
          <cell r="H807">
            <v>0</v>
          </cell>
          <cell r="I807">
            <v>0</v>
          </cell>
          <cell r="J807">
            <v>0</v>
          </cell>
          <cell r="K807">
            <v>0</v>
          </cell>
          <cell r="L807">
            <v>0</v>
          </cell>
          <cell r="M807">
            <v>0</v>
          </cell>
          <cell r="N807">
            <v>0</v>
          </cell>
        </row>
        <row r="808">
          <cell r="H808">
            <v>0</v>
          </cell>
          <cell r="I808">
            <v>0</v>
          </cell>
          <cell r="J808">
            <v>0</v>
          </cell>
          <cell r="K808">
            <v>0</v>
          </cell>
          <cell r="L808">
            <v>0</v>
          </cell>
          <cell r="M808">
            <v>0</v>
          </cell>
          <cell r="N808">
            <v>0</v>
          </cell>
        </row>
        <row r="809">
          <cell r="H809">
            <v>0</v>
          </cell>
          <cell r="I809">
            <v>0</v>
          </cell>
          <cell r="J809">
            <v>0</v>
          </cell>
          <cell r="K809">
            <v>0</v>
          </cell>
          <cell r="L809">
            <v>0</v>
          </cell>
          <cell r="M809">
            <v>0</v>
          </cell>
          <cell r="N809">
            <v>0</v>
          </cell>
        </row>
        <row r="810">
          <cell r="H810">
            <v>0</v>
          </cell>
          <cell r="I810">
            <v>0</v>
          </cell>
          <cell r="J810">
            <v>0</v>
          </cell>
          <cell r="K810">
            <v>0</v>
          </cell>
          <cell r="L810">
            <v>0</v>
          </cell>
          <cell r="M810">
            <v>0</v>
          </cell>
          <cell r="N810">
            <v>0</v>
          </cell>
        </row>
        <row r="811">
          <cell r="H811">
            <v>0</v>
          </cell>
          <cell r="I811">
            <v>0</v>
          </cell>
          <cell r="J811">
            <v>0</v>
          </cell>
          <cell r="K811">
            <v>0</v>
          </cell>
          <cell r="L811">
            <v>0</v>
          </cell>
          <cell r="M811">
            <v>0</v>
          </cell>
          <cell r="N811">
            <v>0</v>
          </cell>
        </row>
        <row r="812">
          <cell r="H812">
            <v>0</v>
          </cell>
          <cell r="I812">
            <v>0</v>
          </cell>
          <cell r="J812">
            <v>0</v>
          </cell>
          <cell r="K812">
            <v>0</v>
          </cell>
          <cell r="L812">
            <v>0</v>
          </cell>
          <cell r="M812">
            <v>0</v>
          </cell>
          <cell r="N812">
            <v>0</v>
          </cell>
        </row>
        <row r="813">
          <cell r="H813">
            <v>0</v>
          </cell>
          <cell r="I813">
            <v>0</v>
          </cell>
          <cell r="J813">
            <v>0</v>
          </cell>
          <cell r="K813">
            <v>0</v>
          </cell>
          <cell r="L813">
            <v>0</v>
          </cell>
          <cell r="M813">
            <v>0</v>
          </cell>
          <cell r="N813">
            <v>0</v>
          </cell>
        </row>
        <row r="814">
          <cell r="H814">
            <v>0</v>
          </cell>
          <cell r="I814">
            <v>0</v>
          </cell>
          <cell r="J814">
            <v>0</v>
          </cell>
          <cell r="K814">
            <v>0</v>
          </cell>
          <cell r="L814">
            <v>0</v>
          </cell>
          <cell r="M814">
            <v>0</v>
          </cell>
          <cell r="N814">
            <v>0</v>
          </cell>
        </row>
        <row r="815">
          <cell r="H815">
            <v>0</v>
          </cell>
          <cell r="I815">
            <v>0</v>
          </cell>
          <cell r="J815">
            <v>0</v>
          </cell>
          <cell r="K815">
            <v>0</v>
          </cell>
          <cell r="L815">
            <v>0</v>
          </cell>
          <cell r="M815">
            <v>0</v>
          </cell>
          <cell r="N815">
            <v>0</v>
          </cell>
        </row>
        <row r="816">
          <cell r="H816">
            <v>0</v>
          </cell>
          <cell r="I816">
            <v>0</v>
          </cell>
          <cell r="J816">
            <v>0</v>
          </cell>
          <cell r="K816">
            <v>0</v>
          </cell>
          <cell r="L816">
            <v>0</v>
          </cell>
          <cell r="M816">
            <v>0</v>
          </cell>
          <cell r="N816">
            <v>0</v>
          </cell>
        </row>
        <row r="817">
          <cell r="H817">
            <v>0</v>
          </cell>
          <cell r="I817">
            <v>0</v>
          </cell>
          <cell r="J817">
            <v>0</v>
          </cell>
          <cell r="K817">
            <v>0</v>
          </cell>
          <cell r="L817">
            <v>0</v>
          </cell>
          <cell r="M817">
            <v>0</v>
          </cell>
          <cell r="N817">
            <v>0</v>
          </cell>
        </row>
        <row r="818">
          <cell r="H818">
            <v>0</v>
          </cell>
          <cell r="I818">
            <v>0</v>
          </cell>
          <cell r="J818">
            <v>0</v>
          </cell>
          <cell r="K818">
            <v>0</v>
          </cell>
          <cell r="L818">
            <v>0</v>
          </cell>
          <cell r="M818">
            <v>0</v>
          </cell>
          <cell r="N818">
            <v>0</v>
          </cell>
        </row>
        <row r="819">
          <cell r="H819">
            <v>0</v>
          </cell>
          <cell r="I819">
            <v>0</v>
          </cell>
          <cell r="J819">
            <v>0</v>
          </cell>
          <cell r="K819">
            <v>0</v>
          </cell>
          <cell r="L819">
            <v>0</v>
          </cell>
          <cell r="M819">
            <v>0</v>
          </cell>
          <cell r="N819">
            <v>0</v>
          </cell>
        </row>
        <row r="820">
          <cell r="H820">
            <v>0</v>
          </cell>
          <cell r="I820">
            <v>0</v>
          </cell>
          <cell r="J820">
            <v>0</v>
          </cell>
          <cell r="K820">
            <v>0</v>
          </cell>
          <cell r="L820">
            <v>0</v>
          </cell>
          <cell r="M820">
            <v>0</v>
          </cell>
          <cell r="N820">
            <v>0</v>
          </cell>
        </row>
        <row r="821">
          <cell r="H821">
            <v>0</v>
          </cell>
          <cell r="I821">
            <v>0</v>
          </cell>
          <cell r="J821">
            <v>0</v>
          </cell>
          <cell r="K821">
            <v>0</v>
          </cell>
          <cell r="L821">
            <v>0</v>
          </cell>
          <cell r="M821">
            <v>0</v>
          </cell>
          <cell r="N821">
            <v>0</v>
          </cell>
        </row>
        <row r="822">
          <cell r="H822">
            <v>0</v>
          </cell>
          <cell r="I822">
            <v>0</v>
          </cell>
          <cell r="J822">
            <v>0</v>
          </cell>
          <cell r="K822">
            <v>0</v>
          </cell>
          <cell r="L822">
            <v>0</v>
          </cell>
          <cell r="M822">
            <v>0</v>
          </cell>
          <cell r="N822">
            <v>0</v>
          </cell>
        </row>
        <row r="823">
          <cell r="H823">
            <v>0</v>
          </cell>
          <cell r="I823">
            <v>0</v>
          </cell>
          <cell r="J823">
            <v>0</v>
          </cell>
          <cell r="K823">
            <v>0</v>
          </cell>
          <cell r="L823">
            <v>0</v>
          </cell>
          <cell r="M823">
            <v>0</v>
          </cell>
          <cell r="N823">
            <v>0</v>
          </cell>
        </row>
        <row r="824">
          <cell r="H824">
            <v>0</v>
          </cell>
          <cell r="I824">
            <v>0</v>
          </cell>
          <cell r="J824">
            <v>0</v>
          </cell>
          <cell r="K824">
            <v>0</v>
          </cell>
          <cell r="L824">
            <v>0</v>
          </cell>
          <cell r="M824">
            <v>0</v>
          </cell>
          <cell r="N824">
            <v>0</v>
          </cell>
        </row>
        <row r="825">
          <cell r="H825">
            <v>0</v>
          </cell>
          <cell r="I825">
            <v>0</v>
          </cell>
          <cell r="J825">
            <v>0</v>
          </cell>
          <cell r="K825">
            <v>0</v>
          </cell>
          <cell r="L825">
            <v>0</v>
          </cell>
          <cell r="M825">
            <v>0</v>
          </cell>
          <cell r="N825">
            <v>0</v>
          </cell>
        </row>
        <row r="826">
          <cell r="H826">
            <v>0</v>
          </cell>
          <cell r="I826">
            <v>0</v>
          </cell>
          <cell r="J826">
            <v>0</v>
          </cell>
          <cell r="K826">
            <v>0</v>
          </cell>
          <cell r="L826">
            <v>0</v>
          </cell>
          <cell r="M826">
            <v>0</v>
          </cell>
          <cell r="N826">
            <v>0</v>
          </cell>
        </row>
        <row r="827">
          <cell r="B827">
            <v>0</v>
          </cell>
          <cell r="D827">
            <v>0</v>
          </cell>
          <cell r="E827">
            <v>0</v>
          </cell>
          <cell r="H827">
            <v>0</v>
          </cell>
          <cell r="I827">
            <v>0</v>
          </cell>
          <cell r="J827">
            <v>0</v>
          </cell>
          <cell r="K827">
            <v>0</v>
          </cell>
          <cell r="L827">
            <v>0</v>
          </cell>
          <cell r="M827">
            <v>0</v>
          </cell>
          <cell r="N827">
            <v>0</v>
          </cell>
          <cell r="P827">
            <v>0</v>
          </cell>
        </row>
        <row r="828">
          <cell r="B828">
            <v>0</v>
          </cell>
          <cell r="D828">
            <v>0</v>
          </cell>
          <cell r="E828">
            <v>0</v>
          </cell>
          <cell r="H828">
            <v>0</v>
          </cell>
          <cell r="I828">
            <v>0</v>
          </cell>
          <cell r="J828">
            <v>0</v>
          </cell>
          <cell r="K828">
            <v>0</v>
          </cell>
          <cell r="L828">
            <v>0</v>
          </cell>
          <cell r="M828">
            <v>0</v>
          </cell>
          <cell r="N828">
            <v>0</v>
          </cell>
          <cell r="P828">
            <v>0</v>
          </cell>
        </row>
        <row r="830">
          <cell r="G830" t="str">
            <v># deals</v>
          </cell>
          <cell r="H830" t="str">
            <v>value</v>
          </cell>
          <cell r="I830" t="str">
            <v>costs to date</v>
          </cell>
          <cell r="J830" t="str">
            <v>costs expected</v>
          </cell>
          <cell r="K830" t="str">
            <v>net profit</v>
          </cell>
        </row>
        <row r="831">
          <cell r="D831" t="str">
            <v>TOTAL Q2 01</v>
          </cell>
          <cell r="G831">
            <v>1</v>
          </cell>
          <cell r="H831">
            <v>1500</v>
          </cell>
          <cell r="I831">
            <v>0</v>
          </cell>
          <cell r="J831">
            <v>0</v>
          </cell>
          <cell r="K831">
            <v>1500</v>
          </cell>
        </row>
        <row r="832">
          <cell r="D832" t="str">
            <v>TOTAL Q3 01</v>
          </cell>
          <cell r="G832">
            <v>3</v>
          </cell>
          <cell r="H832">
            <v>12000</v>
          </cell>
          <cell r="I832">
            <v>0</v>
          </cell>
          <cell r="J832">
            <v>0</v>
          </cell>
          <cell r="K832">
            <v>12000</v>
          </cell>
        </row>
        <row r="833">
          <cell r="D833" t="str">
            <v>TOTAL Q4 01</v>
          </cell>
          <cell r="G833">
            <v>2</v>
          </cell>
          <cell r="H833">
            <v>10000</v>
          </cell>
          <cell r="I833">
            <v>0</v>
          </cell>
          <cell r="J833">
            <v>200</v>
          </cell>
          <cell r="K833">
            <v>9800</v>
          </cell>
        </row>
        <row r="834">
          <cell r="D834" t="str">
            <v>TOTAL Q1 02</v>
          </cell>
          <cell r="G834">
            <v>0</v>
          </cell>
          <cell r="H834">
            <v>0</v>
          </cell>
          <cell r="I834">
            <v>0</v>
          </cell>
          <cell r="J834">
            <v>0</v>
          </cell>
          <cell r="K834">
            <v>0</v>
          </cell>
        </row>
        <row r="835">
          <cell r="D835" t="str">
            <v>GROUP TOTAL</v>
          </cell>
          <cell r="G835">
            <v>6</v>
          </cell>
          <cell r="H835">
            <v>23500</v>
          </cell>
          <cell r="I835">
            <v>0</v>
          </cell>
          <cell r="J835">
            <v>200</v>
          </cell>
          <cell r="K835">
            <v>23300</v>
          </cell>
        </row>
        <row r="837">
          <cell r="B837" t="str">
            <v>JAPAN</v>
          </cell>
        </row>
        <row r="838">
          <cell r="H838">
            <v>0</v>
          </cell>
          <cell r="I838">
            <v>0</v>
          </cell>
          <cell r="J838">
            <v>0</v>
          </cell>
          <cell r="K838">
            <v>0</v>
          </cell>
          <cell r="L838">
            <v>0</v>
          </cell>
          <cell r="M838">
            <v>0</v>
          </cell>
          <cell r="N838">
            <v>0</v>
          </cell>
        </row>
        <row r="839">
          <cell r="B839" t="str">
            <v>Air Liquide</v>
          </cell>
          <cell r="C839" t="str">
            <v>Q2 01</v>
          </cell>
          <cell r="E839" t="str">
            <v>Morten Erik Pettersen</v>
          </cell>
          <cell r="G839" t="str">
            <v>P&amp;L</v>
          </cell>
          <cell r="H839">
            <v>10</v>
          </cell>
          <cell r="I839">
            <v>0</v>
          </cell>
          <cell r="J839">
            <v>0</v>
          </cell>
          <cell r="K839">
            <v>75</v>
          </cell>
          <cell r="L839">
            <v>75</v>
          </cell>
          <cell r="M839">
            <v>80</v>
          </cell>
          <cell r="N839">
            <v>80</v>
          </cell>
          <cell r="O839" t="str">
            <v>Low</v>
          </cell>
          <cell r="P839" t="str">
            <v>10% Discount in return for a 3 yr power put option</v>
          </cell>
        </row>
        <row r="840">
          <cell r="B840" t="str">
            <v>Limtec</v>
          </cell>
          <cell r="C840" t="str">
            <v>Q2 01</v>
          </cell>
          <cell r="E840" t="str">
            <v>Morten Erik Pettersen</v>
          </cell>
          <cell r="G840" t="str">
            <v>P&amp;L</v>
          </cell>
          <cell r="H840">
            <v>25</v>
          </cell>
          <cell r="I840">
            <v>0</v>
          </cell>
          <cell r="J840">
            <v>0</v>
          </cell>
          <cell r="K840">
            <v>75</v>
          </cell>
          <cell r="L840">
            <v>0</v>
          </cell>
          <cell r="M840">
            <v>80</v>
          </cell>
          <cell r="N840">
            <v>0</v>
          </cell>
          <cell r="O840" t="str">
            <v>Low</v>
          </cell>
          <cell r="P840" t="str">
            <v>10% Discount in return for a 3 yr power put option</v>
          </cell>
        </row>
        <row r="841">
          <cell r="H841">
            <v>0</v>
          </cell>
          <cell r="I841">
            <v>0</v>
          </cell>
          <cell r="J841">
            <v>0</v>
          </cell>
          <cell r="K841">
            <v>0</v>
          </cell>
          <cell r="L841">
            <v>0</v>
          </cell>
          <cell r="M841">
            <v>0</v>
          </cell>
          <cell r="N841">
            <v>0</v>
          </cell>
        </row>
        <row r="842">
          <cell r="H842">
            <v>0</v>
          </cell>
          <cell r="I842">
            <v>0</v>
          </cell>
          <cell r="J842">
            <v>0</v>
          </cell>
          <cell r="K842">
            <v>0</v>
          </cell>
          <cell r="L842">
            <v>0</v>
          </cell>
          <cell r="M842">
            <v>0</v>
          </cell>
          <cell r="N842">
            <v>0</v>
          </cell>
        </row>
        <row r="843">
          <cell r="H843">
            <v>0</v>
          </cell>
          <cell r="I843">
            <v>0</v>
          </cell>
          <cell r="J843">
            <v>0</v>
          </cell>
          <cell r="K843">
            <v>0</v>
          </cell>
          <cell r="L843">
            <v>0</v>
          </cell>
          <cell r="M843">
            <v>0</v>
          </cell>
          <cell r="N843">
            <v>0</v>
          </cell>
        </row>
        <row r="844">
          <cell r="H844">
            <v>0</v>
          </cell>
          <cell r="I844">
            <v>0</v>
          </cell>
          <cell r="J844">
            <v>0</v>
          </cell>
          <cell r="K844">
            <v>0</v>
          </cell>
          <cell r="L844">
            <v>0</v>
          </cell>
          <cell r="M844">
            <v>0</v>
          </cell>
          <cell r="N844">
            <v>0</v>
          </cell>
        </row>
        <row r="845">
          <cell r="H845">
            <v>0</v>
          </cell>
          <cell r="I845">
            <v>0</v>
          </cell>
          <cell r="J845">
            <v>0</v>
          </cell>
          <cell r="K845">
            <v>0</v>
          </cell>
          <cell r="L845">
            <v>0</v>
          </cell>
          <cell r="M845">
            <v>0</v>
          </cell>
          <cell r="N845">
            <v>0</v>
          </cell>
        </row>
        <row r="846">
          <cell r="H846">
            <v>0</v>
          </cell>
          <cell r="I846">
            <v>0</v>
          </cell>
          <cell r="J846">
            <v>0</v>
          </cell>
          <cell r="K846">
            <v>0</v>
          </cell>
          <cell r="L846">
            <v>0</v>
          </cell>
          <cell r="M846">
            <v>0</v>
          </cell>
          <cell r="N846">
            <v>0</v>
          </cell>
        </row>
        <row r="847">
          <cell r="H847">
            <v>0</v>
          </cell>
          <cell r="I847">
            <v>0</v>
          </cell>
          <cell r="J847">
            <v>0</v>
          </cell>
          <cell r="K847">
            <v>0</v>
          </cell>
          <cell r="L847">
            <v>0</v>
          </cell>
          <cell r="M847">
            <v>0</v>
          </cell>
          <cell r="N847">
            <v>0</v>
          </cell>
        </row>
        <row r="848">
          <cell r="H848">
            <v>0</v>
          </cell>
          <cell r="I848">
            <v>0</v>
          </cell>
          <cell r="J848">
            <v>0</v>
          </cell>
          <cell r="K848">
            <v>0</v>
          </cell>
          <cell r="L848">
            <v>0</v>
          </cell>
          <cell r="M848">
            <v>0</v>
          </cell>
          <cell r="N848">
            <v>0</v>
          </cell>
        </row>
        <row r="849">
          <cell r="H849">
            <v>0</v>
          </cell>
          <cell r="I849">
            <v>0</v>
          </cell>
          <cell r="J849">
            <v>0</v>
          </cell>
          <cell r="K849">
            <v>0</v>
          </cell>
          <cell r="L849">
            <v>0</v>
          </cell>
          <cell r="M849">
            <v>0</v>
          </cell>
          <cell r="N849">
            <v>0</v>
          </cell>
        </row>
        <row r="850">
          <cell r="H850">
            <v>0</v>
          </cell>
          <cell r="I850">
            <v>0</v>
          </cell>
          <cell r="J850">
            <v>0</v>
          </cell>
          <cell r="K850">
            <v>0</v>
          </cell>
          <cell r="L850">
            <v>0</v>
          </cell>
          <cell r="M850">
            <v>0</v>
          </cell>
          <cell r="N850">
            <v>0</v>
          </cell>
        </row>
        <row r="851">
          <cell r="H851">
            <v>0</v>
          </cell>
          <cell r="I851">
            <v>0</v>
          </cell>
          <cell r="J851">
            <v>0</v>
          </cell>
          <cell r="K851">
            <v>0</v>
          </cell>
          <cell r="L851">
            <v>0</v>
          </cell>
          <cell r="M851">
            <v>0</v>
          </cell>
          <cell r="N851">
            <v>0</v>
          </cell>
        </row>
        <row r="852">
          <cell r="H852">
            <v>0</v>
          </cell>
          <cell r="I852">
            <v>0</v>
          </cell>
          <cell r="J852">
            <v>0</v>
          </cell>
          <cell r="K852">
            <v>0</v>
          </cell>
          <cell r="L852">
            <v>0</v>
          </cell>
          <cell r="M852">
            <v>0</v>
          </cell>
          <cell r="N852">
            <v>0</v>
          </cell>
        </row>
        <row r="853">
          <cell r="H853">
            <v>0</v>
          </cell>
          <cell r="I853">
            <v>0</v>
          </cell>
          <cell r="J853">
            <v>0</v>
          </cell>
          <cell r="K853">
            <v>0</v>
          </cell>
          <cell r="L853">
            <v>0</v>
          </cell>
          <cell r="M853">
            <v>0</v>
          </cell>
          <cell r="N853">
            <v>0</v>
          </cell>
        </row>
        <row r="854">
          <cell r="H854">
            <v>0</v>
          </cell>
          <cell r="I854">
            <v>0</v>
          </cell>
          <cell r="J854">
            <v>0</v>
          </cell>
          <cell r="K854">
            <v>0</v>
          </cell>
          <cell r="L854">
            <v>0</v>
          </cell>
          <cell r="M854">
            <v>0</v>
          </cell>
          <cell r="N854">
            <v>0</v>
          </cell>
        </row>
        <row r="855">
          <cell r="H855">
            <v>0</v>
          </cell>
          <cell r="I855">
            <v>0</v>
          </cell>
          <cell r="J855">
            <v>0</v>
          </cell>
          <cell r="K855">
            <v>0</v>
          </cell>
          <cell r="L855">
            <v>0</v>
          </cell>
          <cell r="M855">
            <v>0</v>
          </cell>
          <cell r="N855">
            <v>0</v>
          </cell>
        </row>
        <row r="856">
          <cell r="H856">
            <v>0</v>
          </cell>
          <cell r="I856">
            <v>0</v>
          </cell>
          <cell r="J856">
            <v>0</v>
          </cell>
          <cell r="K856">
            <v>0</v>
          </cell>
          <cell r="L856">
            <v>0</v>
          </cell>
          <cell r="M856">
            <v>0</v>
          </cell>
          <cell r="N856">
            <v>0</v>
          </cell>
        </row>
        <row r="857">
          <cell r="H857">
            <v>0</v>
          </cell>
          <cell r="I857">
            <v>0</v>
          </cell>
          <cell r="J857">
            <v>0</v>
          </cell>
          <cell r="K857">
            <v>0</v>
          </cell>
          <cell r="L857">
            <v>0</v>
          </cell>
          <cell r="M857">
            <v>0</v>
          </cell>
          <cell r="N857">
            <v>0</v>
          </cell>
        </row>
        <row r="858">
          <cell r="H858">
            <v>0</v>
          </cell>
          <cell r="I858">
            <v>0</v>
          </cell>
          <cell r="J858">
            <v>0</v>
          </cell>
          <cell r="K858">
            <v>0</v>
          </cell>
          <cell r="L858">
            <v>0</v>
          </cell>
          <cell r="M858">
            <v>0</v>
          </cell>
          <cell r="N858">
            <v>0</v>
          </cell>
        </row>
        <row r="859">
          <cell r="H859">
            <v>0</v>
          </cell>
          <cell r="I859">
            <v>0</v>
          </cell>
          <cell r="J859">
            <v>0</v>
          </cell>
          <cell r="K859">
            <v>0</v>
          </cell>
          <cell r="L859">
            <v>0</v>
          </cell>
          <cell r="M859">
            <v>0</v>
          </cell>
          <cell r="N859">
            <v>0</v>
          </cell>
        </row>
        <row r="860">
          <cell r="H860">
            <v>0</v>
          </cell>
          <cell r="I860">
            <v>0</v>
          </cell>
          <cell r="J860">
            <v>0</v>
          </cell>
          <cell r="K860">
            <v>0</v>
          </cell>
          <cell r="L860">
            <v>0</v>
          </cell>
          <cell r="M860">
            <v>0</v>
          </cell>
          <cell r="N860">
            <v>0</v>
          </cell>
        </row>
        <row r="861">
          <cell r="H861">
            <v>0</v>
          </cell>
          <cell r="I861">
            <v>0</v>
          </cell>
          <cell r="J861">
            <v>0</v>
          </cell>
          <cell r="K861">
            <v>0</v>
          </cell>
          <cell r="L861">
            <v>0</v>
          </cell>
          <cell r="M861">
            <v>0</v>
          </cell>
          <cell r="N861">
            <v>0</v>
          </cell>
        </row>
        <row r="862">
          <cell r="H862">
            <v>0</v>
          </cell>
          <cell r="I862">
            <v>0</v>
          </cell>
          <cell r="J862">
            <v>0</v>
          </cell>
          <cell r="K862">
            <v>0</v>
          </cell>
          <cell r="L862">
            <v>0</v>
          </cell>
          <cell r="M862">
            <v>0</v>
          </cell>
          <cell r="N862">
            <v>0</v>
          </cell>
        </row>
        <row r="863">
          <cell r="H863">
            <v>0</v>
          </cell>
          <cell r="I863">
            <v>0</v>
          </cell>
          <cell r="J863">
            <v>0</v>
          </cell>
          <cell r="K863">
            <v>0</v>
          </cell>
          <cell r="L863">
            <v>0</v>
          </cell>
          <cell r="M863">
            <v>0</v>
          </cell>
          <cell r="N863">
            <v>0</v>
          </cell>
        </row>
        <row r="864">
          <cell r="H864">
            <v>0</v>
          </cell>
          <cell r="I864">
            <v>0</v>
          </cell>
          <cell r="J864">
            <v>0</v>
          </cell>
          <cell r="K864">
            <v>0</v>
          </cell>
          <cell r="L864">
            <v>0</v>
          </cell>
          <cell r="M864">
            <v>0</v>
          </cell>
          <cell r="N864">
            <v>0</v>
          </cell>
        </row>
        <row r="865">
          <cell r="H865">
            <v>0</v>
          </cell>
          <cell r="I865">
            <v>0</v>
          </cell>
          <cell r="J865">
            <v>0</v>
          </cell>
          <cell r="K865">
            <v>0</v>
          </cell>
          <cell r="L865">
            <v>0</v>
          </cell>
          <cell r="M865">
            <v>0</v>
          </cell>
          <cell r="N865">
            <v>0</v>
          </cell>
        </row>
        <row r="866">
          <cell r="H866">
            <v>0</v>
          </cell>
          <cell r="I866">
            <v>0</v>
          </cell>
          <cell r="J866">
            <v>0</v>
          </cell>
          <cell r="K866">
            <v>0</v>
          </cell>
          <cell r="L866">
            <v>0</v>
          </cell>
          <cell r="M866">
            <v>0</v>
          </cell>
          <cell r="N866">
            <v>0</v>
          </cell>
        </row>
        <row r="867">
          <cell r="H867">
            <v>0</v>
          </cell>
          <cell r="I867">
            <v>0</v>
          </cell>
          <cell r="J867">
            <v>0</v>
          </cell>
          <cell r="K867">
            <v>0</v>
          </cell>
          <cell r="L867">
            <v>0</v>
          </cell>
          <cell r="M867">
            <v>0</v>
          </cell>
          <cell r="N867">
            <v>0</v>
          </cell>
        </row>
        <row r="868">
          <cell r="H868">
            <v>0</v>
          </cell>
          <cell r="I868">
            <v>0</v>
          </cell>
          <cell r="J868">
            <v>0</v>
          </cell>
          <cell r="K868">
            <v>0</v>
          </cell>
          <cell r="L868">
            <v>0</v>
          </cell>
          <cell r="M868">
            <v>0</v>
          </cell>
          <cell r="N868">
            <v>0</v>
          </cell>
        </row>
        <row r="869">
          <cell r="H869">
            <v>0</v>
          </cell>
          <cell r="I869">
            <v>0</v>
          </cell>
          <cell r="J869">
            <v>0</v>
          </cell>
          <cell r="K869">
            <v>0</v>
          </cell>
          <cell r="L869">
            <v>0</v>
          </cell>
          <cell r="M869">
            <v>0</v>
          </cell>
          <cell r="N869">
            <v>0</v>
          </cell>
        </row>
        <row r="870">
          <cell r="H870">
            <v>0</v>
          </cell>
          <cell r="I870">
            <v>0</v>
          </cell>
          <cell r="J870">
            <v>0</v>
          </cell>
          <cell r="K870">
            <v>0</v>
          </cell>
          <cell r="L870">
            <v>0</v>
          </cell>
          <cell r="M870">
            <v>0</v>
          </cell>
          <cell r="N870">
            <v>0</v>
          </cell>
        </row>
        <row r="871">
          <cell r="H871">
            <v>0</v>
          </cell>
          <cell r="I871">
            <v>0</v>
          </cell>
          <cell r="J871">
            <v>0</v>
          </cell>
          <cell r="K871">
            <v>0</v>
          </cell>
          <cell r="L871">
            <v>0</v>
          </cell>
          <cell r="M871">
            <v>0</v>
          </cell>
          <cell r="N871">
            <v>0</v>
          </cell>
        </row>
        <row r="872">
          <cell r="H872">
            <v>0</v>
          </cell>
          <cell r="I872">
            <v>0</v>
          </cell>
          <cell r="J872">
            <v>0</v>
          </cell>
          <cell r="K872">
            <v>0</v>
          </cell>
          <cell r="L872">
            <v>0</v>
          </cell>
          <cell r="M872">
            <v>0</v>
          </cell>
          <cell r="N872">
            <v>0</v>
          </cell>
        </row>
        <row r="873">
          <cell r="H873">
            <v>0</v>
          </cell>
          <cell r="I873">
            <v>0</v>
          </cell>
          <cell r="J873">
            <v>0</v>
          </cell>
          <cell r="K873">
            <v>0</v>
          </cell>
          <cell r="L873">
            <v>0</v>
          </cell>
          <cell r="M873">
            <v>0</v>
          </cell>
          <cell r="N873">
            <v>0</v>
          </cell>
        </row>
        <row r="874">
          <cell r="H874">
            <v>0</v>
          </cell>
          <cell r="I874">
            <v>0</v>
          </cell>
          <cell r="J874">
            <v>0</v>
          </cell>
          <cell r="K874">
            <v>0</v>
          </cell>
          <cell r="L874">
            <v>0</v>
          </cell>
          <cell r="M874">
            <v>0</v>
          </cell>
          <cell r="N874">
            <v>0</v>
          </cell>
        </row>
        <row r="875">
          <cell r="H875">
            <v>0</v>
          </cell>
          <cell r="I875">
            <v>0</v>
          </cell>
          <cell r="J875">
            <v>0</v>
          </cell>
          <cell r="K875">
            <v>0</v>
          </cell>
          <cell r="L875">
            <v>0</v>
          </cell>
          <cell r="M875">
            <v>0</v>
          </cell>
          <cell r="N875">
            <v>0</v>
          </cell>
        </row>
        <row r="876">
          <cell r="H876">
            <v>0</v>
          </cell>
          <cell r="I876">
            <v>0</v>
          </cell>
          <cell r="J876">
            <v>0</v>
          </cell>
          <cell r="K876">
            <v>0</v>
          </cell>
          <cell r="L876">
            <v>0</v>
          </cell>
          <cell r="M876">
            <v>0</v>
          </cell>
          <cell r="N876">
            <v>0</v>
          </cell>
        </row>
        <row r="877">
          <cell r="H877">
            <v>0</v>
          </cell>
          <cell r="I877">
            <v>0</v>
          </cell>
          <cell r="J877">
            <v>0</v>
          </cell>
          <cell r="K877">
            <v>0</v>
          </cell>
          <cell r="L877">
            <v>0</v>
          </cell>
          <cell r="M877">
            <v>0</v>
          </cell>
          <cell r="N877">
            <v>0</v>
          </cell>
        </row>
        <row r="878">
          <cell r="B878" t="str">
            <v>DEALS REMOVED</v>
          </cell>
        </row>
        <row r="879">
          <cell r="B879" t="str">
            <v>Takashimaya</v>
          </cell>
          <cell r="C879" t="str">
            <v>Killed</v>
          </cell>
          <cell r="E879" t="str">
            <v>Morten Erik Pettersen</v>
          </cell>
          <cell r="G879" t="str">
            <v>P&amp;L</v>
          </cell>
          <cell r="H879">
            <v>100</v>
          </cell>
          <cell r="I879">
            <v>0</v>
          </cell>
          <cell r="J879">
            <v>0</v>
          </cell>
          <cell r="K879">
            <v>75</v>
          </cell>
          <cell r="L879">
            <v>75</v>
          </cell>
          <cell r="M879">
            <v>50</v>
          </cell>
          <cell r="N879">
            <v>50</v>
          </cell>
          <cell r="O879" t="str">
            <v>Medium</v>
          </cell>
          <cell r="P879" t="str">
            <v>10% Discount in return for a 3 yr power put option</v>
          </cell>
        </row>
        <row r="880">
          <cell r="B880" t="str">
            <v>Minolta</v>
          </cell>
          <cell r="C880" t="str">
            <v>Killed</v>
          </cell>
          <cell r="E880" t="str">
            <v>Morten Erik Pettersen</v>
          </cell>
          <cell r="G880" t="str">
            <v>P&amp;L</v>
          </cell>
          <cell r="H880">
            <v>10</v>
          </cell>
          <cell r="I880">
            <v>0</v>
          </cell>
          <cell r="J880">
            <v>0</v>
          </cell>
          <cell r="K880">
            <v>50</v>
          </cell>
          <cell r="L880">
            <v>50</v>
          </cell>
          <cell r="M880">
            <v>50</v>
          </cell>
          <cell r="N880">
            <v>50</v>
          </cell>
          <cell r="O880" t="str">
            <v>Medium</v>
          </cell>
          <cell r="P880" t="str">
            <v>10% Discount in return for a 5 yr power put option</v>
          </cell>
        </row>
        <row r="881">
          <cell r="B881" t="str">
            <v>Daiei</v>
          </cell>
          <cell r="C881" t="str">
            <v>Killed</v>
          </cell>
          <cell r="E881" t="str">
            <v>Morten Erik Pettersen</v>
          </cell>
          <cell r="G881" t="str">
            <v>P&amp;L</v>
          </cell>
          <cell r="H881">
            <v>10</v>
          </cell>
          <cell r="I881">
            <v>0</v>
          </cell>
          <cell r="J881">
            <v>0</v>
          </cell>
          <cell r="K881">
            <v>25</v>
          </cell>
          <cell r="L881">
            <v>25</v>
          </cell>
          <cell r="M881">
            <v>50</v>
          </cell>
          <cell r="N881">
            <v>50</v>
          </cell>
          <cell r="O881" t="str">
            <v>Medium</v>
          </cell>
          <cell r="P881" t="str">
            <v>Free put option to sell electricity into 5 electric utility regions</v>
          </cell>
        </row>
        <row r="882">
          <cell r="B882" t="str">
            <v>10% Discount (Various counterparties)</v>
          </cell>
          <cell r="C882" t="str">
            <v>Killed</v>
          </cell>
          <cell r="E882" t="str">
            <v>Morten Erik Pettersen</v>
          </cell>
          <cell r="G882" t="str">
            <v>P&amp;L</v>
          </cell>
          <cell r="H882">
            <v>0</v>
          </cell>
          <cell r="I882">
            <v>0</v>
          </cell>
          <cell r="J882">
            <v>0</v>
          </cell>
          <cell r="K882">
            <v>50</v>
          </cell>
          <cell r="L882">
            <v>50</v>
          </cell>
          <cell r="M882">
            <v>0</v>
          </cell>
          <cell r="N882">
            <v>0</v>
          </cell>
          <cell r="O882" t="str">
            <v>High</v>
          </cell>
          <cell r="P882" t="str">
            <v>10% Discount in return for a 5 yr power put option (Q2 to Q4)</v>
          </cell>
        </row>
        <row r="883">
          <cell r="B883" t="str">
            <v>eRex/Taiho Sement/Asahi</v>
          </cell>
          <cell r="C883" t="str">
            <v>Killed</v>
          </cell>
          <cell r="E883" t="str">
            <v>Morten Erik Pettersen</v>
          </cell>
          <cell r="G883" t="str">
            <v>P&amp;L</v>
          </cell>
          <cell r="H883">
            <v>100</v>
          </cell>
          <cell r="I883">
            <v>0</v>
          </cell>
          <cell r="J883">
            <v>0</v>
          </cell>
          <cell r="K883">
            <v>50</v>
          </cell>
          <cell r="L883">
            <v>50</v>
          </cell>
          <cell r="M883">
            <v>50</v>
          </cell>
          <cell r="N883">
            <v>50</v>
          </cell>
          <cell r="O883" t="str">
            <v>Medium</v>
          </cell>
          <cell r="P883" t="str">
            <v>Enron buys and sells power</v>
          </cell>
        </row>
        <row r="884">
          <cell r="B884" t="str">
            <v>Kawasaki Steel</v>
          </cell>
          <cell r="C884" t="str">
            <v>Killed</v>
          </cell>
          <cell r="E884" t="str">
            <v>Morten Erik Pettersen</v>
          </cell>
          <cell r="G884" t="str">
            <v>P&amp;L</v>
          </cell>
          <cell r="H884">
            <v>10</v>
          </cell>
          <cell r="I884">
            <v>0</v>
          </cell>
          <cell r="J884">
            <v>0</v>
          </cell>
          <cell r="K884">
            <v>50</v>
          </cell>
          <cell r="L884">
            <v>50</v>
          </cell>
          <cell r="M884">
            <v>50</v>
          </cell>
          <cell r="N884">
            <v>50</v>
          </cell>
          <cell r="O884" t="str">
            <v>Medium</v>
          </cell>
          <cell r="P884" t="str">
            <v>Enron buys power</v>
          </cell>
        </row>
        <row r="885">
          <cell r="B885" t="str">
            <v>Nissho Iwai</v>
          </cell>
          <cell r="C885" t="str">
            <v>Killed</v>
          </cell>
          <cell r="E885" t="str">
            <v>Jeremy Thirsk</v>
          </cell>
          <cell r="G885" t="str">
            <v>P&amp;L</v>
          </cell>
          <cell r="H885">
            <v>3000</v>
          </cell>
          <cell r="I885">
            <v>0</v>
          </cell>
          <cell r="J885">
            <v>0</v>
          </cell>
          <cell r="K885">
            <v>25</v>
          </cell>
          <cell r="L885">
            <v>25</v>
          </cell>
          <cell r="M885">
            <v>25</v>
          </cell>
          <cell r="N885">
            <v>25</v>
          </cell>
          <cell r="O885" t="str">
            <v>High</v>
          </cell>
          <cell r="P885" t="str">
            <v>Prepay for Methanol 100,000 - 250,000 tons</v>
          </cell>
        </row>
        <row r="886">
          <cell r="B886" t="str">
            <v>Project Sato</v>
          </cell>
          <cell r="C886" t="str">
            <v>Killed</v>
          </cell>
          <cell r="E886" t="str">
            <v>Jeremy Thirsk</v>
          </cell>
          <cell r="G886" t="str">
            <v>P&amp;L</v>
          </cell>
          <cell r="H886">
            <v>5000</v>
          </cell>
          <cell r="I886">
            <v>0</v>
          </cell>
          <cell r="J886">
            <v>0</v>
          </cell>
          <cell r="K886">
            <v>15</v>
          </cell>
          <cell r="L886">
            <v>15</v>
          </cell>
          <cell r="M886">
            <v>5</v>
          </cell>
          <cell r="N886">
            <v>5</v>
          </cell>
          <cell r="O886" t="str">
            <v>High</v>
          </cell>
          <cell r="P886" t="str">
            <v>Multi commodity financial engineering</v>
          </cell>
        </row>
        <row r="887">
          <cell r="B887" t="str">
            <v>Takashimaya</v>
          </cell>
          <cell r="C887" t="str">
            <v>Killed</v>
          </cell>
          <cell r="E887" t="str">
            <v>Morten Erik Pettersen</v>
          </cell>
          <cell r="G887" t="str">
            <v>P&amp;L</v>
          </cell>
          <cell r="H887">
            <v>100</v>
          </cell>
          <cell r="I887">
            <v>0</v>
          </cell>
          <cell r="J887">
            <v>0</v>
          </cell>
          <cell r="K887">
            <v>75</v>
          </cell>
          <cell r="L887">
            <v>75</v>
          </cell>
          <cell r="M887">
            <v>50</v>
          </cell>
          <cell r="N887">
            <v>50</v>
          </cell>
          <cell r="O887" t="str">
            <v>Medium</v>
          </cell>
          <cell r="P887" t="str">
            <v>10% Discount in return for a 3 yr power put option</v>
          </cell>
        </row>
        <row r="888">
          <cell r="H888">
            <v>0</v>
          </cell>
          <cell r="I888">
            <v>0</v>
          </cell>
          <cell r="J888">
            <v>0</v>
          </cell>
          <cell r="K888">
            <v>0</v>
          </cell>
          <cell r="L888">
            <v>0</v>
          </cell>
          <cell r="M888">
            <v>0</v>
          </cell>
          <cell r="N888">
            <v>0</v>
          </cell>
        </row>
        <row r="889">
          <cell r="H889">
            <v>0</v>
          </cell>
          <cell r="I889">
            <v>0</v>
          </cell>
          <cell r="J889">
            <v>0</v>
          </cell>
          <cell r="K889">
            <v>0</v>
          </cell>
          <cell r="L889">
            <v>0</v>
          </cell>
          <cell r="M889">
            <v>0</v>
          </cell>
          <cell r="N889">
            <v>0</v>
          </cell>
        </row>
        <row r="890">
          <cell r="H890">
            <v>0</v>
          </cell>
          <cell r="I890">
            <v>0</v>
          </cell>
          <cell r="J890">
            <v>0</v>
          </cell>
          <cell r="K890">
            <v>0</v>
          </cell>
          <cell r="L890">
            <v>0</v>
          </cell>
          <cell r="M890">
            <v>0</v>
          </cell>
          <cell r="N890">
            <v>0</v>
          </cell>
        </row>
        <row r="891">
          <cell r="H891">
            <v>0</v>
          </cell>
          <cell r="I891">
            <v>0</v>
          </cell>
          <cell r="J891">
            <v>0</v>
          </cell>
          <cell r="K891">
            <v>0</v>
          </cell>
          <cell r="L891">
            <v>0</v>
          </cell>
          <cell r="M891">
            <v>0</v>
          </cell>
          <cell r="N891">
            <v>0</v>
          </cell>
        </row>
        <row r="892">
          <cell r="H892">
            <v>0</v>
          </cell>
          <cell r="I892">
            <v>0</v>
          </cell>
          <cell r="J892">
            <v>0</v>
          </cell>
          <cell r="K892">
            <v>0</v>
          </cell>
          <cell r="L892">
            <v>0</v>
          </cell>
          <cell r="M892">
            <v>0</v>
          </cell>
          <cell r="N892">
            <v>0</v>
          </cell>
        </row>
        <row r="893">
          <cell r="H893">
            <v>0</v>
          </cell>
          <cell r="I893">
            <v>0</v>
          </cell>
          <cell r="J893">
            <v>0</v>
          </cell>
          <cell r="K893">
            <v>0</v>
          </cell>
          <cell r="L893">
            <v>0</v>
          </cell>
          <cell r="M893">
            <v>0</v>
          </cell>
          <cell r="N893">
            <v>0</v>
          </cell>
        </row>
        <row r="894">
          <cell r="H894">
            <v>0</v>
          </cell>
          <cell r="I894">
            <v>0</v>
          </cell>
          <cell r="J894">
            <v>0</v>
          </cell>
          <cell r="K894">
            <v>0</v>
          </cell>
          <cell r="L894">
            <v>0</v>
          </cell>
          <cell r="M894">
            <v>0</v>
          </cell>
          <cell r="N894">
            <v>0</v>
          </cell>
        </row>
        <row r="895">
          <cell r="H895">
            <v>0</v>
          </cell>
          <cell r="I895">
            <v>0</v>
          </cell>
          <cell r="J895">
            <v>0</v>
          </cell>
          <cell r="K895">
            <v>0</v>
          </cell>
          <cell r="L895">
            <v>0</v>
          </cell>
          <cell r="M895">
            <v>0</v>
          </cell>
          <cell r="N895">
            <v>0</v>
          </cell>
        </row>
        <row r="896">
          <cell r="H896">
            <v>0</v>
          </cell>
          <cell r="I896">
            <v>0</v>
          </cell>
          <cell r="J896">
            <v>0</v>
          </cell>
          <cell r="K896">
            <v>0</v>
          </cell>
          <cell r="L896">
            <v>0</v>
          </cell>
          <cell r="M896">
            <v>0</v>
          </cell>
          <cell r="N896">
            <v>0</v>
          </cell>
        </row>
        <row r="897">
          <cell r="H897">
            <v>0</v>
          </cell>
          <cell r="I897">
            <v>0</v>
          </cell>
          <cell r="J897">
            <v>0</v>
          </cell>
          <cell r="K897">
            <v>0</v>
          </cell>
          <cell r="L897">
            <v>0</v>
          </cell>
          <cell r="M897">
            <v>0</v>
          </cell>
          <cell r="N897">
            <v>0</v>
          </cell>
        </row>
        <row r="898">
          <cell r="H898">
            <v>0</v>
          </cell>
          <cell r="I898">
            <v>0</v>
          </cell>
          <cell r="J898">
            <v>0</v>
          </cell>
          <cell r="K898">
            <v>0</v>
          </cell>
          <cell r="L898">
            <v>0</v>
          </cell>
          <cell r="M898">
            <v>0</v>
          </cell>
          <cell r="N898">
            <v>0</v>
          </cell>
        </row>
        <row r="899">
          <cell r="B899">
            <v>0</v>
          </cell>
          <cell r="D899">
            <v>0</v>
          </cell>
          <cell r="E899">
            <v>0</v>
          </cell>
          <cell r="H899">
            <v>0</v>
          </cell>
          <cell r="I899">
            <v>0</v>
          </cell>
          <cell r="J899">
            <v>0</v>
          </cell>
          <cell r="K899">
            <v>0</v>
          </cell>
          <cell r="L899">
            <v>0</v>
          </cell>
          <cell r="M899">
            <v>0</v>
          </cell>
          <cell r="N899">
            <v>0</v>
          </cell>
          <cell r="P899">
            <v>0</v>
          </cell>
        </row>
        <row r="900">
          <cell r="B900">
            <v>0</v>
          </cell>
          <cell r="D900">
            <v>0</v>
          </cell>
          <cell r="E900">
            <v>0</v>
          </cell>
          <cell r="H900">
            <v>0</v>
          </cell>
          <cell r="I900">
            <v>0</v>
          </cell>
          <cell r="J900">
            <v>0</v>
          </cell>
          <cell r="K900">
            <v>0</v>
          </cell>
          <cell r="L900">
            <v>0</v>
          </cell>
          <cell r="M900">
            <v>0</v>
          </cell>
          <cell r="N900">
            <v>0</v>
          </cell>
          <cell r="P900">
            <v>0</v>
          </cell>
        </row>
        <row r="902">
          <cell r="G902" t="str">
            <v># deals</v>
          </cell>
          <cell r="H902" t="str">
            <v>value</v>
          </cell>
          <cell r="I902" t="str">
            <v>costs to date</v>
          </cell>
          <cell r="J902" t="str">
            <v>costs expected</v>
          </cell>
          <cell r="K902" t="str">
            <v>net profit</v>
          </cell>
        </row>
        <row r="903">
          <cell r="D903" t="str">
            <v>TOTAL Q2 01</v>
          </cell>
          <cell r="G903">
            <v>2</v>
          </cell>
          <cell r="H903">
            <v>35</v>
          </cell>
          <cell r="I903">
            <v>0</v>
          </cell>
          <cell r="J903">
            <v>0</v>
          </cell>
          <cell r="K903">
            <v>35</v>
          </cell>
        </row>
        <row r="904">
          <cell r="D904" t="str">
            <v>TOTAL Q3 01</v>
          </cell>
          <cell r="G904">
            <v>0</v>
          </cell>
          <cell r="H904">
            <v>0</v>
          </cell>
          <cell r="I904">
            <v>0</v>
          </cell>
          <cell r="J904">
            <v>0</v>
          </cell>
          <cell r="K904">
            <v>0</v>
          </cell>
        </row>
        <row r="905">
          <cell r="D905" t="str">
            <v>TOTAL Q4 01</v>
          </cell>
          <cell r="G905">
            <v>0</v>
          </cell>
          <cell r="H905">
            <v>0</v>
          </cell>
          <cell r="I905">
            <v>0</v>
          </cell>
          <cell r="J905">
            <v>0</v>
          </cell>
          <cell r="K905">
            <v>0</v>
          </cell>
        </row>
        <row r="906">
          <cell r="D906" t="str">
            <v>TOTAL Q1 02</v>
          </cell>
          <cell r="G906">
            <v>0</v>
          </cell>
          <cell r="H906">
            <v>0</v>
          </cell>
          <cell r="I906">
            <v>0</v>
          </cell>
          <cell r="J906">
            <v>0</v>
          </cell>
          <cell r="K906">
            <v>0</v>
          </cell>
        </row>
        <row r="907">
          <cell r="D907" t="str">
            <v>GROUP TOTAL</v>
          </cell>
          <cell r="G907">
            <v>2</v>
          </cell>
          <cell r="H907">
            <v>35</v>
          </cell>
          <cell r="I907">
            <v>0</v>
          </cell>
          <cell r="J907">
            <v>0</v>
          </cell>
          <cell r="K907">
            <v>35</v>
          </cell>
        </row>
        <row r="909">
          <cell r="B909" t="str">
            <v>MIDDLE EAST</v>
          </cell>
        </row>
        <row r="910">
          <cell r="H910">
            <v>0</v>
          </cell>
          <cell r="I910">
            <v>0</v>
          </cell>
          <cell r="J910">
            <v>0</v>
          </cell>
          <cell r="K910">
            <v>0</v>
          </cell>
          <cell r="L910">
            <v>0</v>
          </cell>
          <cell r="M910">
            <v>0</v>
          </cell>
          <cell r="N910">
            <v>0</v>
          </cell>
        </row>
        <row r="911">
          <cell r="H911">
            <v>0</v>
          </cell>
          <cell r="I911">
            <v>0</v>
          </cell>
          <cell r="J911">
            <v>0</v>
          </cell>
          <cell r="K911">
            <v>0</v>
          </cell>
          <cell r="L911">
            <v>0</v>
          </cell>
          <cell r="M911">
            <v>0</v>
          </cell>
          <cell r="N911">
            <v>0</v>
          </cell>
        </row>
        <row r="912">
          <cell r="H912">
            <v>0</v>
          </cell>
          <cell r="I912">
            <v>0</v>
          </cell>
          <cell r="J912">
            <v>0</v>
          </cell>
          <cell r="K912">
            <v>0</v>
          </cell>
          <cell r="L912">
            <v>0</v>
          </cell>
          <cell r="M912">
            <v>0</v>
          </cell>
          <cell r="N912">
            <v>0</v>
          </cell>
        </row>
        <row r="913">
          <cell r="H913">
            <v>0</v>
          </cell>
          <cell r="I913">
            <v>0</v>
          </cell>
          <cell r="J913">
            <v>0</v>
          </cell>
          <cell r="K913">
            <v>0</v>
          </cell>
          <cell r="L913">
            <v>0</v>
          </cell>
          <cell r="M913">
            <v>0</v>
          </cell>
          <cell r="N913">
            <v>0</v>
          </cell>
        </row>
        <row r="914">
          <cell r="H914">
            <v>0</v>
          </cell>
          <cell r="I914">
            <v>0</v>
          </cell>
          <cell r="J914">
            <v>0</v>
          </cell>
          <cell r="K914">
            <v>0</v>
          </cell>
          <cell r="L914">
            <v>0</v>
          </cell>
          <cell r="M914">
            <v>0</v>
          </cell>
          <cell r="N914">
            <v>0</v>
          </cell>
        </row>
        <row r="915">
          <cell r="H915">
            <v>0</v>
          </cell>
          <cell r="I915">
            <v>0</v>
          </cell>
          <cell r="J915">
            <v>0</v>
          </cell>
          <cell r="K915">
            <v>0</v>
          </cell>
          <cell r="L915">
            <v>0</v>
          </cell>
          <cell r="M915">
            <v>0</v>
          </cell>
          <cell r="N915">
            <v>0</v>
          </cell>
        </row>
        <row r="916">
          <cell r="H916">
            <v>0</v>
          </cell>
          <cell r="I916">
            <v>0</v>
          </cell>
          <cell r="J916">
            <v>0</v>
          </cell>
          <cell r="K916">
            <v>0</v>
          </cell>
          <cell r="L916">
            <v>0</v>
          </cell>
          <cell r="M916">
            <v>0</v>
          </cell>
          <cell r="N916">
            <v>0</v>
          </cell>
        </row>
        <row r="917">
          <cell r="H917">
            <v>0</v>
          </cell>
          <cell r="I917">
            <v>0</v>
          </cell>
          <cell r="J917">
            <v>0</v>
          </cell>
          <cell r="K917">
            <v>0</v>
          </cell>
          <cell r="L917">
            <v>0</v>
          </cell>
          <cell r="M917">
            <v>0</v>
          </cell>
          <cell r="N917">
            <v>0</v>
          </cell>
        </row>
        <row r="918">
          <cell r="H918">
            <v>0</v>
          </cell>
          <cell r="I918">
            <v>0</v>
          </cell>
          <cell r="J918">
            <v>0</v>
          </cell>
          <cell r="K918">
            <v>0</v>
          </cell>
          <cell r="L918">
            <v>0</v>
          </cell>
          <cell r="M918">
            <v>0</v>
          </cell>
          <cell r="N918">
            <v>0</v>
          </cell>
        </row>
        <row r="919">
          <cell r="H919">
            <v>0</v>
          </cell>
          <cell r="I919">
            <v>0</v>
          </cell>
          <cell r="J919">
            <v>0</v>
          </cell>
          <cell r="K919">
            <v>0</v>
          </cell>
          <cell r="L919">
            <v>0</v>
          </cell>
          <cell r="M919">
            <v>0</v>
          </cell>
          <cell r="N919">
            <v>0</v>
          </cell>
        </row>
        <row r="920">
          <cell r="H920">
            <v>0</v>
          </cell>
          <cell r="I920">
            <v>0</v>
          </cell>
          <cell r="J920">
            <v>0</v>
          </cell>
          <cell r="K920">
            <v>0</v>
          </cell>
          <cell r="L920">
            <v>0</v>
          </cell>
          <cell r="M920">
            <v>0</v>
          </cell>
          <cell r="N920">
            <v>0</v>
          </cell>
        </row>
        <row r="921">
          <cell r="H921">
            <v>0</v>
          </cell>
          <cell r="I921">
            <v>0</v>
          </cell>
          <cell r="J921">
            <v>0</v>
          </cell>
          <cell r="K921">
            <v>0</v>
          </cell>
          <cell r="L921">
            <v>0</v>
          </cell>
          <cell r="M921">
            <v>0</v>
          </cell>
          <cell r="N921">
            <v>0</v>
          </cell>
        </row>
        <row r="922">
          <cell r="H922">
            <v>0</v>
          </cell>
          <cell r="I922">
            <v>0</v>
          </cell>
          <cell r="J922">
            <v>0</v>
          </cell>
          <cell r="K922">
            <v>0</v>
          </cell>
          <cell r="L922">
            <v>0</v>
          </cell>
          <cell r="M922">
            <v>0</v>
          </cell>
          <cell r="N922">
            <v>0</v>
          </cell>
        </row>
        <row r="923">
          <cell r="H923">
            <v>0</v>
          </cell>
          <cell r="I923">
            <v>0</v>
          </cell>
          <cell r="J923">
            <v>0</v>
          </cell>
          <cell r="K923">
            <v>0</v>
          </cell>
          <cell r="L923">
            <v>0</v>
          </cell>
          <cell r="M923">
            <v>0</v>
          </cell>
          <cell r="N923">
            <v>0</v>
          </cell>
        </row>
        <row r="924">
          <cell r="H924">
            <v>0</v>
          </cell>
          <cell r="I924">
            <v>0</v>
          </cell>
          <cell r="J924">
            <v>0</v>
          </cell>
          <cell r="K924">
            <v>0</v>
          </cell>
          <cell r="L924">
            <v>0</v>
          </cell>
          <cell r="M924">
            <v>0</v>
          </cell>
          <cell r="N924">
            <v>0</v>
          </cell>
        </row>
        <row r="925">
          <cell r="H925">
            <v>0</v>
          </cell>
          <cell r="I925">
            <v>0</v>
          </cell>
          <cell r="J925">
            <v>0</v>
          </cell>
          <cell r="K925">
            <v>0</v>
          </cell>
          <cell r="L925">
            <v>0</v>
          </cell>
          <cell r="M925">
            <v>0</v>
          </cell>
          <cell r="N925">
            <v>0</v>
          </cell>
        </row>
        <row r="926">
          <cell r="H926">
            <v>0</v>
          </cell>
          <cell r="I926">
            <v>0</v>
          </cell>
          <cell r="J926">
            <v>0</v>
          </cell>
          <cell r="K926">
            <v>0</v>
          </cell>
          <cell r="L926">
            <v>0</v>
          </cell>
          <cell r="M926">
            <v>0</v>
          </cell>
          <cell r="N926">
            <v>0</v>
          </cell>
        </row>
        <row r="927">
          <cell r="H927">
            <v>0</v>
          </cell>
          <cell r="I927">
            <v>0</v>
          </cell>
          <cell r="J927">
            <v>0</v>
          </cell>
          <cell r="K927">
            <v>0</v>
          </cell>
          <cell r="L927">
            <v>0</v>
          </cell>
          <cell r="M927">
            <v>0</v>
          </cell>
          <cell r="N927">
            <v>0</v>
          </cell>
        </row>
        <row r="928">
          <cell r="H928">
            <v>0</v>
          </cell>
          <cell r="I928">
            <v>0</v>
          </cell>
          <cell r="J928">
            <v>0</v>
          </cell>
          <cell r="K928">
            <v>0</v>
          </cell>
          <cell r="L928">
            <v>0</v>
          </cell>
          <cell r="M928">
            <v>0</v>
          </cell>
          <cell r="N928">
            <v>0</v>
          </cell>
        </row>
        <row r="929">
          <cell r="H929">
            <v>0</v>
          </cell>
          <cell r="I929">
            <v>0</v>
          </cell>
          <cell r="J929">
            <v>0</v>
          </cell>
          <cell r="K929">
            <v>0</v>
          </cell>
          <cell r="L929">
            <v>0</v>
          </cell>
          <cell r="M929">
            <v>0</v>
          </cell>
          <cell r="N929">
            <v>0</v>
          </cell>
        </row>
        <row r="930">
          <cell r="H930">
            <v>0</v>
          </cell>
          <cell r="I930">
            <v>0</v>
          </cell>
          <cell r="J930">
            <v>0</v>
          </cell>
          <cell r="K930">
            <v>0</v>
          </cell>
          <cell r="L930">
            <v>0</v>
          </cell>
          <cell r="M930">
            <v>0</v>
          </cell>
          <cell r="N930">
            <v>0</v>
          </cell>
        </row>
        <row r="931">
          <cell r="H931">
            <v>0</v>
          </cell>
          <cell r="I931">
            <v>0</v>
          </cell>
          <cell r="J931">
            <v>0</v>
          </cell>
          <cell r="K931">
            <v>0</v>
          </cell>
          <cell r="L931">
            <v>0</v>
          </cell>
          <cell r="M931">
            <v>0</v>
          </cell>
          <cell r="N931">
            <v>0</v>
          </cell>
        </row>
        <row r="932">
          <cell r="H932">
            <v>0</v>
          </cell>
          <cell r="I932">
            <v>0</v>
          </cell>
          <cell r="J932">
            <v>0</v>
          </cell>
          <cell r="K932">
            <v>0</v>
          </cell>
          <cell r="L932">
            <v>0</v>
          </cell>
          <cell r="M932">
            <v>0</v>
          </cell>
          <cell r="N932">
            <v>0</v>
          </cell>
        </row>
        <row r="933">
          <cell r="H933">
            <v>0</v>
          </cell>
          <cell r="I933">
            <v>0</v>
          </cell>
          <cell r="J933">
            <v>0</v>
          </cell>
          <cell r="K933">
            <v>0</v>
          </cell>
          <cell r="L933">
            <v>0</v>
          </cell>
          <cell r="M933">
            <v>0</v>
          </cell>
          <cell r="N933">
            <v>0</v>
          </cell>
        </row>
        <row r="934">
          <cell r="H934">
            <v>0</v>
          </cell>
          <cell r="I934">
            <v>0</v>
          </cell>
          <cell r="J934">
            <v>0</v>
          </cell>
          <cell r="K934">
            <v>0</v>
          </cell>
          <cell r="L934">
            <v>0</v>
          </cell>
          <cell r="M934">
            <v>0</v>
          </cell>
          <cell r="N934">
            <v>0</v>
          </cell>
        </row>
        <row r="935">
          <cell r="H935">
            <v>0</v>
          </cell>
          <cell r="I935">
            <v>0</v>
          </cell>
          <cell r="J935">
            <v>0</v>
          </cell>
          <cell r="K935">
            <v>0</v>
          </cell>
          <cell r="L935">
            <v>0</v>
          </cell>
          <cell r="M935">
            <v>0</v>
          </cell>
          <cell r="N935">
            <v>0</v>
          </cell>
        </row>
        <row r="936">
          <cell r="H936">
            <v>0</v>
          </cell>
          <cell r="I936">
            <v>0</v>
          </cell>
          <cell r="J936">
            <v>0</v>
          </cell>
          <cell r="K936">
            <v>0</v>
          </cell>
          <cell r="L936">
            <v>0</v>
          </cell>
          <cell r="M936">
            <v>0</v>
          </cell>
          <cell r="N936">
            <v>0</v>
          </cell>
        </row>
        <row r="937">
          <cell r="H937">
            <v>0</v>
          </cell>
          <cell r="I937">
            <v>0</v>
          </cell>
          <cell r="J937">
            <v>0</v>
          </cell>
          <cell r="K937">
            <v>0</v>
          </cell>
          <cell r="L937">
            <v>0</v>
          </cell>
          <cell r="M937">
            <v>0</v>
          </cell>
          <cell r="N937">
            <v>0</v>
          </cell>
        </row>
        <row r="938">
          <cell r="H938">
            <v>0</v>
          </cell>
          <cell r="I938">
            <v>0</v>
          </cell>
          <cell r="J938">
            <v>0</v>
          </cell>
          <cell r="K938">
            <v>0</v>
          </cell>
          <cell r="L938">
            <v>0</v>
          </cell>
          <cell r="M938">
            <v>0</v>
          </cell>
          <cell r="N938">
            <v>0</v>
          </cell>
        </row>
        <row r="939">
          <cell r="H939">
            <v>0</v>
          </cell>
          <cell r="I939">
            <v>0</v>
          </cell>
          <cell r="J939">
            <v>0</v>
          </cell>
          <cell r="K939">
            <v>0</v>
          </cell>
          <cell r="L939">
            <v>0</v>
          </cell>
          <cell r="M939">
            <v>0</v>
          </cell>
          <cell r="N939">
            <v>0</v>
          </cell>
        </row>
        <row r="940">
          <cell r="H940">
            <v>0</v>
          </cell>
          <cell r="I940">
            <v>0</v>
          </cell>
          <cell r="J940">
            <v>0</v>
          </cell>
          <cell r="K940">
            <v>0</v>
          </cell>
          <cell r="L940">
            <v>0</v>
          </cell>
          <cell r="M940">
            <v>0</v>
          </cell>
          <cell r="N940">
            <v>0</v>
          </cell>
        </row>
        <row r="941">
          <cell r="H941">
            <v>0</v>
          </cell>
          <cell r="I941">
            <v>0</v>
          </cell>
          <cell r="J941">
            <v>0</v>
          </cell>
          <cell r="K941">
            <v>0</v>
          </cell>
          <cell r="L941">
            <v>0</v>
          </cell>
          <cell r="M941">
            <v>0</v>
          </cell>
          <cell r="N941">
            <v>0</v>
          </cell>
        </row>
        <row r="942">
          <cell r="H942">
            <v>0</v>
          </cell>
          <cell r="I942">
            <v>0</v>
          </cell>
          <cell r="J942">
            <v>0</v>
          </cell>
          <cell r="K942">
            <v>0</v>
          </cell>
          <cell r="L942">
            <v>0</v>
          </cell>
          <cell r="M942">
            <v>0</v>
          </cell>
          <cell r="N942">
            <v>0</v>
          </cell>
        </row>
        <row r="943">
          <cell r="H943">
            <v>0</v>
          </cell>
          <cell r="I943">
            <v>0</v>
          </cell>
          <cell r="J943">
            <v>0</v>
          </cell>
          <cell r="K943">
            <v>0</v>
          </cell>
          <cell r="L943">
            <v>0</v>
          </cell>
          <cell r="M943">
            <v>0</v>
          </cell>
          <cell r="N943">
            <v>0</v>
          </cell>
        </row>
        <row r="944">
          <cell r="H944">
            <v>0</v>
          </cell>
          <cell r="I944">
            <v>0</v>
          </cell>
          <cell r="J944">
            <v>0</v>
          </cell>
          <cell r="K944">
            <v>0</v>
          </cell>
          <cell r="L944">
            <v>0</v>
          </cell>
          <cell r="M944">
            <v>0</v>
          </cell>
          <cell r="N944">
            <v>0</v>
          </cell>
        </row>
        <row r="945">
          <cell r="H945">
            <v>0</v>
          </cell>
          <cell r="I945">
            <v>0</v>
          </cell>
          <cell r="J945">
            <v>0</v>
          </cell>
          <cell r="K945">
            <v>0</v>
          </cell>
          <cell r="L945">
            <v>0</v>
          </cell>
          <cell r="M945">
            <v>0</v>
          </cell>
          <cell r="N945">
            <v>0</v>
          </cell>
        </row>
        <row r="946">
          <cell r="H946">
            <v>0</v>
          </cell>
          <cell r="I946">
            <v>0</v>
          </cell>
          <cell r="J946">
            <v>0</v>
          </cell>
          <cell r="K946">
            <v>0</v>
          </cell>
          <cell r="L946">
            <v>0</v>
          </cell>
          <cell r="M946">
            <v>0</v>
          </cell>
          <cell r="N946">
            <v>0</v>
          </cell>
        </row>
        <row r="947">
          <cell r="H947">
            <v>0</v>
          </cell>
          <cell r="I947">
            <v>0</v>
          </cell>
          <cell r="J947">
            <v>0</v>
          </cell>
          <cell r="K947">
            <v>0</v>
          </cell>
          <cell r="L947">
            <v>0</v>
          </cell>
          <cell r="M947">
            <v>0</v>
          </cell>
          <cell r="N947">
            <v>0</v>
          </cell>
        </row>
        <row r="948">
          <cell r="H948">
            <v>0</v>
          </cell>
          <cell r="I948">
            <v>0</v>
          </cell>
          <cell r="J948">
            <v>0</v>
          </cell>
          <cell r="K948">
            <v>0</v>
          </cell>
          <cell r="L948">
            <v>0</v>
          </cell>
          <cell r="M948">
            <v>0</v>
          </cell>
          <cell r="N948">
            <v>0</v>
          </cell>
        </row>
        <row r="949">
          <cell r="H949">
            <v>0</v>
          </cell>
          <cell r="I949">
            <v>0</v>
          </cell>
          <cell r="J949">
            <v>0</v>
          </cell>
          <cell r="K949">
            <v>0</v>
          </cell>
          <cell r="L949">
            <v>0</v>
          </cell>
          <cell r="M949">
            <v>0</v>
          </cell>
          <cell r="N949">
            <v>0</v>
          </cell>
        </row>
        <row r="950">
          <cell r="B950" t="str">
            <v>DEALS REMOVED</v>
          </cell>
        </row>
        <row r="951">
          <cell r="B951" t="str">
            <v>Dolphin</v>
          </cell>
          <cell r="H951">
            <v>0</v>
          </cell>
          <cell r="I951">
            <v>0</v>
          </cell>
          <cell r="J951">
            <v>0</v>
          </cell>
          <cell r="K951">
            <v>0</v>
          </cell>
          <cell r="L951">
            <v>0</v>
          </cell>
          <cell r="M951">
            <v>0</v>
          </cell>
          <cell r="N951">
            <v>0</v>
          </cell>
        </row>
        <row r="952">
          <cell r="H952">
            <v>0</v>
          </cell>
          <cell r="I952">
            <v>0</v>
          </cell>
          <cell r="J952">
            <v>0</v>
          </cell>
          <cell r="K952">
            <v>0</v>
          </cell>
          <cell r="L952">
            <v>0</v>
          </cell>
          <cell r="M952">
            <v>0</v>
          </cell>
          <cell r="N952">
            <v>0</v>
          </cell>
        </row>
        <row r="953">
          <cell r="H953">
            <v>0</v>
          </cell>
          <cell r="I953">
            <v>0</v>
          </cell>
          <cell r="J953">
            <v>0</v>
          </cell>
          <cell r="K953">
            <v>0</v>
          </cell>
          <cell r="L953">
            <v>0</v>
          </cell>
          <cell r="M953">
            <v>0</v>
          </cell>
          <cell r="N953">
            <v>0</v>
          </cell>
        </row>
        <row r="954">
          <cell r="H954">
            <v>0</v>
          </cell>
          <cell r="I954">
            <v>0</v>
          </cell>
          <cell r="J954">
            <v>0</v>
          </cell>
          <cell r="K954">
            <v>0</v>
          </cell>
          <cell r="L954">
            <v>0</v>
          </cell>
          <cell r="M954">
            <v>0</v>
          </cell>
          <cell r="N954">
            <v>0</v>
          </cell>
        </row>
        <row r="955">
          <cell r="H955">
            <v>0</v>
          </cell>
          <cell r="I955">
            <v>0</v>
          </cell>
          <cell r="J955">
            <v>0</v>
          </cell>
          <cell r="K955">
            <v>0</v>
          </cell>
          <cell r="L955">
            <v>0</v>
          </cell>
          <cell r="M955">
            <v>0</v>
          </cell>
          <cell r="N955">
            <v>0</v>
          </cell>
        </row>
        <row r="956">
          <cell r="H956">
            <v>0</v>
          </cell>
          <cell r="I956">
            <v>0</v>
          </cell>
          <cell r="J956">
            <v>0</v>
          </cell>
          <cell r="K956">
            <v>0</v>
          </cell>
          <cell r="L956">
            <v>0</v>
          </cell>
          <cell r="M956">
            <v>0</v>
          </cell>
          <cell r="N956">
            <v>0</v>
          </cell>
        </row>
        <row r="957">
          <cell r="H957">
            <v>0</v>
          </cell>
          <cell r="I957">
            <v>0</v>
          </cell>
          <cell r="J957">
            <v>0</v>
          </cell>
          <cell r="K957">
            <v>0</v>
          </cell>
          <cell r="L957">
            <v>0</v>
          </cell>
          <cell r="M957">
            <v>0</v>
          </cell>
          <cell r="N957">
            <v>0</v>
          </cell>
        </row>
        <row r="958">
          <cell r="H958">
            <v>0</v>
          </cell>
          <cell r="I958">
            <v>0</v>
          </cell>
          <cell r="J958">
            <v>0</v>
          </cell>
          <cell r="K958">
            <v>0</v>
          </cell>
          <cell r="L958">
            <v>0</v>
          </cell>
          <cell r="M958">
            <v>0</v>
          </cell>
          <cell r="N958">
            <v>0</v>
          </cell>
        </row>
        <row r="959">
          <cell r="H959">
            <v>0</v>
          </cell>
          <cell r="I959">
            <v>0</v>
          </cell>
          <cell r="J959">
            <v>0</v>
          </cell>
          <cell r="K959">
            <v>0</v>
          </cell>
          <cell r="L959">
            <v>0</v>
          </cell>
          <cell r="M959">
            <v>0</v>
          </cell>
          <cell r="N959">
            <v>0</v>
          </cell>
        </row>
        <row r="960">
          <cell r="H960">
            <v>0</v>
          </cell>
          <cell r="I960">
            <v>0</v>
          </cell>
          <cell r="J960">
            <v>0</v>
          </cell>
          <cell r="K960">
            <v>0</v>
          </cell>
          <cell r="L960">
            <v>0</v>
          </cell>
          <cell r="M960">
            <v>0</v>
          </cell>
          <cell r="N960">
            <v>0</v>
          </cell>
        </row>
        <row r="961">
          <cell r="H961">
            <v>0</v>
          </cell>
          <cell r="I961">
            <v>0</v>
          </cell>
          <cell r="J961">
            <v>0</v>
          </cell>
          <cell r="K961">
            <v>0</v>
          </cell>
          <cell r="L961">
            <v>0</v>
          </cell>
          <cell r="M961">
            <v>0</v>
          </cell>
          <cell r="N961">
            <v>0</v>
          </cell>
        </row>
        <row r="962">
          <cell r="H962">
            <v>0</v>
          </cell>
          <cell r="I962">
            <v>0</v>
          </cell>
          <cell r="J962">
            <v>0</v>
          </cell>
          <cell r="K962">
            <v>0</v>
          </cell>
          <cell r="L962">
            <v>0</v>
          </cell>
          <cell r="M962">
            <v>0</v>
          </cell>
          <cell r="N962">
            <v>0</v>
          </cell>
        </row>
        <row r="963">
          <cell r="H963">
            <v>0</v>
          </cell>
          <cell r="I963">
            <v>0</v>
          </cell>
          <cell r="J963">
            <v>0</v>
          </cell>
          <cell r="K963">
            <v>0</v>
          </cell>
          <cell r="L963">
            <v>0</v>
          </cell>
          <cell r="M963">
            <v>0</v>
          </cell>
          <cell r="N963">
            <v>0</v>
          </cell>
        </row>
        <row r="964">
          <cell r="H964">
            <v>0</v>
          </cell>
          <cell r="I964">
            <v>0</v>
          </cell>
          <cell r="J964">
            <v>0</v>
          </cell>
          <cell r="K964">
            <v>0</v>
          </cell>
          <cell r="L964">
            <v>0</v>
          </cell>
          <cell r="M964">
            <v>0</v>
          </cell>
          <cell r="N964">
            <v>0</v>
          </cell>
        </row>
        <row r="965">
          <cell r="H965">
            <v>0</v>
          </cell>
          <cell r="I965">
            <v>0</v>
          </cell>
          <cell r="J965">
            <v>0</v>
          </cell>
          <cell r="K965">
            <v>0</v>
          </cell>
          <cell r="L965">
            <v>0</v>
          </cell>
          <cell r="M965">
            <v>0</v>
          </cell>
          <cell r="N965">
            <v>0</v>
          </cell>
        </row>
        <row r="966">
          <cell r="H966">
            <v>0</v>
          </cell>
          <cell r="I966">
            <v>0</v>
          </cell>
          <cell r="J966">
            <v>0</v>
          </cell>
          <cell r="K966">
            <v>0</v>
          </cell>
          <cell r="L966">
            <v>0</v>
          </cell>
          <cell r="M966">
            <v>0</v>
          </cell>
          <cell r="N966">
            <v>0</v>
          </cell>
        </row>
        <row r="967">
          <cell r="H967">
            <v>0</v>
          </cell>
          <cell r="I967">
            <v>0</v>
          </cell>
          <cell r="J967">
            <v>0</v>
          </cell>
          <cell r="K967">
            <v>0</v>
          </cell>
          <cell r="L967">
            <v>0</v>
          </cell>
          <cell r="M967">
            <v>0</v>
          </cell>
          <cell r="N967">
            <v>0</v>
          </cell>
        </row>
        <row r="968">
          <cell r="H968">
            <v>0</v>
          </cell>
          <cell r="I968">
            <v>0</v>
          </cell>
          <cell r="J968">
            <v>0</v>
          </cell>
          <cell r="K968">
            <v>0</v>
          </cell>
          <cell r="L968">
            <v>0</v>
          </cell>
          <cell r="M968">
            <v>0</v>
          </cell>
          <cell r="N968">
            <v>0</v>
          </cell>
        </row>
        <row r="969">
          <cell r="H969">
            <v>0</v>
          </cell>
          <cell r="I969">
            <v>0</v>
          </cell>
          <cell r="J969">
            <v>0</v>
          </cell>
          <cell r="K969">
            <v>0</v>
          </cell>
          <cell r="L969">
            <v>0</v>
          </cell>
          <cell r="M969">
            <v>0</v>
          </cell>
          <cell r="N969">
            <v>0</v>
          </cell>
        </row>
        <row r="970">
          <cell r="H970">
            <v>0</v>
          </cell>
          <cell r="I970">
            <v>0</v>
          </cell>
          <cell r="J970">
            <v>0</v>
          </cell>
          <cell r="K970">
            <v>0</v>
          </cell>
          <cell r="L970">
            <v>0</v>
          </cell>
          <cell r="M970">
            <v>0</v>
          </cell>
          <cell r="N970">
            <v>0</v>
          </cell>
        </row>
        <row r="971">
          <cell r="B971">
            <v>0</v>
          </cell>
          <cell r="D971">
            <v>0</v>
          </cell>
          <cell r="E971">
            <v>0</v>
          </cell>
          <cell r="H971">
            <v>0</v>
          </cell>
          <cell r="I971">
            <v>0</v>
          </cell>
          <cell r="J971">
            <v>0</v>
          </cell>
          <cell r="K971">
            <v>0</v>
          </cell>
          <cell r="L971">
            <v>0</v>
          </cell>
          <cell r="M971">
            <v>0</v>
          </cell>
          <cell r="N971">
            <v>0</v>
          </cell>
          <cell r="P971">
            <v>0</v>
          </cell>
        </row>
        <row r="972">
          <cell r="B972">
            <v>0</v>
          </cell>
          <cell r="D972">
            <v>0</v>
          </cell>
          <cell r="E972">
            <v>0</v>
          </cell>
          <cell r="H972">
            <v>0</v>
          </cell>
          <cell r="I972">
            <v>0</v>
          </cell>
          <cell r="J972">
            <v>0</v>
          </cell>
          <cell r="K972">
            <v>0</v>
          </cell>
          <cell r="L972">
            <v>0</v>
          </cell>
          <cell r="M972">
            <v>0</v>
          </cell>
          <cell r="N972">
            <v>0</v>
          </cell>
          <cell r="P972">
            <v>0</v>
          </cell>
        </row>
        <row r="974">
          <cell r="G974" t="str">
            <v># deals</v>
          </cell>
          <cell r="H974" t="str">
            <v>value</v>
          </cell>
          <cell r="I974" t="str">
            <v>costs to date</v>
          </cell>
          <cell r="J974" t="str">
            <v>costs expected</v>
          </cell>
          <cell r="K974" t="str">
            <v>net profit</v>
          </cell>
        </row>
        <row r="975">
          <cell r="D975" t="str">
            <v>TOTAL Q2 01</v>
          </cell>
          <cell r="G975">
            <v>0</v>
          </cell>
          <cell r="H975">
            <v>0</v>
          </cell>
          <cell r="I975">
            <v>0</v>
          </cell>
          <cell r="J975">
            <v>0</v>
          </cell>
          <cell r="K975">
            <v>0</v>
          </cell>
        </row>
        <row r="976">
          <cell r="D976" t="str">
            <v>TOTAL Q3 01</v>
          </cell>
          <cell r="G976">
            <v>0</v>
          </cell>
          <cell r="H976">
            <v>0</v>
          </cell>
          <cell r="I976">
            <v>0</v>
          </cell>
          <cell r="J976">
            <v>0</v>
          </cell>
          <cell r="K976">
            <v>0</v>
          </cell>
        </row>
        <row r="977">
          <cell r="D977" t="str">
            <v>TOTAL Q4 01</v>
          </cell>
          <cell r="G977">
            <v>0</v>
          </cell>
          <cell r="H977">
            <v>0</v>
          </cell>
          <cell r="I977">
            <v>0</v>
          </cell>
          <cell r="J977">
            <v>0</v>
          </cell>
          <cell r="K977">
            <v>0</v>
          </cell>
        </row>
        <row r="978">
          <cell r="D978" t="str">
            <v>TOTAL Q1 02</v>
          </cell>
          <cell r="G978">
            <v>0</v>
          </cell>
          <cell r="H978">
            <v>0</v>
          </cell>
          <cell r="I978">
            <v>0</v>
          </cell>
          <cell r="J978">
            <v>0</v>
          </cell>
          <cell r="K978">
            <v>0</v>
          </cell>
        </row>
        <row r="979">
          <cell r="D979" t="str">
            <v>GROUP TOTAL</v>
          </cell>
          <cell r="G979">
            <v>0</v>
          </cell>
          <cell r="H979">
            <v>0</v>
          </cell>
          <cell r="I979">
            <v>0</v>
          </cell>
          <cell r="J979">
            <v>0</v>
          </cell>
          <cell r="K979">
            <v>0</v>
          </cell>
        </row>
        <row r="981">
          <cell r="B981" t="str">
            <v>EES</v>
          </cell>
        </row>
        <row r="982">
          <cell r="B982" t="str">
            <v>Pirelli</v>
          </cell>
          <cell r="C982" t="str">
            <v>Q2 01</v>
          </cell>
          <cell r="D982" t="str">
            <v>E.004042</v>
          </cell>
          <cell r="E982" t="str">
            <v>Bob Manasse</v>
          </cell>
          <cell r="F982" t="str">
            <v>Structuring</v>
          </cell>
          <cell r="G982" t="str">
            <v>P&amp;L</v>
          </cell>
          <cell r="H982">
            <v>0</v>
          </cell>
          <cell r="I982">
            <v>163</v>
          </cell>
          <cell r="J982">
            <v>180</v>
          </cell>
          <cell r="K982">
            <v>75</v>
          </cell>
          <cell r="L982">
            <v>75</v>
          </cell>
          <cell r="M982">
            <v>60</v>
          </cell>
          <cell r="N982">
            <v>60</v>
          </cell>
          <cell r="O982" t="str">
            <v>Low</v>
          </cell>
          <cell r="P982" t="str">
            <v>6 Yr Energy outsourcing Deal worth $2.3m</v>
          </cell>
        </row>
        <row r="983">
          <cell r="B983" t="str">
            <v>Guinness</v>
          </cell>
          <cell r="C983" t="str">
            <v>Q2 01</v>
          </cell>
          <cell r="D983" t="str">
            <v>E.004030</v>
          </cell>
          <cell r="E983" t="str">
            <v>Patrick Bastien</v>
          </cell>
          <cell r="F983" t="str">
            <v>MOU/LOI</v>
          </cell>
          <cell r="G983" t="str">
            <v>P&amp;L</v>
          </cell>
          <cell r="H983">
            <v>400</v>
          </cell>
          <cell r="I983">
            <v>514</v>
          </cell>
          <cell r="J983">
            <v>520</v>
          </cell>
          <cell r="K983">
            <v>75</v>
          </cell>
          <cell r="L983">
            <v>75</v>
          </cell>
          <cell r="M983">
            <v>60</v>
          </cell>
          <cell r="N983">
            <v>60</v>
          </cell>
          <cell r="O983" t="str">
            <v>Low</v>
          </cell>
          <cell r="P983" t="str">
            <v>15 Yr Energy outsourcing Deal worth $5.25m</v>
          </cell>
        </row>
        <row r="984">
          <cell r="B984" t="str">
            <v>Starwood</v>
          </cell>
          <cell r="C984" t="str">
            <v>Q2 01</v>
          </cell>
          <cell r="D984" t="str">
            <v>E.004101</v>
          </cell>
          <cell r="E984" t="str">
            <v>Kevin Greiner</v>
          </cell>
          <cell r="F984" t="str">
            <v>Structuring</v>
          </cell>
          <cell r="G984" t="str">
            <v>P&amp;L</v>
          </cell>
          <cell r="H984">
            <v>300</v>
          </cell>
          <cell r="I984">
            <v>11</v>
          </cell>
          <cell r="J984">
            <v>50</v>
          </cell>
          <cell r="K984">
            <v>50</v>
          </cell>
          <cell r="L984">
            <v>50</v>
          </cell>
          <cell r="M984">
            <v>50</v>
          </cell>
          <cell r="N984">
            <v>50</v>
          </cell>
          <cell r="O984" t="str">
            <v>Low</v>
          </cell>
          <cell r="P984" t="str">
            <v>Term Sheet reviewed by customer</v>
          </cell>
        </row>
        <row r="985">
          <cell r="B985" t="str">
            <v>Sainsbury</v>
          </cell>
          <cell r="C985" t="str">
            <v>Q2 01</v>
          </cell>
          <cell r="D985" t="str">
            <v>E.004045</v>
          </cell>
          <cell r="E985" t="str">
            <v>Paul Turner</v>
          </cell>
          <cell r="F985" t="str">
            <v>Structuring</v>
          </cell>
          <cell r="G985" t="str">
            <v>P&amp;L</v>
          </cell>
          <cell r="H985">
            <v>8000</v>
          </cell>
          <cell r="I985">
            <v>1372</v>
          </cell>
          <cell r="J985">
            <v>1410</v>
          </cell>
          <cell r="K985">
            <v>75</v>
          </cell>
          <cell r="L985">
            <v>75</v>
          </cell>
          <cell r="M985">
            <v>75</v>
          </cell>
          <cell r="N985">
            <v>75</v>
          </cell>
          <cell r="O985" t="str">
            <v>Low</v>
          </cell>
          <cell r="P985" t="str">
            <v>Commodity + Projects outsource</v>
          </cell>
        </row>
        <row r="986">
          <cell r="B986" t="str">
            <v>Owens/Alcopor: Gas</v>
          </cell>
          <cell r="C986" t="str">
            <v>Q2 01</v>
          </cell>
          <cell r="D986" t="str">
            <v>E.004012.01.ZA.02</v>
          </cell>
          <cell r="E986" t="str">
            <v>Kevin Greiner</v>
          </cell>
          <cell r="F986" t="str">
            <v>Structuring</v>
          </cell>
          <cell r="G986" t="str">
            <v>P&amp;L</v>
          </cell>
          <cell r="H986">
            <v>80</v>
          </cell>
          <cell r="I986">
            <v>2</v>
          </cell>
          <cell r="J986">
            <v>10</v>
          </cell>
          <cell r="K986">
            <v>75</v>
          </cell>
          <cell r="L986">
            <v>75</v>
          </cell>
          <cell r="M986">
            <v>80</v>
          </cell>
          <cell r="N986">
            <v>80</v>
          </cell>
          <cell r="O986" t="str">
            <v>Low</v>
          </cell>
          <cell r="P986" t="str">
            <v>Indexed gas supply for two large plants-5 years $400K</v>
          </cell>
        </row>
        <row r="987">
          <cell r="B987" t="str">
            <v>Owens/Alcopor: URS</v>
          </cell>
          <cell r="C987" t="str">
            <v>Q2 01</v>
          </cell>
          <cell r="D987" t="str">
            <v>E.004012.01.ZA.02</v>
          </cell>
          <cell r="E987" t="str">
            <v>Kevin Greiner</v>
          </cell>
          <cell r="F987" t="str">
            <v>Structuring</v>
          </cell>
          <cell r="G987" t="str">
            <v>P&amp;L</v>
          </cell>
          <cell r="H987">
            <v>10</v>
          </cell>
          <cell r="I987">
            <v>1</v>
          </cell>
          <cell r="J987">
            <v>5</v>
          </cell>
          <cell r="K987">
            <v>20</v>
          </cell>
          <cell r="L987">
            <v>20</v>
          </cell>
          <cell r="M987">
            <v>20</v>
          </cell>
          <cell r="N987">
            <v>20</v>
          </cell>
          <cell r="O987" t="str">
            <v>Low</v>
          </cell>
          <cell r="P987" t="str">
            <v>TS submitted Feb 01. 5 year Deal - $1.2m</v>
          </cell>
        </row>
        <row r="988">
          <cell r="B988" t="str">
            <v>Owens Corning Composites</v>
          </cell>
          <cell r="C988" t="str">
            <v>Q2 01</v>
          </cell>
          <cell r="D988" t="str">
            <v>E.004041</v>
          </cell>
          <cell r="E988" t="str">
            <v>Kevin Greiner</v>
          </cell>
          <cell r="F988" t="str">
            <v>Structuring</v>
          </cell>
          <cell r="G988" t="str">
            <v>P&amp;L</v>
          </cell>
          <cell r="H988">
            <v>200</v>
          </cell>
          <cell r="I988">
            <v>60</v>
          </cell>
          <cell r="J988">
            <v>70</v>
          </cell>
          <cell r="K988">
            <v>20</v>
          </cell>
          <cell r="L988">
            <v>20</v>
          </cell>
          <cell r="M988">
            <v>30</v>
          </cell>
          <cell r="N988">
            <v>30</v>
          </cell>
          <cell r="O988" t="str">
            <v>Low</v>
          </cell>
          <cell r="P988" t="str">
            <v>TS being developed for indexed gas supply. 10 years $3.6m</v>
          </cell>
        </row>
        <row r="989">
          <cell r="B989" t="str">
            <v>Kraft</v>
          </cell>
          <cell r="C989" t="str">
            <v>Q3 01</v>
          </cell>
          <cell r="D989" t="str">
            <v>E.004 109</v>
          </cell>
          <cell r="E989" t="str">
            <v>Patrick Bastien</v>
          </cell>
          <cell r="F989" t="str">
            <v>Structuring</v>
          </cell>
          <cell r="G989" t="str">
            <v>P&amp;L</v>
          </cell>
          <cell r="H989">
            <v>2000</v>
          </cell>
          <cell r="I989">
            <v>7</v>
          </cell>
          <cell r="J989">
            <v>15</v>
          </cell>
          <cell r="K989">
            <v>20</v>
          </cell>
          <cell r="L989">
            <v>20</v>
          </cell>
          <cell r="M989">
            <v>20</v>
          </cell>
          <cell r="N989">
            <v>20</v>
          </cell>
          <cell r="O989" t="str">
            <v>Low</v>
          </cell>
          <cell r="P989" t="str">
            <v>Energy outsourcing Deal - 5 years $3.3m</v>
          </cell>
        </row>
        <row r="990">
          <cell r="B990" t="str">
            <v>CrownCork&amp;Seal</v>
          </cell>
          <cell r="C990" t="str">
            <v>Q3 01</v>
          </cell>
          <cell r="E990" t="str">
            <v>Paul Turner</v>
          </cell>
          <cell r="F990" t="str">
            <v>Idea stage</v>
          </cell>
          <cell r="G990" t="str">
            <v>P&amp;L</v>
          </cell>
          <cell r="H990">
            <v>1000</v>
          </cell>
          <cell r="I990">
            <v>1</v>
          </cell>
          <cell r="J990">
            <v>15</v>
          </cell>
          <cell r="K990">
            <v>20</v>
          </cell>
          <cell r="L990">
            <v>20</v>
          </cell>
          <cell r="M990">
            <v>15</v>
          </cell>
          <cell r="N990">
            <v>15</v>
          </cell>
          <cell r="O990" t="str">
            <v>Low</v>
          </cell>
          <cell r="P990" t="str">
            <v>Energy outsourcing Deal - 5 years $2.25m</v>
          </cell>
        </row>
        <row r="991">
          <cell r="B991" t="str">
            <v>Procter &amp; Gamble</v>
          </cell>
          <cell r="C991" t="str">
            <v>Q4 01</v>
          </cell>
          <cell r="D991" t="str">
            <v>E.004043</v>
          </cell>
          <cell r="E991" t="str">
            <v>Bob Manasse</v>
          </cell>
          <cell r="F991" t="str">
            <v>Idea stage</v>
          </cell>
          <cell r="G991" t="str">
            <v>P&amp;L</v>
          </cell>
          <cell r="H991">
            <v>1000</v>
          </cell>
          <cell r="I991">
            <v>36</v>
          </cell>
          <cell r="J991">
            <v>50</v>
          </cell>
          <cell r="K991">
            <v>20</v>
          </cell>
          <cell r="L991">
            <v>20</v>
          </cell>
          <cell r="M991">
            <v>15</v>
          </cell>
          <cell r="N991">
            <v>15</v>
          </cell>
          <cell r="O991" t="str">
            <v>Low</v>
          </cell>
          <cell r="P991" t="str">
            <v>Energy outsourcing Deal. Total value $4.6m</v>
          </cell>
        </row>
        <row r="992">
          <cell r="B992" t="str">
            <v>BAE Systems</v>
          </cell>
          <cell r="C992" t="str">
            <v>Q4 01</v>
          </cell>
          <cell r="E992" t="str">
            <v>Neil McDermottt</v>
          </cell>
          <cell r="F992" t="str">
            <v>Idea stage</v>
          </cell>
          <cell r="G992" t="str">
            <v>P&amp;L</v>
          </cell>
          <cell r="H992">
            <v>3000</v>
          </cell>
          <cell r="I992">
            <v>0</v>
          </cell>
          <cell r="J992">
            <v>10</v>
          </cell>
          <cell r="K992">
            <v>20</v>
          </cell>
          <cell r="L992">
            <v>20</v>
          </cell>
          <cell r="M992">
            <v>10</v>
          </cell>
          <cell r="N992">
            <v>10</v>
          </cell>
          <cell r="O992" t="str">
            <v>Low</v>
          </cell>
          <cell r="P992" t="str">
            <v>Next mtg scheduled mid-May. 5 years $5m</v>
          </cell>
        </row>
        <row r="993">
          <cell r="H993">
            <v>0</v>
          </cell>
          <cell r="I993">
            <v>0</v>
          </cell>
          <cell r="J993">
            <v>0</v>
          </cell>
          <cell r="K993">
            <v>0</v>
          </cell>
          <cell r="L993">
            <v>0</v>
          </cell>
          <cell r="M993">
            <v>0</v>
          </cell>
          <cell r="N993">
            <v>0</v>
          </cell>
        </row>
        <row r="994">
          <cell r="H994">
            <v>0</v>
          </cell>
          <cell r="I994">
            <v>0</v>
          </cell>
          <cell r="J994">
            <v>0</v>
          </cell>
          <cell r="K994">
            <v>0</v>
          </cell>
          <cell r="L994">
            <v>0</v>
          </cell>
          <cell r="M994">
            <v>0</v>
          </cell>
          <cell r="N994">
            <v>0</v>
          </cell>
        </row>
        <row r="995">
          <cell r="H995">
            <v>0</v>
          </cell>
          <cell r="I995">
            <v>0</v>
          </cell>
          <cell r="J995">
            <v>0</v>
          </cell>
          <cell r="K995">
            <v>0</v>
          </cell>
          <cell r="L995">
            <v>0</v>
          </cell>
          <cell r="M995">
            <v>0</v>
          </cell>
          <cell r="N995">
            <v>0</v>
          </cell>
        </row>
        <row r="996">
          <cell r="H996">
            <v>0</v>
          </cell>
          <cell r="I996">
            <v>0</v>
          </cell>
          <cell r="J996">
            <v>0</v>
          </cell>
          <cell r="K996">
            <v>0</v>
          </cell>
          <cell r="L996">
            <v>0</v>
          </cell>
          <cell r="M996">
            <v>0</v>
          </cell>
          <cell r="N996">
            <v>0</v>
          </cell>
        </row>
        <row r="997">
          <cell r="H997">
            <v>0</v>
          </cell>
          <cell r="I997">
            <v>0</v>
          </cell>
          <cell r="J997">
            <v>0</v>
          </cell>
          <cell r="K997">
            <v>0</v>
          </cell>
          <cell r="L997">
            <v>0</v>
          </cell>
          <cell r="M997">
            <v>0</v>
          </cell>
          <cell r="N997">
            <v>0</v>
          </cell>
        </row>
        <row r="998">
          <cell r="H998">
            <v>0</v>
          </cell>
          <cell r="I998">
            <v>0</v>
          </cell>
          <cell r="J998">
            <v>0</v>
          </cell>
          <cell r="K998">
            <v>0</v>
          </cell>
          <cell r="L998">
            <v>0</v>
          </cell>
          <cell r="M998">
            <v>0</v>
          </cell>
          <cell r="N998">
            <v>0</v>
          </cell>
        </row>
        <row r="999">
          <cell r="H999">
            <v>0</v>
          </cell>
          <cell r="I999">
            <v>0</v>
          </cell>
          <cell r="J999">
            <v>0</v>
          </cell>
          <cell r="K999">
            <v>0</v>
          </cell>
          <cell r="L999">
            <v>0</v>
          </cell>
          <cell r="M999">
            <v>0</v>
          </cell>
          <cell r="N999">
            <v>0</v>
          </cell>
        </row>
        <row r="1000">
          <cell r="H1000">
            <v>0</v>
          </cell>
          <cell r="I1000">
            <v>0</v>
          </cell>
          <cell r="J1000">
            <v>0</v>
          </cell>
          <cell r="K1000">
            <v>0</v>
          </cell>
          <cell r="L1000">
            <v>0</v>
          </cell>
          <cell r="M1000">
            <v>0</v>
          </cell>
          <cell r="N1000">
            <v>0</v>
          </cell>
        </row>
        <row r="1001">
          <cell r="H1001">
            <v>0</v>
          </cell>
          <cell r="I1001">
            <v>0</v>
          </cell>
          <cell r="J1001">
            <v>0</v>
          </cell>
          <cell r="K1001">
            <v>0</v>
          </cell>
          <cell r="L1001">
            <v>0</v>
          </cell>
          <cell r="M1001">
            <v>0</v>
          </cell>
          <cell r="N1001">
            <v>0</v>
          </cell>
        </row>
        <row r="1002">
          <cell r="H1002">
            <v>0</v>
          </cell>
          <cell r="I1002">
            <v>0</v>
          </cell>
          <cell r="J1002">
            <v>0</v>
          </cell>
          <cell r="K1002">
            <v>0</v>
          </cell>
          <cell r="L1002">
            <v>0</v>
          </cell>
          <cell r="M1002">
            <v>0</v>
          </cell>
          <cell r="N1002">
            <v>0</v>
          </cell>
        </row>
        <row r="1003">
          <cell r="H1003">
            <v>0</v>
          </cell>
          <cell r="I1003">
            <v>0</v>
          </cell>
          <cell r="J1003">
            <v>0</v>
          </cell>
          <cell r="K1003">
            <v>0</v>
          </cell>
          <cell r="L1003">
            <v>0</v>
          </cell>
          <cell r="M1003">
            <v>0</v>
          </cell>
          <cell r="N1003">
            <v>0</v>
          </cell>
        </row>
        <row r="1004">
          <cell r="H1004">
            <v>0</v>
          </cell>
          <cell r="I1004">
            <v>0</v>
          </cell>
          <cell r="J1004">
            <v>0</v>
          </cell>
          <cell r="K1004">
            <v>0</v>
          </cell>
          <cell r="L1004">
            <v>0</v>
          </cell>
          <cell r="M1004">
            <v>0</v>
          </cell>
          <cell r="N1004">
            <v>0</v>
          </cell>
        </row>
        <row r="1005">
          <cell r="H1005">
            <v>0</v>
          </cell>
          <cell r="I1005">
            <v>0</v>
          </cell>
          <cell r="J1005">
            <v>0</v>
          </cell>
          <cell r="K1005">
            <v>0</v>
          </cell>
          <cell r="L1005">
            <v>0</v>
          </cell>
          <cell r="M1005">
            <v>0</v>
          </cell>
          <cell r="N1005">
            <v>0</v>
          </cell>
        </row>
        <row r="1006">
          <cell r="H1006">
            <v>0</v>
          </cell>
          <cell r="I1006">
            <v>0</v>
          </cell>
          <cell r="J1006">
            <v>0</v>
          </cell>
          <cell r="K1006">
            <v>0</v>
          </cell>
          <cell r="L1006">
            <v>0</v>
          </cell>
          <cell r="M1006">
            <v>0</v>
          </cell>
          <cell r="N1006">
            <v>0</v>
          </cell>
        </row>
        <row r="1007">
          <cell r="H1007">
            <v>0</v>
          </cell>
          <cell r="I1007">
            <v>0</v>
          </cell>
          <cell r="J1007">
            <v>0</v>
          </cell>
          <cell r="K1007">
            <v>0</v>
          </cell>
          <cell r="L1007">
            <v>0</v>
          </cell>
          <cell r="M1007">
            <v>0</v>
          </cell>
          <cell r="N1007">
            <v>0</v>
          </cell>
        </row>
        <row r="1008">
          <cell r="H1008">
            <v>0</v>
          </cell>
          <cell r="I1008">
            <v>0</v>
          </cell>
          <cell r="J1008">
            <v>0</v>
          </cell>
          <cell r="K1008">
            <v>0</v>
          </cell>
          <cell r="L1008">
            <v>0</v>
          </cell>
          <cell r="M1008">
            <v>0</v>
          </cell>
          <cell r="N1008">
            <v>0</v>
          </cell>
        </row>
        <row r="1009">
          <cell r="H1009">
            <v>0</v>
          </cell>
          <cell r="I1009">
            <v>0</v>
          </cell>
          <cell r="J1009">
            <v>0</v>
          </cell>
          <cell r="K1009">
            <v>0</v>
          </cell>
          <cell r="L1009">
            <v>0</v>
          </cell>
          <cell r="M1009">
            <v>0</v>
          </cell>
          <cell r="N1009">
            <v>0</v>
          </cell>
        </row>
        <row r="1010">
          <cell r="H1010">
            <v>0</v>
          </cell>
          <cell r="I1010">
            <v>0</v>
          </cell>
          <cell r="J1010">
            <v>0</v>
          </cell>
          <cell r="K1010">
            <v>0</v>
          </cell>
          <cell r="L1010">
            <v>0</v>
          </cell>
          <cell r="M1010">
            <v>0</v>
          </cell>
          <cell r="N1010">
            <v>0</v>
          </cell>
        </row>
        <row r="1011">
          <cell r="H1011">
            <v>0</v>
          </cell>
          <cell r="I1011">
            <v>0</v>
          </cell>
          <cell r="J1011">
            <v>0</v>
          </cell>
          <cell r="K1011">
            <v>0</v>
          </cell>
          <cell r="L1011">
            <v>0</v>
          </cell>
          <cell r="M1011">
            <v>0</v>
          </cell>
          <cell r="N1011">
            <v>0</v>
          </cell>
        </row>
        <row r="1012">
          <cell r="H1012">
            <v>0</v>
          </cell>
          <cell r="I1012">
            <v>0</v>
          </cell>
          <cell r="J1012">
            <v>0</v>
          </cell>
          <cell r="K1012">
            <v>0</v>
          </cell>
          <cell r="L1012">
            <v>0</v>
          </cell>
          <cell r="M1012">
            <v>0</v>
          </cell>
          <cell r="N1012">
            <v>0</v>
          </cell>
        </row>
        <row r="1013">
          <cell r="H1013">
            <v>0</v>
          </cell>
          <cell r="I1013">
            <v>0</v>
          </cell>
          <cell r="J1013">
            <v>0</v>
          </cell>
          <cell r="K1013">
            <v>0</v>
          </cell>
          <cell r="L1013">
            <v>0</v>
          </cell>
          <cell r="M1013">
            <v>0</v>
          </cell>
          <cell r="N1013">
            <v>0</v>
          </cell>
        </row>
        <row r="1014">
          <cell r="H1014">
            <v>0</v>
          </cell>
          <cell r="I1014">
            <v>0</v>
          </cell>
          <cell r="J1014">
            <v>0</v>
          </cell>
          <cell r="K1014">
            <v>0</v>
          </cell>
          <cell r="L1014">
            <v>0</v>
          </cell>
          <cell r="M1014">
            <v>0</v>
          </cell>
          <cell r="N1014">
            <v>0</v>
          </cell>
        </row>
        <row r="1015">
          <cell r="H1015">
            <v>0</v>
          </cell>
          <cell r="I1015">
            <v>0</v>
          </cell>
          <cell r="J1015">
            <v>0</v>
          </cell>
          <cell r="K1015">
            <v>0</v>
          </cell>
          <cell r="L1015">
            <v>0</v>
          </cell>
          <cell r="M1015">
            <v>0</v>
          </cell>
          <cell r="N1015">
            <v>0</v>
          </cell>
        </row>
        <row r="1016">
          <cell r="H1016">
            <v>0</v>
          </cell>
          <cell r="I1016">
            <v>0</v>
          </cell>
          <cell r="J1016">
            <v>0</v>
          </cell>
          <cell r="K1016">
            <v>0</v>
          </cell>
          <cell r="L1016">
            <v>0</v>
          </cell>
          <cell r="M1016">
            <v>0</v>
          </cell>
          <cell r="N1016">
            <v>0</v>
          </cell>
        </row>
        <row r="1017">
          <cell r="H1017">
            <v>0</v>
          </cell>
          <cell r="I1017">
            <v>0</v>
          </cell>
          <cell r="J1017">
            <v>0</v>
          </cell>
          <cell r="K1017">
            <v>0</v>
          </cell>
          <cell r="L1017">
            <v>0</v>
          </cell>
          <cell r="M1017">
            <v>0</v>
          </cell>
          <cell r="N1017">
            <v>0</v>
          </cell>
        </row>
        <row r="1018">
          <cell r="H1018">
            <v>0</v>
          </cell>
          <cell r="I1018">
            <v>0</v>
          </cell>
          <cell r="J1018">
            <v>0</v>
          </cell>
          <cell r="K1018">
            <v>0</v>
          </cell>
          <cell r="L1018">
            <v>0</v>
          </cell>
          <cell r="M1018">
            <v>0</v>
          </cell>
          <cell r="N1018">
            <v>0</v>
          </cell>
        </row>
        <row r="1019">
          <cell r="H1019">
            <v>0</v>
          </cell>
          <cell r="I1019">
            <v>0</v>
          </cell>
          <cell r="J1019">
            <v>0</v>
          </cell>
          <cell r="K1019">
            <v>0</v>
          </cell>
          <cell r="L1019">
            <v>0</v>
          </cell>
          <cell r="M1019">
            <v>0</v>
          </cell>
          <cell r="N1019">
            <v>0</v>
          </cell>
        </row>
        <row r="1020">
          <cell r="H1020">
            <v>0</v>
          </cell>
          <cell r="I1020">
            <v>0</v>
          </cell>
          <cell r="J1020">
            <v>0</v>
          </cell>
          <cell r="K1020">
            <v>0</v>
          </cell>
          <cell r="L1020">
            <v>0</v>
          </cell>
          <cell r="M1020">
            <v>0</v>
          </cell>
          <cell r="N1020">
            <v>0</v>
          </cell>
        </row>
        <row r="1021">
          <cell r="H1021">
            <v>0</v>
          </cell>
          <cell r="I1021">
            <v>0</v>
          </cell>
          <cell r="J1021">
            <v>0</v>
          </cell>
          <cell r="K1021">
            <v>0</v>
          </cell>
          <cell r="L1021">
            <v>0</v>
          </cell>
          <cell r="M1021">
            <v>0</v>
          </cell>
          <cell r="N1021">
            <v>0</v>
          </cell>
        </row>
        <row r="1022">
          <cell r="B1022" t="str">
            <v>DEALS REMOVED</v>
          </cell>
        </row>
        <row r="1023">
          <cell r="H1023">
            <v>0</v>
          </cell>
          <cell r="I1023">
            <v>0</v>
          </cell>
          <cell r="J1023">
            <v>0</v>
          </cell>
          <cell r="K1023">
            <v>0</v>
          </cell>
          <cell r="L1023">
            <v>0</v>
          </cell>
          <cell r="M1023">
            <v>0</v>
          </cell>
          <cell r="N1023">
            <v>0</v>
          </cell>
        </row>
        <row r="1024">
          <cell r="H1024">
            <v>0</v>
          </cell>
          <cell r="I1024">
            <v>0</v>
          </cell>
          <cell r="J1024">
            <v>0</v>
          </cell>
          <cell r="K1024">
            <v>0</v>
          </cell>
          <cell r="L1024">
            <v>0</v>
          </cell>
          <cell r="M1024">
            <v>0</v>
          </cell>
          <cell r="N1024">
            <v>0</v>
          </cell>
        </row>
        <row r="1025">
          <cell r="H1025">
            <v>0</v>
          </cell>
          <cell r="I1025">
            <v>0</v>
          </cell>
          <cell r="J1025">
            <v>0</v>
          </cell>
          <cell r="K1025">
            <v>0</v>
          </cell>
          <cell r="L1025">
            <v>0</v>
          </cell>
          <cell r="M1025">
            <v>0</v>
          </cell>
          <cell r="N1025">
            <v>0</v>
          </cell>
        </row>
        <row r="1026">
          <cell r="H1026">
            <v>0</v>
          </cell>
          <cell r="I1026">
            <v>0</v>
          </cell>
          <cell r="J1026">
            <v>0</v>
          </cell>
          <cell r="K1026">
            <v>0</v>
          </cell>
          <cell r="L1026">
            <v>0</v>
          </cell>
          <cell r="M1026">
            <v>0</v>
          </cell>
          <cell r="N1026">
            <v>0</v>
          </cell>
        </row>
        <row r="1027">
          <cell r="H1027">
            <v>0</v>
          </cell>
          <cell r="I1027">
            <v>0</v>
          </cell>
          <cell r="J1027">
            <v>0</v>
          </cell>
          <cell r="K1027">
            <v>0</v>
          </cell>
          <cell r="L1027">
            <v>0</v>
          </cell>
          <cell r="M1027">
            <v>0</v>
          </cell>
          <cell r="N1027">
            <v>0</v>
          </cell>
        </row>
        <row r="1028">
          <cell r="H1028">
            <v>0</v>
          </cell>
          <cell r="I1028">
            <v>0</v>
          </cell>
          <cell r="J1028">
            <v>0</v>
          </cell>
          <cell r="K1028">
            <v>0</v>
          </cell>
          <cell r="L1028">
            <v>0</v>
          </cell>
          <cell r="M1028">
            <v>0</v>
          </cell>
          <cell r="N1028">
            <v>0</v>
          </cell>
        </row>
        <row r="1029">
          <cell r="H1029">
            <v>0</v>
          </cell>
          <cell r="I1029">
            <v>0</v>
          </cell>
          <cell r="J1029">
            <v>0</v>
          </cell>
          <cell r="K1029">
            <v>0</v>
          </cell>
          <cell r="L1029">
            <v>0</v>
          </cell>
          <cell r="M1029">
            <v>0</v>
          </cell>
          <cell r="N1029">
            <v>0</v>
          </cell>
        </row>
        <row r="1030">
          <cell r="H1030">
            <v>0</v>
          </cell>
          <cell r="I1030">
            <v>0</v>
          </cell>
          <cell r="J1030">
            <v>0</v>
          </cell>
          <cell r="K1030">
            <v>0</v>
          </cell>
          <cell r="L1030">
            <v>0</v>
          </cell>
          <cell r="M1030">
            <v>0</v>
          </cell>
          <cell r="N1030">
            <v>0</v>
          </cell>
        </row>
        <row r="1031">
          <cell r="H1031">
            <v>0</v>
          </cell>
          <cell r="I1031">
            <v>0</v>
          </cell>
          <cell r="J1031">
            <v>0</v>
          </cell>
          <cell r="K1031">
            <v>0</v>
          </cell>
          <cell r="L1031">
            <v>0</v>
          </cell>
          <cell r="M1031">
            <v>0</v>
          </cell>
          <cell r="N1031">
            <v>0</v>
          </cell>
        </row>
        <row r="1032">
          <cell r="H1032">
            <v>0</v>
          </cell>
          <cell r="I1032">
            <v>0</v>
          </cell>
          <cell r="J1032">
            <v>0</v>
          </cell>
          <cell r="K1032">
            <v>0</v>
          </cell>
          <cell r="L1032">
            <v>0</v>
          </cell>
          <cell r="M1032">
            <v>0</v>
          </cell>
          <cell r="N1032">
            <v>0</v>
          </cell>
        </row>
        <row r="1033">
          <cell r="H1033">
            <v>0</v>
          </cell>
          <cell r="I1033">
            <v>0</v>
          </cell>
          <cell r="J1033">
            <v>0</v>
          </cell>
          <cell r="K1033">
            <v>0</v>
          </cell>
          <cell r="L1033">
            <v>0</v>
          </cell>
          <cell r="M1033">
            <v>0</v>
          </cell>
          <cell r="N1033">
            <v>0</v>
          </cell>
        </row>
        <row r="1034">
          <cell r="H1034">
            <v>0</v>
          </cell>
          <cell r="I1034">
            <v>0</v>
          </cell>
          <cell r="J1034">
            <v>0</v>
          </cell>
          <cell r="K1034">
            <v>0</v>
          </cell>
          <cell r="L1034">
            <v>0</v>
          </cell>
          <cell r="M1034">
            <v>0</v>
          </cell>
          <cell r="N1034">
            <v>0</v>
          </cell>
        </row>
        <row r="1035">
          <cell r="H1035">
            <v>0</v>
          </cell>
          <cell r="I1035">
            <v>0</v>
          </cell>
          <cell r="J1035">
            <v>0</v>
          </cell>
          <cell r="K1035">
            <v>0</v>
          </cell>
          <cell r="L1035">
            <v>0</v>
          </cell>
          <cell r="M1035">
            <v>0</v>
          </cell>
          <cell r="N1035">
            <v>0</v>
          </cell>
        </row>
        <row r="1036">
          <cell r="H1036">
            <v>0</v>
          </cell>
          <cell r="I1036">
            <v>0</v>
          </cell>
          <cell r="J1036">
            <v>0</v>
          </cell>
          <cell r="K1036">
            <v>0</v>
          </cell>
          <cell r="L1036">
            <v>0</v>
          </cell>
          <cell r="M1036">
            <v>0</v>
          </cell>
          <cell r="N1036">
            <v>0</v>
          </cell>
        </row>
        <row r="1037">
          <cell r="H1037">
            <v>0</v>
          </cell>
          <cell r="I1037">
            <v>0</v>
          </cell>
          <cell r="J1037">
            <v>0</v>
          </cell>
          <cell r="K1037">
            <v>0</v>
          </cell>
          <cell r="L1037">
            <v>0</v>
          </cell>
          <cell r="M1037">
            <v>0</v>
          </cell>
          <cell r="N1037">
            <v>0</v>
          </cell>
        </row>
        <row r="1038">
          <cell r="H1038">
            <v>0</v>
          </cell>
          <cell r="I1038">
            <v>0</v>
          </cell>
          <cell r="J1038">
            <v>0</v>
          </cell>
          <cell r="K1038">
            <v>0</v>
          </cell>
          <cell r="L1038">
            <v>0</v>
          </cell>
          <cell r="M1038">
            <v>0</v>
          </cell>
          <cell r="N1038">
            <v>0</v>
          </cell>
        </row>
        <row r="1039">
          <cell r="H1039">
            <v>0</v>
          </cell>
          <cell r="I1039">
            <v>0</v>
          </cell>
          <cell r="J1039">
            <v>0</v>
          </cell>
          <cell r="K1039">
            <v>0</v>
          </cell>
          <cell r="L1039">
            <v>0</v>
          </cell>
          <cell r="M1039">
            <v>0</v>
          </cell>
          <cell r="N1039">
            <v>0</v>
          </cell>
        </row>
        <row r="1040">
          <cell r="H1040">
            <v>0</v>
          </cell>
          <cell r="I1040">
            <v>0</v>
          </cell>
          <cell r="J1040">
            <v>0</v>
          </cell>
          <cell r="K1040">
            <v>0</v>
          </cell>
          <cell r="L1040">
            <v>0</v>
          </cell>
          <cell r="M1040">
            <v>0</v>
          </cell>
          <cell r="N1040">
            <v>0</v>
          </cell>
        </row>
        <row r="1041">
          <cell r="H1041">
            <v>0</v>
          </cell>
          <cell r="I1041">
            <v>0</v>
          </cell>
          <cell r="J1041">
            <v>0</v>
          </cell>
          <cell r="K1041">
            <v>0</v>
          </cell>
          <cell r="L1041">
            <v>0</v>
          </cell>
          <cell r="M1041">
            <v>0</v>
          </cell>
          <cell r="N1041">
            <v>0</v>
          </cell>
        </row>
        <row r="1042">
          <cell r="H1042">
            <v>0</v>
          </cell>
          <cell r="I1042">
            <v>0</v>
          </cell>
          <cell r="J1042">
            <v>0</v>
          </cell>
          <cell r="K1042">
            <v>0</v>
          </cell>
          <cell r="L1042">
            <v>0</v>
          </cell>
          <cell r="M1042">
            <v>0</v>
          </cell>
          <cell r="N1042">
            <v>0</v>
          </cell>
        </row>
        <row r="1043">
          <cell r="B1043">
            <v>0</v>
          </cell>
          <cell r="D1043">
            <v>0</v>
          </cell>
          <cell r="E1043">
            <v>0</v>
          </cell>
          <cell r="H1043">
            <v>0</v>
          </cell>
          <cell r="I1043">
            <v>0</v>
          </cell>
          <cell r="J1043">
            <v>0</v>
          </cell>
          <cell r="K1043">
            <v>0</v>
          </cell>
          <cell r="L1043">
            <v>0</v>
          </cell>
          <cell r="M1043">
            <v>0</v>
          </cell>
          <cell r="N1043">
            <v>0</v>
          </cell>
          <cell r="P1043">
            <v>0</v>
          </cell>
        </row>
        <row r="1044">
          <cell r="B1044">
            <v>0</v>
          </cell>
          <cell r="D1044">
            <v>0</v>
          </cell>
          <cell r="E1044">
            <v>0</v>
          </cell>
          <cell r="H1044">
            <v>0</v>
          </cell>
          <cell r="I1044">
            <v>0</v>
          </cell>
          <cell r="J1044">
            <v>0</v>
          </cell>
          <cell r="K1044">
            <v>0</v>
          </cell>
          <cell r="L1044">
            <v>0</v>
          </cell>
          <cell r="M1044">
            <v>0</v>
          </cell>
          <cell r="N1044">
            <v>0</v>
          </cell>
          <cell r="P1044">
            <v>0</v>
          </cell>
        </row>
        <row r="1046">
          <cell r="G1046" t="str">
            <v># deals</v>
          </cell>
          <cell r="H1046" t="str">
            <v>value</v>
          </cell>
          <cell r="I1046" t="str">
            <v>costs to date</v>
          </cell>
          <cell r="J1046" t="str">
            <v>costs expected</v>
          </cell>
          <cell r="K1046" t="str">
            <v>net profit</v>
          </cell>
        </row>
        <row r="1047">
          <cell r="D1047" t="str">
            <v>TOTAL Q2 01</v>
          </cell>
          <cell r="G1047">
            <v>7</v>
          </cell>
          <cell r="H1047">
            <v>8990</v>
          </cell>
          <cell r="I1047">
            <v>2123</v>
          </cell>
          <cell r="J1047">
            <v>2245</v>
          </cell>
          <cell r="K1047">
            <v>6745</v>
          </cell>
        </row>
        <row r="1048">
          <cell r="D1048" t="str">
            <v>TOTAL Q3 01</v>
          </cell>
          <cell r="G1048">
            <v>2</v>
          </cell>
          <cell r="H1048">
            <v>3000</v>
          </cell>
          <cell r="I1048">
            <v>8</v>
          </cell>
          <cell r="J1048">
            <v>30</v>
          </cell>
          <cell r="K1048">
            <v>2970</v>
          </cell>
        </row>
        <row r="1049">
          <cell r="D1049" t="str">
            <v>TOTAL Q4 01</v>
          </cell>
          <cell r="G1049">
            <v>2</v>
          </cell>
          <cell r="H1049">
            <v>4000</v>
          </cell>
          <cell r="I1049">
            <v>36</v>
          </cell>
          <cell r="J1049">
            <v>60</v>
          </cell>
          <cell r="K1049">
            <v>3940</v>
          </cell>
        </row>
        <row r="1050">
          <cell r="D1050" t="str">
            <v>TOTAL Q1 02</v>
          </cell>
          <cell r="G1050">
            <v>0</v>
          </cell>
          <cell r="H1050">
            <v>0</v>
          </cell>
          <cell r="I1050">
            <v>0</v>
          </cell>
          <cell r="J1050">
            <v>0</v>
          </cell>
          <cell r="K1050">
            <v>0</v>
          </cell>
        </row>
        <row r="1051">
          <cell r="D1051" t="str">
            <v>GROUP TOTAL</v>
          </cell>
          <cell r="G1051">
            <v>11</v>
          </cell>
          <cell r="H1051">
            <v>15990</v>
          </cell>
          <cell r="I1051">
            <v>2167</v>
          </cell>
          <cell r="J1051">
            <v>2335</v>
          </cell>
          <cell r="K1051">
            <v>13655</v>
          </cell>
        </row>
        <row r="1053">
          <cell r="B1053" t="str">
            <v>OTHER ENRON EUROPE</v>
          </cell>
        </row>
        <row r="1054">
          <cell r="H1054">
            <v>0</v>
          </cell>
          <cell r="I1054">
            <v>0</v>
          </cell>
          <cell r="J1054">
            <v>0</v>
          </cell>
          <cell r="K1054">
            <v>0</v>
          </cell>
          <cell r="L1054">
            <v>0</v>
          </cell>
          <cell r="M1054">
            <v>0</v>
          </cell>
          <cell r="N1054">
            <v>0</v>
          </cell>
        </row>
        <row r="1055">
          <cell r="H1055">
            <v>0</v>
          </cell>
          <cell r="I1055">
            <v>0</v>
          </cell>
          <cell r="J1055">
            <v>0</v>
          </cell>
          <cell r="K1055">
            <v>0</v>
          </cell>
          <cell r="L1055">
            <v>0</v>
          </cell>
          <cell r="M1055">
            <v>0</v>
          </cell>
          <cell r="N1055">
            <v>0</v>
          </cell>
        </row>
        <row r="1056">
          <cell r="H1056">
            <v>0</v>
          </cell>
          <cell r="I1056">
            <v>0</v>
          </cell>
          <cell r="J1056">
            <v>0</v>
          </cell>
          <cell r="K1056">
            <v>0</v>
          </cell>
          <cell r="L1056">
            <v>0</v>
          </cell>
          <cell r="M1056">
            <v>0</v>
          </cell>
          <cell r="N1056">
            <v>0</v>
          </cell>
        </row>
        <row r="1057">
          <cell r="H1057">
            <v>0</v>
          </cell>
          <cell r="I1057">
            <v>0</v>
          </cell>
          <cell r="J1057">
            <v>0</v>
          </cell>
          <cell r="K1057">
            <v>0</v>
          </cell>
          <cell r="L1057">
            <v>0</v>
          </cell>
          <cell r="M1057">
            <v>0</v>
          </cell>
          <cell r="N1057">
            <v>0</v>
          </cell>
        </row>
        <row r="1058">
          <cell r="H1058">
            <v>0</v>
          </cell>
          <cell r="I1058">
            <v>0</v>
          </cell>
          <cell r="J1058">
            <v>0</v>
          </cell>
          <cell r="K1058">
            <v>0</v>
          </cell>
          <cell r="L1058">
            <v>0</v>
          </cell>
          <cell r="M1058">
            <v>0</v>
          </cell>
          <cell r="N1058">
            <v>0</v>
          </cell>
        </row>
        <row r="1059">
          <cell r="H1059">
            <v>0</v>
          </cell>
          <cell r="I1059">
            <v>0</v>
          </cell>
          <cell r="J1059">
            <v>0</v>
          </cell>
          <cell r="K1059">
            <v>0</v>
          </cell>
          <cell r="L1059">
            <v>0</v>
          </cell>
          <cell r="M1059">
            <v>0</v>
          </cell>
          <cell r="N1059">
            <v>0</v>
          </cell>
        </row>
        <row r="1060">
          <cell r="H1060">
            <v>0</v>
          </cell>
          <cell r="I1060">
            <v>0</v>
          </cell>
          <cell r="J1060">
            <v>0</v>
          </cell>
          <cell r="K1060">
            <v>0</v>
          </cell>
          <cell r="L1060">
            <v>0</v>
          </cell>
          <cell r="M1060">
            <v>0</v>
          </cell>
          <cell r="N1060">
            <v>0</v>
          </cell>
        </row>
        <row r="1061">
          <cell r="H1061">
            <v>0</v>
          </cell>
          <cell r="I1061">
            <v>0</v>
          </cell>
          <cell r="J1061">
            <v>0</v>
          </cell>
          <cell r="K1061">
            <v>0</v>
          </cell>
          <cell r="L1061">
            <v>0</v>
          </cell>
          <cell r="M1061">
            <v>0</v>
          </cell>
          <cell r="N1061">
            <v>0</v>
          </cell>
        </row>
        <row r="1062">
          <cell r="H1062">
            <v>0</v>
          </cell>
          <cell r="I1062">
            <v>0</v>
          </cell>
          <cell r="J1062">
            <v>0</v>
          </cell>
          <cell r="K1062">
            <v>0</v>
          </cell>
          <cell r="L1062">
            <v>0</v>
          </cell>
          <cell r="M1062">
            <v>0</v>
          </cell>
          <cell r="N1062">
            <v>0</v>
          </cell>
        </row>
        <row r="1063">
          <cell r="H1063">
            <v>0</v>
          </cell>
          <cell r="I1063">
            <v>0</v>
          </cell>
          <cell r="J1063">
            <v>0</v>
          </cell>
          <cell r="K1063">
            <v>0</v>
          </cell>
          <cell r="L1063">
            <v>0</v>
          </cell>
          <cell r="M1063">
            <v>0</v>
          </cell>
          <cell r="N1063">
            <v>0</v>
          </cell>
        </row>
        <row r="1064">
          <cell r="H1064">
            <v>0</v>
          </cell>
          <cell r="I1064">
            <v>0</v>
          </cell>
          <cell r="J1064">
            <v>0</v>
          </cell>
          <cell r="K1064">
            <v>0</v>
          </cell>
          <cell r="L1064">
            <v>0</v>
          </cell>
          <cell r="M1064">
            <v>0</v>
          </cell>
          <cell r="N1064">
            <v>0</v>
          </cell>
        </row>
        <row r="1065">
          <cell r="H1065">
            <v>0</v>
          </cell>
          <cell r="I1065">
            <v>0</v>
          </cell>
          <cell r="J1065">
            <v>0</v>
          </cell>
          <cell r="K1065">
            <v>0</v>
          </cell>
          <cell r="L1065">
            <v>0</v>
          </cell>
          <cell r="M1065">
            <v>0</v>
          </cell>
          <cell r="N1065">
            <v>0</v>
          </cell>
        </row>
        <row r="1066">
          <cell r="H1066">
            <v>0</v>
          </cell>
          <cell r="I1066">
            <v>0</v>
          </cell>
          <cell r="J1066">
            <v>0</v>
          </cell>
          <cell r="K1066">
            <v>0</v>
          </cell>
          <cell r="L1066">
            <v>0</v>
          </cell>
          <cell r="M1066">
            <v>0</v>
          </cell>
          <cell r="N1066">
            <v>0</v>
          </cell>
        </row>
        <row r="1067">
          <cell r="H1067">
            <v>0</v>
          </cell>
          <cell r="I1067">
            <v>0</v>
          </cell>
          <cell r="J1067">
            <v>0</v>
          </cell>
          <cell r="K1067">
            <v>0</v>
          </cell>
          <cell r="L1067">
            <v>0</v>
          </cell>
          <cell r="M1067">
            <v>0</v>
          </cell>
          <cell r="N1067">
            <v>0</v>
          </cell>
        </row>
        <row r="1068">
          <cell r="H1068">
            <v>0</v>
          </cell>
          <cell r="I1068">
            <v>0</v>
          </cell>
          <cell r="J1068">
            <v>0</v>
          </cell>
          <cell r="K1068">
            <v>0</v>
          </cell>
          <cell r="L1068">
            <v>0</v>
          </cell>
          <cell r="M1068">
            <v>0</v>
          </cell>
          <cell r="N1068">
            <v>0</v>
          </cell>
        </row>
        <row r="1069">
          <cell r="H1069">
            <v>0</v>
          </cell>
          <cell r="I1069">
            <v>0</v>
          </cell>
          <cell r="J1069">
            <v>0</v>
          </cell>
          <cell r="K1069">
            <v>0</v>
          </cell>
          <cell r="L1069">
            <v>0</v>
          </cell>
          <cell r="M1069">
            <v>0</v>
          </cell>
          <cell r="N1069">
            <v>0</v>
          </cell>
        </row>
        <row r="1070">
          <cell r="H1070">
            <v>0</v>
          </cell>
          <cell r="I1070">
            <v>0</v>
          </cell>
          <cell r="J1070">
            <v>0</v>
          </cell>
          <cell r="K1070">
            <v>0</v>
          </cell>
          <cell r="L1070">
            <v>0</v>
          </cell>
          <cell r="M1070">
            <v>0</v>
          </cell>
          <cell r="N1070">
            <v>0</v>
          </cell>
        </row>
        <row r="1071">
          <cell r="H1071">
            <v>0</v>
          </cell>
          <cell r="I1071">
            <v>0</v>
          </cell>
          <cell r="J1071">
            <v>0</v>
          </cell>
          <cell r="K1071">
            <v>0</v>
          </cell>
          <cell r="L1071">
            <v>0</v>
          </cell>
          <cell r="M1071">
            <v>0</v>
          </cell>
          <cell r="N1071">
            <v>0</v>
          </cell>
        </row>
        <row r="1072">
          <cell r="H1072">
            <v>0</v>
          </cell>
          <cell r="I1072">
            <v>0</v>
          </cell>
          <cell r="J1072">
            <v>0</v>
          </cell>
          <cell r="K1072">
            <v>0</v>
          </cell>
          <cell r="L1072">
            <v>0</v>
          </cell>
          <cell r="M1072">
            <v>0</v>
          </cell>
          <cell r="N1072">
            <v>0</v>
          </cell>
        </row>
        <row r="1073">
          <cell r="H1073">
            <v>0</v>
          </cell>
          <cell r="I1073">
            <v>0</v>
          </cell>
          <cell r="J1073">
            <v>0</v>
          </cell>
          <cell r="K1073">
            <v>0</v>
          </cell>
          <cell r="L1073">
            <v>0</v>
          </cell>
          <cell r="M1073">
            <v>0</v>
          </cell>
          <cell r="N1073">
            <v>0</v>
          </cell>
        </row>
        <row r="1074">
          <cell r="H1074">
            <v>0</v>
          </cell>
          <cell r="I1074">
            <v>0</v>
          </cell>
          <cell r="J1074">
            <v>0</v>
          </cell>
          <cell r="K1074">
            <v>0</v>
          </cell>
          <cell r="L1074">
            <v>0</v>
          </cell>
          <cell r="M1074">
            <v>0</v>
          </cell>
          <cell r="N1074">
            <v>0</v>
          </cell>
        </row>
        <row r="1075">
          <cell r="H1075">
            <v>0</v>
          </cell>
          <cell r="I1075">
            <v>0</v>
          </cell>
          <cell r="J1075">
            <v>0</v>
          </cell>
          <cell r="K1075">
            <v>0</v>
          </cell>
          <cell r="L1075">
            <v>0</v>
          </cell>
          <cell r="M1075">
            <v>0</v>
          </cell>
          <cell r="N1075">
            <v>0</v>
          </cell>
        </row>
        <row r="1076">
          <cell r="H1076">
            <v>0</v>
          </cell>
          <cell r="I1076">
            <v>0</v>
          </cell>
          <cell r="J1076">
            <v>0</v>
          </cell>
          <cell r="K1076">
            <v>0</v>
          </cell>
          <cell r="L1076">
            <v>0</v>
          </cell>
          <cell r="M1076">
            <v>0</v>
          </cell>
          <cell r="N1076">
            <v>0</v>
          </cell>
        </row>
        <row r="1077">
          <cell r="H1077">
            <v>0</v>
          </cell>
          <cell r="I1077">
            <v>0</v>
          </cell>
          <cell r="J1077">
            <v>0</v>
          </cell>
          <cell r="K1077">
            <v>0</v>
          </cell>
          <cell r="L1077">
            <v>0</v>
          </cell>
          <cell r="M1077">
            <v>0</v>
          </cell>
          <cell r="N1077">
            <v>0</v>
          </cell>
        </row>
        <row r="1078">
          <cell r="H1078">
            <v>0</v>
          </cell>
          <cell r="I1078">
            <v>0</v>
          </cell>
          <cell r="J1078">
            <v>0</v>
          </cell>
          <cell r="K1078">
            <v>0</v>
          </cell>
          <cell r="L1078">
            <v>0</v>
          </cell>
          <cell r="M1078">
            <v>0</v>
          </cell>
          <cell r="N1078">
            <v>0</v>
          </cell>
        </row>
        <row r="1079">
          <cell r="H1079">
            <v>0</v>
          </cell>
          <cell r="I1079">
            <v>0</v>
          </cell>
          <cell r="J1079">
            <v>0</v>
          </cell>
          <cell r="K1079">
            <v>0</v>
          </cell>
          <cell r="L1079">
            <v>0</v>
          </cell>
          <cell r="M1079">
            <v>0</v>
          </cell>
          <cell r="N1079">
            <v>0</v>
          </cell>
        </row>
        <row r="1080">
          <cell r="H1080">
            <v>0</v>
          </cell>
          <cell r="I1080">
            <v>0</v>
          </cell>
          <cell r="J1080">
            <v>0</v>
          </cell>
          <cell r="K1080">
            <v>0</v>
          </cell>
          <cell r="L1080">
            <v>0</v>
          </cell>
          <cell r="M1080">
            <v>0</v>
          </cell>
          <cell r="N1080">
            <v>0</v>
          </cell>
        </row>
        <row r="1081">
          <cell r="H1081">
            <v>0</v>
          </cell>
          <cell r="I1081">
            <v>0</v>
          </cell>
          <cell r="J1081">
            <v>0</v>
          </cell>
          <cell r="K1081">
            <v>0</v>
          </cell>
          <cell r="L1081">
            <v>0</v>
          </cell>
          <cell r="M1081">
            <v>0</v>
          </cell>
          <cell r="N1081">
            <v>0</v>
          </cell>
        </row>
        <row r="1082">
          <cell r="H1082">
            <v>0</v>
          </cell>
          <cell r="I1082">
            <v>0</v>
          </cell>
          <cell r="J1082">
            <v>0</v>
          </cell>
          <cell r="K1082">
            <v>0</v>
          </cell>
          <cell r="L1082">
            <v>0</v>
          </cell>
          <cell r="M1082">
            <v>0</v>
          </cell>
          <cell r="N1082">
            <v>0</v>
          </cell>
        </row>
        <row r="1083">
          <cell r="H1083">
            <v>0</v>
          </cell>
          <cell r="I1083">
            <v>0</v>
          </cell>
          <cell r="J1083">
            <v>0</v>
          </cell>
          <cell r="K1083">
            <v>0</v>
          </cell>
          <cell r="L1083">
            <v>0</v>
          </cell>
          <cell r="M1083">
            <v>0</v>
          </cell>
          <cell r="N1083">
            <v>0</v>
          </cell>
        </row>
        <row r="1084">
          <cell r="H1084">
            <v>0</v>
          </cell>
          <cell r="I1084">
            <v>0</v>
          </cell>
          <cell r="J1084">
            <v>0</v>
          </cell>
          <cell r="K1084">
            <v>0</v>
          </cell>
          <cell r="L1084">
            <v>0</v>
          </cell>
          <cell r="M1084">
            <v>0</v>
          </cell>
          <cell r="N1084">
            <v>0</v>
          </cell>
        </row>
        <row r="1085">
          <cell r="H1085">
            <v>0</v>
          </cell>
          <cell r="I1085">
            <v>0</v>
          </cell>
          <cell r="J1085">
            <v>0</v>
          </cell>
          <cell r="K1085">
            <v>0</v>
          </cell>
          <cell r="L1085">
            <v>0</v>
          </cell>
          <cell r="M1085">
            <v>0</v>
          </cell>
          <cell r="N1085">
            <v>0</v>
          </cell>
        </row>
        <row r="1086">
          <cell r="H1086">
            <v>0</v>
          </cell>
          <cell r="I1086">
            <v>0</v>
          </cell>
          <cell r="J1086">
            <v>0</v>
          </cell>
          <cell r="K1086">
            <v>0</v>
          </cell>
          <cell r="L1086">
            <v>0</v>
          </cell>
          <cell r="M1086">
            <v>0</v>
          </cell>
          <cell r="N1086">
            <v>0</v>
          </cell>
        </row>
        <row r="1087">
          <cell r="H1087">
            <v>0</v>
          </cell>
          <cell r="I1087">
            <v>0</v>
          </cell>
          <cell r="J1087">
            <v>0</v>
          </cell>
          <cell r="K1087">
            <v>0</v>
          </cell>
          <cell r="L1087">
            <v>0</v>
          </cell>
          <cell r="M1087">
            <v>0</v>
          </cell>
          <cell r="N1087">
            <v>0</v>
          </cell>
        </row>
        <row r="1088">
          <cell r="H1088">
            <v>0</v>
          </cell>
          <cell r="I1088">
            <v>0</v>
          </cell>
          <cell r="J1088">
            <v>0</v>
          </cell>
          <cell r="K1088">
            <v>0</v>
          </cell>
          <cell r="L1088">
            <v>0</v>
          </cell>
          <cell r="M1088">
            <v>0</v>
          </cell>
          <cell r="N1088">
            <v>0</v>
          </cell>
        </row>
        <row r="1089">
          <cell r="H1089">
            <v>0</v>
          </cell>
          <cell r="I1089">
            <v>0</v>
          </cell>
          <cell r="J1089">
            <v>0</v>
          </cell>
          <cell r="K1089">
            <v>0</v>
          </cell>
          <cell r="L1089">
            <v>0</v>
          </cell>
          <cell r="M1089">
            <v>0</v>
          </cell>
          <cell r="N1089">
            <v>0</v>
          </cell>
        </row>
        <row r="1090">
          <cell r="H1090">
            <v>0</v>
          </cell>
          <cell r="I1090">
            <v>0</v>
          </cell>
          <cell r="J1090">
            <v>0</v>
          </cell>
          <cell r="K1090">
            <v>0</v>
          </cell>
          <cell r="L1090">
            <v>0</v>
          </cell>
          <cell r="M1090">
            <v>0</v>
          </cell>
          <cell r="N1090">
            <v>0</v>
          </cell>
        </row>
        <row r="1091">
          <cell r="H1091">
            <v>0</v>
          </cell>
          <cell r="I1091">
            <v>0</v>
          </cell>
          <cell r="J1091">
            <v>0</v>
          </cell>
          <cell r="K1091">
            <v>0</v>
          </cell>
          <cell r="L1091">
            <v>0</v>
          </cell>
          <cell r="M1091">
            <v>0</v>
          </cell>
          <cell r="N1091">
            <v>0</v>
          </cell>
        </row>
        <row r="1092">
          <cell r="H1092">
            <v>0</v>
          </cell>
          <cell r="I1092">
            <v>0</v>
          </cell>
          <cell r="J1092">
            <v>0</v>
          </cell>
          <cell r="K1092">
            <v>0</v>
          </cell>
          <cell r="L1092">
            <v>0</v>
          </cell>
          <cell r="M1092">
            <v>0</v>
          </cell>
          <cell r="N1092">
            <v>0</v>
          </cell>
        </row>
        <row r="1093">
          <cell r="H1093">
            <v>0</v>
          </cell>
          <cell r="I1093">
            <v>0</v>
          </cell>
          <cell r="J1093">
            <v>0</v>
          </cell>
          <cell r="K1093">
            <v>0</v>
          </cell>
          <cell r="L1093">
            <v>0</v>
          </cell>
          <cell r="M1093">
            <v>0</v>
          </cell>
          <cell r="N1093">
            <v>0</v>
          </cell>
        </row>
        <row r="1094">
          <cell r="B1094" t="str">
            <v>DEALS REMOVED</v>
          </cell>
        </row>
        <row r="1095">
          <cell r="H1095">
            <v>0</v>
          </cell>
          <cell r="I1095">
            <v>0</v>
          </cell>
          <cell r="J1095">
            <v>0</v>
          </cell>
          <cell r="K1095">
            <v>0</v>
          </cell>
          <cell r="L1095">
            <v>0</v>
          </cell>
          <cell r="M1095">
            <v>0</v>
          </cell>
          <cell r="N1095">
            <v>0</v>
          </cell>
        </row>
        <row r="1096">
          <cell r="H1096">
            <v>0</v>
          </cell>
          <cell r="I1096">
            <v>0</v>
          </cell>
          <cell r="J1096">
            <v>0</v>
          </cell>
          <cell r="K1096">
            <v>0</v>
          </cell>
          <cell r="L1096">
            <v>0</v>
          </cell>
          <cell r="M1096">
            <v>0</v>
          </cell>
          <cell r="N1096">
            <v>0</v>
          </cell>
        </row>
        <row r="1097">
          <cell r="H1097">
            <v>0</v>
          </cell>
          <cell r="I1097">
            <v>0</v>
          </cell>
          <cell r="J1097">
            <v>0</v>
          </cell>
          <cell r="K1097">
            <v>0</v>
          </cell>
          <cell r="L1097">
            <v>0</v>
          </cell>
          <cell r="M1097">
            <v>0</v>
          </cell>
          <cell r="N1097">
            <v>0</v>
          </cell>
        </row>
        <row r="1098">
          <cell r="H1098">
            <v>0</v>
          </cell>
          <cell r="I1098">
            <v>0</v>
          </cell>
          <cell r="J1098">
            <v>0</v>
          </cell>
          <cell r="K1098">
            <v>0</v>
          </cell>
          <cell r="L1098">
            <v>0</v>
          </cell>
          <cell r="M1098">
            <v>0</v>
          </cell>
          <cell r="N1098">
            <v>0</v>
          </cell>
        </row>
        <row r="1099">
          <cell r="H1099">
            <v>0</v>
          </cell>
          <cell r="I1099">
            <v>0</v>
          </cell>
          <cell r="J1099">
            <v>0</v>
          </cell>
          <cell r="K1099">
            <v>0</v>
          </cell>
          <cell r="L1099">
            <v>0</v>
          </cell>
          <cell r="M1099">
            <v>0</v>
          </cell>
          <cell r="N1099">
            <v>0</v>
          </cell>
        </row>
        <row r="1100">
          <cell r="H1100">
            <v>0</v>
          </cell>
          <cell r="I1100">
            <v>0</v>
          </cell>
          <cell r="J1100">
            <v>0</v>
          </cell>
          <cell r="K1100">
            <v>0</v>
          </cell>
          <cell r="L1100">
            <v>0</v>
          </cell>
          <cell r="M1100">
            <v>0</v>
          </cell>
          <cell r="N1100">
            <v>0</v>
          </cell>
        </row>
        <row r="1101">
          <cell r="H1101">
            <v>0</v>
          </cell>
          <cell r="I1101">
            <v>0</v>
          </cell>
          <cell r="J1101">
            <v>0</v>
          </cell>
          <cell r="K1101">
            <v>0</v>
          </cell>
          <cell r="L1101">
            <v>0</v>
          </cell>
          <cell r="M1101">
            <v>0</v>
          </cell>
          <cell r="N1101">
            <v>0</v>
          </cell>
        </row>
        <row r="1102">
          <cell r="H1102">
            <v>0</v>
          </cell>
          <cell r="I1102">
            <v>0</v>
          </cell>
          <cell r="J1102">
            <v>0</v>
          </cell>
          <cell r="K1102">
            <v>0</v>
          </cell>
          <cell r="L1102">
            <v>0</v>
          </cell>
          <cell r="M1102">
            <v>0</v>
          </cell>
          <cell r="N1102">
            <v>0</v>
          </cell>
        </row>
        <row r="1103">
          <cell r="H1103">
            <v>0</v>
          </cell>
          <cell r="I1103">
            <v>0</v>
          </cell>
          <cell r="J1103">
            <v>0</v>
          </cell>
          <cell r="K1103">
            <v>0</v>
          </cell>
          <cell r="L1103">
            <v>0</v>
          </cell>
          <cell r="M1103">
            <v>0</v>
          </cell>
          <cell r="N1103">
            <v>0</v>
          </cell>
        </row>
        <row r="1104">
          <cell r="H1104">
            <v>0</v>
          </cell>
          <cell r="I1104">
            <v>0</v>
          </cell>
          <cell r="J1104">
            <v>0</v>
          </cell>
          <cell r="K1104">
            <v>0</v>
          </cell>
          <cell r="L1104">
            <v>0</v>
          </cell>
          <cell r="M1104">
            <v>0</v>
          </cell>
          <cell r="N1104">
            <v>0</v>
          </cell>
        </row>
        <row r="1105">
          <cell r="H1105">
            <v>0</v>
          </cell>
          <cell r="I1105">
            <v>0</v>
          </cell>
          <cell r="J1105">
            <v>0</v>
          </cell>
          <cell r="K1105">
            <v>0</v>
          </cell>
          <cell r="L1105">
            <v>0</v>
          </cell>
          <cell r="M1105">
            <v>0</v>
          </cell>
          <cell r="N1105">
            <v>0</v>
          </cell>
        </row>
        <row r="1106">
          <cell r="H1106">
            <v>0</v>
          </cell>
          <cell r="I1106">
            <v>0</v>
          </cell>
          <cell r="J1106">
            <v>0</v>
          </cell>
          <cell r="K1106">
            <v>0</v>
          </cell>
          <cell r="L1106">
            <v>0</v>
          </cell>
          <cell r="M1106">
            <v>0</v>
          </cell>
          <cell r="N1106">
            <v>0</v>
          </cell>
        </row>
        <row r="1107">
          <cell r="H1107">
            <v>0</v>
          </cell>
          <cell r="I1107">
            <v>0</v>
          </cell>
          <cell r="J1107">
            <v>0</v>
          </cell>
          <cell r="K1107">
            <v>0</v>
          </cell>
          <cell r="L1107">
            <v>0</v>
          </cell>
          <cell r="M1107">
            <v>0</v>
          </cell>
          <cell r="N1107">
            <v>0</v>
          </cell>
        </row>
        <row r="1108">
          <cell r="H1108">
            <v>0</v>
          </cell>
          <cell r="I1108">
            <v>0</v>
          </cell>
          <cell r="J1108">
            <v>0</v>
          </cell>
          <cell r="K1108">
            <v>0</v>
          </cell>
          <cell r="L1108">
            <v>0</v>
          </cell>
          <cell r="M1108">
            <v>0</v>
          </cell>
          <cell r="N1108">
            <v>0</v>
          </cell>
        </row>
        <row r="1109">
          <cell r="H1109">
            <v>0</v>
          </cell>
          <cell r="I1109">
            <v>0</v>
          </cell>
          <cell r="J1109">
            <v>0</v>
          </cell>
          <cell r="K1109">
            <v>0</v>
          </cell>
          <cell r="L1109">
            <v>0</v>
          </cell>
          <cell r="M1109">
            <v>0</v>
          </cell>
          <cell r="N1109">
            <v>0</v>
          </cell>
        </row>
        <row r="1110">
          <cell r="H1110">
            <v>0</v>
          </cell>
          <cell r="I1110">
            <v>0</v>
          </cell>
          <cell r="J1110">
            <v>0</v>
          </cell>
          <cell r="K1110">
            <v>0</v>
          </cell>
          <cell r="L1110">
            <v>0</v>
          </cell>
          <cell r="M1110">
            <v>0</v>
          </cell>
          <cell r="N1110">
            <v>0</v>
          </cell>
        </row>
        <row r="1111">
          <cell r="H1111">
            <v>0</v>
          </cell>
          <cell r="I1111">
            <v>0</v>
          </cell>
          <cell r="J1111">
            <v>0</v>
          </cell>
          <cell r="K1111">
            <v>0</v>
          </cell>
          <cell r="L1111">
            <v>0</v>
          </cell>
          <cell r="M1111">
            <v>0</v>
          </cell>
          <cell r="N1111">
            <v>0</v>
          </cell>
        </row>
        <row r="1112">
          <cell r="H1112">
            <v>0</v>
          </cell>
          <cell r="I1112">
            <v>0</v>
          </cell>
          <cell r="J1112">
            <v>0</v>
          </cell>
          <cell r="K1112">
            <v>0</v>
          </cell>
          <cell r="L1112">
            <v>0</v>
          </cell>
          <cell r="M1112">
            <v>0</v>
          </cell>
          <cell r="N1112">
            <v>0</v>
          </cell>
        </row>
        <row r="1113">
          <cell r="H1113">
            <v>0</v>
          </cell>
          <cell r="I1113">
            <v>0</v>
          </cell>
          <cell r="J1113">
            <v>0</v>
          </cell>
          <cell r="K1113">
            <v>0</v>
          </cell>
          <cell r="L1113">
            <v>0</v>
          </cell>
          <cell r="M1113">
            <v>0</v>
          </cell>
          <cell r="N1113">
            <v>0</v>
          </cell>
        </row>
        <row r="1114">
          <cell r="H1114">
            <v>0</v>
          </cell>
          <cell r="I1114">
            <v>0</v>
          </cell>
          <cell r="J1114">
            <v>0</v>
          </cell>
          <cell r="K1114">
            <v>0</v>
          </cell>
          <cell r="L1114">
            <v>0</v>
          </cell>
          <cell r="M1114">
            <v>0</v>
          </cell>
          <cell r="N1114">
            <v>0</v>
          </cell>
        </row>
        <row r="1115">
          <cell r="B1115">
            <v>0</v>
          </cell>
          <cell r="D1115">
            <v>0</v>
          </cell>
          <cell r="E1115">
            <v>0</v>
          </cell>
          <cell r="H1115">
            <v>0</v>
          </cell>
          <cell r="I1115">
            <v>0</v>
          </cell>
          <cell r="J1115">
            <v>0</v>
          </cell>
          <cell r="K1115">
            <v>0</v>
          </cell>
          <cell r="L1115">
            <v>0</v>
          </cell>
          <cell r="M1115">
            <v>0</v>
          </cell>
          <cell r="N1115">
            <v>0</v>
          </cell>
          <cell r="P1115">
            <v>0</v>
          </cell>
        </row>
        <row r="1116">
          <cell r="B1116">
            <v>0</v>
          </cell>
          <cell r="D1116">
            <v>0</v>
          </cell>
          <cell r="E1116">
            <v>0</v>
          </cell>
          <cell r="H1116">
            <v>0</v>
          </cell>
          <cell r="I1116">
            <v>0</v>
          </cell>
          <cell r="J1116">
            <v>0</v>
          </cell>
          <cell r="K1116">
            <v>0</v>
          </cell>
          <cell r="L1116">
            <v>0</v>
          </cell>
          <cell r="M1116">
            <v>0</v>
          </cell>
          <cell r="N1116">
            <v>0</v>
          </cell>
          <cell r="P1116">
            <v>0</v>
          </cell>
        </row>
        <row r="1118">
          <cell r="G1118" t="str">
            <v># deals</v>
          </cell>
          <cell r="H1118" t="str">
            <v>value</v>
          </cell>
          <cell r="I1118" t="str">
            <v>costs to date</v>
          </cell>
          <cell r="J1118" t="str">
            <v>costs expected</v>
          </cell>
          <cell r="K1118" t="str">
            <v>net profit</v>
          </cell>
        </row>
        <row r="1119">
          <cell r="D1119" t="str">
            <v>TOTAL Q2 01</v>
          </cell>
          <cell r="G1119">
            <v>0</v>
          </cell>
          <cell r="H1119">
            <v>0</v>
          </cell>
          <cell r="I1119">
            <v>0</v>
          </cell>
          <cell r="J1119">
            <v>0</v>
          </cell>
          <cell r="K1119">
            <v>0</v>
          </cell>
        </row>
        <row r="1120">
          <cell r="D1120" t="str">
            <v>TOTAL Q3 01</v>
          </cell>
          <cell r="G1120">
            <v>0</v>
          </cell>
          <cell r="H1120">
            <v>0</v>
          </cell>
          <cell r="I1120">
            <v>0</v>
          </cell>
          <cell r="J1120">
            <v>0</v>
          </cell>
          <cell r="K1120">
            <v>0</v>
          </cell>
        </row>
        <row r="1121">
          <cell r="D1121" t="str">
            <v>TOTAL Q4 01</v>
          </cell>
          <cell r="G1121">
            <v>0</v>
          </cell>
          <cell r="H1121">
            <v>0</v>
          </cell>
          <cell r="I1121">
            <v>0</v>
          </cell>
          <cell r="J1121">
            <v>0</v>
          </cell>
          <cell r="K1121">
            <v>0</v>
          </cell>
        </row>
        <row r="1122">
          <cell r="D1122" t="str">
            <v>TOTAL Q1 02</v>
          </cell>
          <cell r="G1122">
            <v>0</v>
          </cell>
          <cell r="H1122">
            <v>0</v>
          </cell>
          <cell r="I1122">
            <v>0</v>
          </cell>
          <cell r="J1122">
            <v>0</v>
          </cell>
          <cell r="K1122">
            <v>0</v>
          </cell>
        </row>
        <row r="1123">
          <cell r="D1123" t="str">
            <v>GROUP TOTAL</v>
          </cell>
          <cell r="G1123">
            <v>0</v>
          </cell>
          <cell r="H1123">
            <v>0</v>
          </cell>
          <cell r="I1123">
            <v>0</v>
          </cell>
          <cell r="J1123">
            <v>0</v>
          </cell>
          <cell r="K1123">
            <v>0</v>
          </cell>
        </row>
        <row r="1125">
          <cell r="B1125" t="str">
            <v>GLOBAL MARKETS</v>
          </cell>
        </row>
        <row r="1126">
          <cell r="B1126" t="str">
            <v>Vorcelik</v>
          </cell>
          <cell r="E1126" t="str">
            <v>Jason Seigal</v>
          </cell>
          <cell r="H1126">
            <v>0</v>
          </cell>
          <cell r="I1126">
            <v>0</v>
          </cell>
          <cell r="J1126">
            <v>0</v>
          </cell>
          <cell r="K1126">
            <v>0</v>
          </cell>
          <cell r="L1126">
            <v>0</v>
          </cell>
          <cell r="M1126">
            <v>0</v>
          </cell>
          <cell r="N1126">
            <v>0</v>
          </cell>
          <cell r="P1126" t="str">
            <v>Steel deal in Turkey</v>
          </cell>
        </row>
        <row r="1127">
          <cell r="H1127">
            <v>0</v>
          </cell>
          <cell r="I1127">
            <v>0</v>
          </cell>
          <cell r="J1127">
            <v>0</v>
          </cell>
          <cell r="K1127">
            <v>0</v>
          </cell>
          <cell r="L1127">
            <v>0</v>
          </cell>
          <cell r="M1127">
            <v>0</v>
          </cell>
          <cell r="N1127">
            <v>0</v>
          </cell>
        </row>
        <row r="1128">
          <cell r="H1128">
            <v>0</v>
          </cell>
          <cell r="I1128">
            <v>0</v>
          </cell>
          <cell r="J1128">
            <v>0</v>
          </cell>
          <cell r="K1128">
            <v>0</v>
          </cell>
          <cell r="L1128">
            <v>0</v>
          </cell>
          <cell r="M1128">
            <v>0</v>
          </cell>
          <cell r="N1128">
            <v>0</v>
          </cell>
        </row>
        <row r="1129">
          <cell r="H1129">
            <v>0</v>
          </cell>
          <cell r="I1129">
            <v>0</v>
          </cell>
          <cell r="J1129">
            <v>0</v>
          </cell>
          <cell r="K1129">
            <v>0</v>
          </cell>
          <cell r="L1129">
            <v>0</v>
          </cell>
          <cell r="M1129">
            <v>0</v>
          </cell>
          <cell r="N1129">
            <v>0</v>
          </cell>
        </row>
        <row r="1130">
          <cell r="H1130">
            <v>0</v>
          </cell>
          <cell r="I1130">
            <v>0</v>
          </cell>
          <cell r="J1130">
            <v>0</v>
          </cell>
          <cell r="K1130">
            <v>0</v>
          </cell>
          <cell r="L1130">
            <v>0</v>
          </cell>
          <cell r="M1130">
            <v>0</v>
          </cell>
          <cell r="N1130">
            <v>0</v>
          </cell>
        </row>
        <row r="1131">
          <cell r="H1131">
            <v>0</v>
          </cell>
          <cell r="I1131">
            <v>0</v>
          </cell>
          <cell r="J1131">
            <v>0</v>
          </cell>
          <cell r="K1131">
            <v>0</v>
          </cell>
          <cell r="L1131">
            <v>0</v>
          </cell>
          <cell r="M1131">
            <v>0</v>
          </cell>
          <cell r="N1131">
            <v>0</v>
          </cell>
        </row>
        <row r="1132">
          <cell r="H1132">
            <v>0</v>
          </cell>
          <cell r="I1132">
            <v>0</v>
          </cell>
          <cell r="J1132">
            <v>0</v>
          </cell>
          <cell r="K1132">
            <v>0</v>
          </cell>
          <cell r="L1132">
            <v>0</v>
          </cell>
          <cell r="M1132">
            <v>0</v>
          </cell>
          <cell r="N1132">
            <v>0</v>
          </cell>
        </row>
        <row r="1133">
          <cell r="H1133">
            <v>0</v>
          </cell>
          <cell r="I1133">
            <v>0</v>
          </cell>
          <cell r="J1133">
            <v>0</v>
          </cell>
          <cell r="K1133">
            <v>0</v>
          </cell>
          <cell r="L1133">
            <v>0</v>
          </cell>
          <cell r="M1133">
            <v>0</v>
          </cell>
          <cell r="N1133">
            <v>0</v>
          </cell>
        </row>
        <row r="1134">
          <cell r="H1134">
            <v>0</v>
          </cell>
          <cell r="I1134">
            <v>0</v>
          </cell>
          <cell r="J1134">
            <v>0</v>
          </cell>
          <cell r="K1134">
            <v>0</v>
          </cell>
          <cell r="L1134">
            <v>0</v>
          </cell>
          <cell r="M1134">
            <v>0</v>
          </cell>
          <cell r="N1134">
            <v>0</v>
          </cell>
        </row>
        <row r="1135">
          <cell r="H1135">
            <v>0</v>
          </cell>
          <cell r="I1135">
            <v>0</v>
          </cell>
          <cell r="J1135">
            <v>0</v>
          </cell>
          <cell r="K1135">
            <v>0</v>
          </cell>
          <cell r="L1135">
            <v>0</v>
          </cell>
          <cell r="M1135">
            <v>0</v>
          </cell>
          <cell r="N1135">
            <v>0</v>
          </cell>
        </row>
        <row r="1136">
          <cell r="H1136">
            <v>0</v>
          </cell>
          <cell r="I1136">
            <v>0</v>
          </cell>
          <cell r="J1136">
            <v>0</v>
          </cell>
          <cell r="K1136">
            <v>0</v>
          </cell>
          <cell r="L1136">
            <v>0</v>
          </cell>
          <cell r="M1136">
            <v>0</v>
          </cell>
          <cell r="N1136">
            <v>0</v>
          </cell>
        </row>
        <row r="1137">
          <cell r="H1137">
            <v>0</v>
          </cell>
          <cell r="I1137">
            <v>0</v>
          </cell>
          <cell r="J1137">
            <v>0</v>
          </cell>
          <cell r="K1137">
            <v>0</v>
          </cell>
          <cell r="L1137">
            <v>0</v>
          </cell>
          <cell r="M1137">
            <v>0</v>
          </cell>
          <cell r="N1137">
            <v>0</v>
          </cell>
        </row>
        <row r="1138">
          <cell r="H1138">
            <v>0</v>
          </cell>
          <cell r="I1138">
            <v>0</v>
          </cell>
          <cell r="J1138">
            <v>0</v>
          </cell>
          <cell r="K1138">
            <v>0</v>
          </cell>
          <cell r="L1138">
            <v>0</v>
          </cell>
          <cell r="M1138">
            <v>0</v>
          </cell>
          <cell r="N1138">
            <v>0</v>
          </cell>
        </row>
        <row r="1139">
          <cell r="H1139">
            <v>0</v>
          </cell>
          <cell r="I1139">
            <v>0</v>
          </cell>
          <cell r="J1139">
            <v>0</v>
          </cell>
          <cell r="K1139">
            <v>0</v>
          </cell>
          <cell r="L1139">
            <v>0</v>
          </cell>
          <cell r="M1139">
            <v>0</v>
          </cell>
          <cell r="N1139">
            <v>0</v>
          </cell>
        </row>
        <row r="1140">
          <cell r="H1140">
            <v>0</v>
          </cell>
          <cell r="I1140">
            <v>0</v>
          </cell>
          <cell r="J1140">
            <v>0</v>
          </cell>
          <cell r="K1140">
            <v>0</v>
          </cell>
          <cell r="L1140">
            <v>0</v>
          </cell>
          <cell r="M1140">
            <v>0</v>
          </cell>
          <cell r="N1140">
            <v>0</v>
          </cell>
        </row>
        <row r="1141">
          <cell r="H1141">
            <v>0</v>
          </cell>
          <cell r="I1141">
            <v>0</v>
          </cell>
          <cell r="J1141">
            <v>0</v>
          </cell>
          <cell r="K1141">
            <v>0</v>
          </cell>
          <cell r="L1141">
            <v>0</v>
          </cell>
          <cell r="M1141">
            <v>0</v>
          </cell>
          <cell r="N1141">
            <v>0</v>
          </cell>
        </row>
        <row r="1142">
          <cell r="H1142">
            <v>0</v>
          </cell>
          <cell r="I1142">
            <v>0</v>
          </cell>
          <cell r="J1142">
            <v>0</v>
          </cell>
          <cell r="K1142">
            <v>0</v>
          </cell>
          <cell r="L1142">
            <v>0</v>
          </cell>
          <cell r="M1142">
            <v>0</v>
          </cell>
          <cell r="N1142">
            <v>0</v>
          </cell>
        </row>
        <row r="1143">
          <cell r="H1143">
            <v>0</v>
          </cell>
          <cell r="I1143">
            <v>0</v>
          </cell>
          <cell r="J1143">
            <v>0</v>
          </cell>
          <cell r="K1143">
            <v>0</v>
          </cell>
          <cell r="L1143">
            <v>0</v>
          </cell>
          <cell r="M1143">
            <v>0</v>
          </cell>
          <cell r="N1143">
            <v>0</v>
          </cell>
        </row>
        <row r="1144">
          <cell r="H1144">
            <v>0</v>
          </cell>
          <cell r="I1144">
            <v>0</v>
          </cell>
          <cell r="J1144">
            <v>0</v>
          </cell>
          <cell r="K1144">
            <v>0</v>
          </cell>
          <cell r="L1144">
            <v>0</v>
          </cell>
          <cell r="M1144">
            <v>0</v>
          </cell>
          <cell r="N1144">
            <v>0</v>
          </cell>
        </row>
        <row r="1145">
          <cell r="H1145">
            <v>0</v>
          </cell>
          <cell r="I1145">
            <v>0</v>
          </cell>
          <cell r="J1145">
            <v>0</v>
          </cell>
          <cell r="K1145">
            <v>0</v>
          </cell>
          <cell r="L1145">
            <v>0</v>
          </cell>
          <cell r="M1145">
            <v>0</v>
          </cell>
          <cell r="N1145">
            <v>0</v>
          </cell>
        </row>
        <row r="1146">
          <cell r="H1146">
            <v>0</v>
          </cell>
          <cell r="I1146">
            <v>0</v>
          </cell>
          <cell r="J1146">
            <v>0</v>
          </cell>
          <cell r="K1146">
            <v>0</v>
          </cell>
          <cell r="L1146">
            <v>0</v>
          </cell>
          <cell r="M1146">
            <v>0</v>
          </cell>
          <cell r="N1146">
            <v>0</v>
          </cell>
        </row>
        <row r="1147">
          <cell r="H1147">
            <v>0</v>
          </cell>
          <cell r="I1147">
            <v>0</v>
          </cell>
          <cell r="J1147">
            <v>0</v>
          </cell>
          <cell r="K1147">
            <v>0</v>
          </cell>
          <cell r="L1147">
            <v>0</v>
          </cell>
          <cell r="M1147">
            <v>0</v>
          </cell>
          <cell r="N1147">
            <v>0</v>
          </cell>
        </row>
        <row r="1148">
          <cell r="H1148">
            <v>0</v>
          </cell>
          <cell r="I1148">
            <v>0</v>
          </cell>
          <cell r="J1148">
            <v>0</v>
          </cell>
          <cell r="K1148">
            <v>0</v>
          </cell>
          <cell r="L1148">
            <v>0</v>
          </cell>
          <cell r="M1148">
            <v>0</v>
          </cell>
          <cell r="N1148">
            <v>0</v>
          </cell>
        </row>
        <row r="1149">
          <cell r="H1149">
            <v>0</v>
          </cell>
          <cell r="I1149">
            <v>0</v>
          </cell>
          <cell r="J1149">
            <v>0</v>
          </cell>
          <cell r="K1149">
            <v>0</v>
          </cell>
          <cell r="L1149">
            <v>0</v>
          </cell>
          <cell r="M1149">
            <v>0</v>
          </cell>
          <cell r="N1149">
            <v>0</v>
          </cell>
        </row>
        <row r="1150">
          <cell r="H1150">
            <v>0</v>
          </cell>
          <cell r="I1150">
            <v>0</v>
          </cell>
          <cell r="J1150">
            <v>0</v>
          </cell>
          <cell r="K1150">
            <v>0</v>
          </cell>
          <cell r="L1150">
            <v>0</v>
          </cell>
          <cell r="M1150">
            <v>0</v>
          </cell>
          <cell r="N1150">
            <v>0</v>
          </cell>
        </row>
        <row r="1151">
          <cell r="H1151">
            <v>0</v>
          </cell>
          <cell r="I1151">
            <v>0</v>
          </cell>
          <cell r="J1151">
            <v>0</v>
          </cell>
          <cell r="K1151">
            <v>0</v>
          </cell>
          <cell r="L1151">
            <v>0</v>
          </cell>
          <cell r="M1151">
            <v>0</v>
          </cell>
          <cell r="N1151">
            <v>0</v>
          </cell>
        </row>
        <row r="1152">
          <cell r="H1152">
            <v>0</v>
          </cell>
          <cell r="I1152">
            <v>0</v>
          </cell>
          <cell r="J1152">
            <v>0</v>
          </cell>
          <cell r="K1152">
            <v>0</v>
          </cell>
          <cell r="L1152">
            <v>0</v>
          </cell>
          <cell r="M1152">
            <v>0</v>
          </cell>
          <cell r="N1152">
            <v>0</v>
          </cell>
        </row>
        <row r="1153">
          <cell r="H1153">
            <v>0</v>
          </cell>
          <cell r="I1153">
            <v>0</v>
          </cell>
          <cell r="J1153">
            <v>0</v>
          </cell>
          <cell r="K1153">
            <v>0</v>
          </cell>
          <cell r="L1153">
            <v>0</v>
          </cell>
          <cell r="M1153">
            <v>0</v>
          </cell>
          <cell r="N1153">
            <v>0</v>
          </cell>
        </row>
        <row r="1154">
          <cell r="H1154">
            <v>0</v>
          </cell>
          <cell r="I1154">
            <v>0</v>
          </cell>
          <cell r="J1154">
            <v>0</v>
          </cell>
          <cell r="K1154">
            <v>0</v>
          </cell>
          <cell r="L1154">
            <v>0</v>
          </cell>
          <cell r="M1154">
            <v>0</v>
          </cell>
          <cell r="N1154">
            <v>0</v>
          </cell>
        </row>
        <row r="1155">
          <cell r="H1155">
            <v>0</v>
          </cell>
          <cell r="I1155">
            <v>0</v>
          </cell>
          <cell r="J1155">
            <v>0</v>
          </cell>
          <cell r="K1155">
            <v>0</v>
          </cell>
          <cell r="L1155">
            <v>0</v>
          </cell>
          <cell r="M1155">
            <v>0</v>
          </cell>
          <cell r="N1155">
            <v>0</v>
          </cell>
        </row>
        <row r="1156">
          <cell r="H1156">
            <v>0</v>
          </cell>
          <cell r="I1156">
            <v>0</v>
          </cell>
          <cell r="J1156">
            <v>0</v>
          </cell>
          <cell r="K1156">
            <v>0</v>
          </cell>
          <cell r="L1156">
            <v>0</v>
          </cell>
          <cell r="M1156">
            <v>0</v>
          </cell>
          <cell r="N1156">
            <v>0</v>
          </cell>
        </row>
        <row r="1157">
          <cell r="H1157">
            <v>0</v>
          </cell>
          <cell r="I1157">
            <v>0</v>
          </cell>
          <cell r="J1157">
            <v>0</v>
          </cell>
          <cell r="K1157">
            <v>0</v>
          </cell>
          <cell r="L1157">
            <v>0</v>
          </cell>
          <cell r="M1157">
            <v>0</v>
          </cell>
          <cell r="N1157">
            <v>0</v>
          </cell>
        </row>
        <row r="1158">
          <cell r="H1158">
            <v>0</v>
          </cell>
          <cell r="I1158">
            <v>0</v>
          </cell>
          <cell r="J1158">
            <v>0</v>
          </cell>
          <cell r="K1158">
            <v>0</v>
          </cell>
          <cell r="L1158">
            <v>0</v>
          </cell>
          <cell r="M1158">
            <v>0</v>
          </cell>
          <cell r="N1158">
            <v>0</v>
          </cell>
        </row>
        <row r="1159">
          <cell r="H1159">
            <v>0</v>
          </cell>
          <cell r="I1159">
            <v>0</v>
          </cell>
          <cell r="J1159">
            <v>0</v>
          </cell>
          <cell r="K1159">
            <v>0</v>
          </cell>
          <cell r="L1159">
            <v>0</v>
          </cell>
          <cell r="M1159">
            <v>0</v>
          </cell>
          <cell r="N1159">
            <v>0</v>
          </cell>
        </row>
        <row r="1160">
          <cell r="H1160">
            <v>0</v>
          </cell>
          <cell r="I1160">
            <v>0</v>
          </cell>
          <cell r="J1160">
            <v>0</v>
          </cell>
          <cell r="K1160">
            <v>0</v>
          </cell>
          <cell r="L1160">
            <v>0</v>
          </cell>
          <cell r="M1160">
            <v>0</v>
          </cell>
          <cell r="N1160">
            <v>0</v>
          </cell>
        </row>
        <row r="1161">
          <cell r="H1161">
            <v>0</v>
          </cell>
          <cell r="I1161">
            <v>0</v>
          </cell>
          <cell r="J1161">
            <v>0</v>
          </cell>
          <cell r="K1161">
            <v>0</v>
          </cell>
          <cell r="L1161">
            <v>0</v>
          </cell>
          <cell r="M1161">
            <v>0</v>
          </cell>
          <cell r="N1161">
            <v>0</v>
          </cell>
        </row>
        <row r="1162">
          <cell r="H1162">
            <v>0</v>
          </cell>
          <cell r="I1162">
            <v>0</v>
          </cell>
          <cell r="J1162">
            <v>0</v>
          </cell>
          <cell r="K1162">
            <v>0</v>
          </cell>
          <cell r="L1162">
            <v>0</v>
          </cell>
          <cell r="M1162">
            <v>0</v>
          </cell>
          <cell r="N1162">
            <v>0</v>
          </cell>
        </row>
        <row r="1163">
          <cell r="H1163">
            <v>0</v>
          </cell>
          <cell r="I1163">
            <v>0</v>
          </cell>
          <cell r="J1163">
            <v>0</v>
          </cell>
          <cell r="K1163">
            <v>0</v>
          </cell>
          <cell r="L1163">
            <v>0</v>
          </cell>
          <cell r="M1163">
            <v>0</v>
          </cell>
          <cell r="N1163">
            <v>0</v>
          </cell>
        </row>
        <row r="1164">
          <cell r="H1164">
            <v>0</v>
          </cell>
          <cell r="I1164">
            <v>0</v>
          </cell>
          <cell r="J1164">
            <v>0</v>
          </cell>
          <cell r="K1164">
            <v>0</v>
          </cell>
          <cell r="L1164">
            <v>0</v>
          </cell>
          <cell r="M1164">
            <v>0</v>
          </cell>
          <cell r="N1164">
            <v>0</v>
          </cell>
        </row>
        <row r="1165">
          <cell r="H1165">
            <v>0</v>
          </cell>
          <cell r="I1165">
            <v>0</v>
          </cell>
          <cell r="J1165">
            <v>0</v>
          </cell>
          <cell r="K1165">
            <v>0</v>
          </cell>
          <cell r="L1165">
            <v>0</v>
          </cell>
          <cell r="M1165">
            <v>0</v>
          </cell>
          <cell r="N1165">
            <v>0</v>
          </cell>
        </row>
        <row r="1166">
          <cell r="B1166" t="str">
            <v>DEALS REMOVED</v>
          </cell>
        </row>
        <row r="1167">
          <cell r="H1167">
            <v>0</v>
          </cell>
          <cell r="I1167">
            <v>0</v>
          </cell>
          <cell r="J1167">
            <v>0</v>
          </cell>
          <cell r="K1167">
            <v>0</v>
          </cell>
          <cell r="L1167">
            <v>0</v>
          </cell>
          <cell r="M1167">
            <v>0</v>
          </cell>
          <cell r="N1167">
            <v>0</v>
          </cell>
        </row>
        <row r="1168">
          <cell r="H1168">
            <v>0</v>
          </cell>
          <cell r="I1168">
            <v>0</v>
          </cell>
          <cell r="J1168">
            <v>0</v>
          </cell>
          <cell r="K1168">
            <v>0</v>
          </cell>
          <cell r="L1168">
            <v>0</v>
          </cell>
          <cell r="M1168">
            <v>0</v>
          </cell>
          <cell r="N1168">
            <v>0</v>
          </cell>
        </row>
        <row r="1169">
          <cell r="H1169">
            <v>0</v>
          </cell>
          <cell r="I1169">
            <v>0</v>
          </cell>
          <cell r="J1169">
            <v>0</v>
          </cell>
          <cell r="K1169">
            <v>0</v>
          </cell>
          <cell r="L1169">
            <v>0</v>
          </cell>
          <cell r="M1169">
            <v>0</v>
          </cell>
          <cell r="N1169">
            <v>0</v>
          </cell>
        </row>
        <row r="1170">
          <cell r="H1170">
            <v>0</v>
          </cell>
          <cell r="I1170">
            <v>0</v>
          </cell>
          <cell r="J1170">
            <v>0</v>
          </cell>
          <cell r="K1170">
            <v>0</v>
          </cell>
          <cell r="L1170">
            <v>0</v>
          </cell>
          <cell r="M1170">
            <v>0</v>
          </cell>
          <cell r="N1170">
            <v>0</v>
          </cell>
        </row>
        <row r="1171">
          <cell r="H1171">
            <v>0</v>
          </cell>
          <cell r="I1171">
            <v>0</v>
          </cell>
          <cell r="J1171">
            <v>0</v>
          </cell>
          <cell r="K1171">
            <v>0</v>
          </cell>
          <cell r="L1171">
            <v>0</v>
          </cell>
          <cell r="M1171">
            <v>0</v>
          </cell>
          <cell r="N1171">
            <v>0</v>
          </cell>
        </row>
        <row r="1172">
          <cell r="H1172">
            <v>0</v>
          </cell>
          <cell r="I1172">
            <v>0</v>
          </cell>
          <cell r="J1172">
            <v>0</v>
          </cell>
          <cell r="K1172">
            <v>0</v>
          </cell>
          <cell r="L1172">
            <v>0</v>
          </cell>
          <cell r="M1172">
            <v>0</v>
          </cell>
          <cell r="N1172">
            <v>0</v>
          </cell>
        </row>
        <row r="1173">
          <cell r="H1173">
            <v>0</v>
          </cell>
          <cell r="I1173">
            <v>0</v>
          </cell>
          <cell r="J1173">
            <v>0</v>
          </cell>
          <cell r="K1173">
            <v>0</v>
          </cell>
          <cell r="L1173">
            <v>0</v>
          </cell>
          <cell r="M1173">
            <v>0</v>
          </cell>
          <cell r="N1173">
            <v>0</v>
          </cell>
        </row>
        <row r="1174">
          <cell r="H1174">
            <v>0</v>
          </cell>
          <cell r="I1174">
            <v>0</v>
          </cell>
          <cell r="J1174">
            <v>0</v>
          </cell>
          <cell r="K1174">
            <v>0</v>
          </cell>
          <cell r="L1174">
            <v>0</v>
          </cell>
          <cell r="M1174">
            <v>0</v>
          </cell>
          <cell r="N1174">
            <v>0</v>
          </cell>
        </row>
        <row r="1175">
          <cell r="H1175">
            <v>0</v>
          </cell>
          <cell r="I1175">
            <v>0</v>
          </cell>
          <cell r="J1175">
            <v>0</v>
          </cell>
          <cell r="K1175">
            <v>0</v>
          </cell>
          <cell r="L1175">
            <v>0</v>
          </cell>
          <cell r="M1175">
            <v>0</v>
          </cell>
          <cell r="N1175">
            <v>0</v>
          </cell>
        </row>
        <row r="1176">
          <cell r="H1176">
            <v>0</v>
          </cell>
          <cell r="I1176">
            <v>0</v>
          </cell>
          <cell r="J1176">
            <v>0</v>
          </cell>
          <cell r="K1176">
            <v>0</v>
          </cell>
          <cell r="L1176">
            <v>0</v>
          </cell>
          <cell r="M1176">
            <v>0</v>
          </cell>
          <cell r="N1176">
            <v>0</v>
          </cell>
        </row>
        <row r="1177">
          <cell r="H1177">
            <v>0</v>
          </cell>
          <cell r="I1177">
            <v>0</v>
          </cell>
          <cell r="J1177">
            <v>0</v>
          </cell>
          <cell r="K1177">
            <v>0</v>
          </cell>
          <cell r="L1177">
            <v>0</v>
          </cell>
          <cell r="M1177">
            <v>0</v>
          </cell>
          <cell r="N1177">
            <v>0</v>
          </cell>
        </row>
        <row r="1178">
          <cell r="H1178">
            <v>0</v>
          </cell>
          <cell r="I1178">
            <v>0</v>
          </cell>
          <cell r="J1178">
            <v>0</v>
          </cell>
          <cell r="K1178">
            <v>0</v>
          </cell>
          <cell r="L1178">
            <v>0</v>
          </cell>
          <cell r="M1178">
            <v>0</v>
          </cell>
          <cell r="N1178">
            <v>0</v>
          </cell>
        </row>
        <row r="1179">
          <cell r="H1179">
            <v>0</v>
          </cell>
          <cell r="I1179">
            <v>0</v>
          </cell>
          <cell r="J1179">
            <v>0</v>
          </cell>
          <cell r="K1179">
            <v>0</v>
          </cell>
          <cell r="L1179">
            <v>0</v>
          </cell>
          <cell r="M1179">
            <v>0</v>
          </cell>
          <cell r="N1179">
            <v>0</v>
          </cell>
        </row>
        <row r="1180">
          <cell r="H1180">
            <v>0</v>
          </cell>
          <cell r="I1180">
            <v>0</v>
          </cell>
          <cell r="J1180">
            <v>0</v>
          </cell>
          <cell r="K1180">
            <v>0</v>
          </cell>
          <cell r="L1180">
            <v>0</v>
          </cell>
          <cell r="M1180">
            <v>0</v>
          </cell>
          <cell r="N1180">
            <v>0</v>
          </cell>
        </row>
        <row r="1181">
          <cell r="H1181">
            <v>0</v>
          </cell>
          <cell r="I1181">
            <v>0</v>
          </cell>
          <cell r="J1181">
            <v>0</v>
          </cell>
          <cell r="K1181">
            <v>0</v>
          </cell>
          <cell r="L1181">
            <v>0</v>
          </cell>
          <cell r="M1181">
            <v>0</v>
          </cell>
          <cell r="N1181">
            <v>0</v>
          </cell>
        </row>
        <row r="1182">
          <cell r="H1182">
            <v>0</v>
          </cell>
          <cell r="I1182">
            <v>0</v>
          </cell>
          <cell r="J1182">
            <v>0</v>
          </cell>
          <cell r="K1182">
            <v>0</v>
          </cell>
          <cell r="L1182">
            <v>0</v>
          </cell>
          <cell r="M1182">
            <v>0</v>
          </cell>
          <cell r="N1182">
            <v>0</v>
          </cell>
        </row>
        <row r="1183">
          <cell r="H1183">
            <v>0</v>
          </cell>
          <cell r="I1183">
            <v>0</v>
          </cell>
          <cell r="J1183">
            <v>0</v>
          </cell>
          <cell r="K1183">
            <v>0</v>
          </cell>
          <cell r="L1183">
            <v>0</v>
          </cell>
          <cell r="M1183">
            <v>0</v>
          </cell>
          <cell r="N1183">
            <v>0</v>
          </cell>
        </row>
        <row r="1184">
          <cell r="H1184">
            <v>0</v>
          </cell>
          <cell r="I1184">
            <v>0</v>
          </cell>
          <cell r="J1184">
            <v>0</v>
          </cell>
          <cell r="K1184">
            <v>0</v>
          </cell>
          <cell r="L1184">
            <v>0</v>
          </cell>
          <cell r="M1184">
            <v>0</v>
          </cell>
          <cell r="N1184">
            <v>0</v>
          </cell>
        </row>
        <row r="1185">
          <cell r="H1185">
            <v>0</v>
          </cell>
          <cell r="I1185">
            <v>0</v>
          </cell>
          <cell r="J1185">
            <v>0</v>
          </cell>
          <cell r="K1185">
            <v>0</v>
          </cell>
          <cell r="L1185">
            <v>0</v>
          </cell>
          <cell r="M1185">
            <v>0</v>
          </cell>
          <cell r="N1185">
            <v>0</v>
          </cell>
        </row>
        <row r="1186">
          <cell r="H1186">
            <v>0</v>
          </cell>
          <cell r="I1186">
            <v>0</v>
          </cell>
          <cell r="J1186">
            <v>0</v>
          </cell>
          <cell r="K1186">
            <v>0</v>
          </cell>
          <cell r="L1186">
            <v>0</v>
          </cell>
          <cell r="M1186">
            <v>0</v>
          </cell>
          <cell r="N1186">
            <v>0</v>
          </cell>
        </row>
        <row r="1187">
          <cell r="B1187">
            <v>0</v>
          </cell>
          <cell r="D1187">
            <v>0</v>
          </cell>
          <cell r="E1187">
            <v>0</v>
          </cell>
          <cell r="H1187">
            <v>0</v>
          </cell>
          <cell r="I1187">
            <v>0</v>
          </cell>
          <cell r="J1187">
            <v>0</v>
          </cell>
          <cell r="K1187">
            <v>0</v>
          </cell>
          <cell r="L1187">
            <v>0</v>
          </cell>
          <cell r="M1187">
            <v>0</v>
          </cell>
          <cell r="N1187">
            <v>0</v>
          </cell>
          <cell r="P1187">
            <v>0</v>
          </cell>
        </row>
        <row r="1188">
          <cell r="B1188">
            <v>0</v>
          </cell>
          <cell r="D1188">
            <v>0</v>
          </cell>
          <cell r="E1188">
            <v>0</v>
          </cell>
          <cell r="H1188">
            <v>0</v>
          </cell>
          <cell r="I1188">
            <v>0</v>
          </cell>
          <cell r="J1188">
            <v>0</v>
          </cell>
          <cell r="K1188">
            <v>0</v>
          </cell>
          <cell r="L1188">
            <v>0</v>
          </cell>
          <cell r="M1188">
            <v>0</v>
          </cell>
          <cell r="N1188">
            <v>0</v>
          </cell>
          <cell r="P1188">
            <v>0</v>
          </cell>
        </row>
        <row r="1190">
          <cell r="G1190" t="str">
            <v># deals</v>
          </cell>
          <cell r="H1190" t="str">
            <v>value</v>
          </cell>
          <cell r="I1190" t="str">
            <v>costs to date</v>
          </cell>
          <cell r="J1190" t="str">
            <v>costs expected</v>
          </cell>
          <cell r="K1190" t="str">
            <v>net profit</v>
          </cell>
        </row>
        <row r="1191">
          <cell r="D1191" t="str">
            <v>TOTAL Q2 01</v>
          </cell>
          <cell r="G1191">
            <v>0</v>
          </cell>
          <cell r="H1191">
            <v>0</v>
          </cell>
          <cell r="I1191">
            <v>0</v>
          </cell>
          <cell r="J1191">
            <v>0</v>
          </cell>
          <cell r="K1191">
            <v>0</v>
          </cell>
        </row>
        <row r="1192">
          <cell r="D1192" t="str">
            <v>TOTAL Q3 01</v>
          </cell>
          <cell r="G1192">
            <v>0</v>
          </cell>
          <cell r="H1192">
            <v>0</v>
          </cell>
          <cell r="I1192">
            <v>0</v>
          </cell>
          <cell r="J1192">
            <v>0</v>
          </cell>
          <cell r="K1192">
            <v>0</v>
          </cell>
        </row>
        <row r="1193">
          <cell r="D1193" t="str">
            <v>TOTAL Q4 01</v>
          </cell>
          <cell r="G1193">
            <v>0</v>
          </cell>
          <cell r="H1193">
            <v>0</v>
          </cell>
          <cell r="I1193">
            <v>0</v>
          </cell>
          <cell r="J1193">
            <v>0</v>
          </cell>
          <cell r="K1193">
            <v>0</v>
          </cell>
        </row>
        <row r="1194">
          <cell r="D1194" t="str">
            <v>TOTAL Q1 02</v>
          </cell>
          <cell r="G1194">
            <v>0</v>
          </cell>
          <cell r="H1194">
            <v>0</v>
          </cell>
          <cell r="I1194">
            <v>0</v>
          </cell>
          <cell r="J1194">
            <v>0</v>
          </cell>
          <cell r="K1194">
            <v>0</v>
          </cell>
        </row>
        <row r="1195">
          <cell r="D1195" t="str">
            <v>GROUP TOTAL</v>
          </cell>
          <cell r="G1195">
            <v>0</v>
          </cell>
          <cell r="H1195">
            <v>0</v>
          </cell>
          <cell r="I1195">
            <v>0</v>
          </cell>
          <cell r="J1195">
            <v>0</v>
          </cell>
          <cell r="K1195">
            <v>0</v>
          </cell>
        </row>
        <row r="1197">
          <cell r="B1197" t="str">
            <v>INDUSTRIAL MARKETS</v>
          </cell>
        </row>
        <row r="1198">
          <cell r="H1198">
            <v>0</v>
          </cell>
          <cell r="I1198">
            <v>0</v>
          </cell>
          <cell r="J1198">
            <v>0</v>
          </cell>
          <cell r="K1198">
            <v>0</v>
          </cell>
          <cell r="L1198">
            <v>0</v>
          </cell>
          <cell r="M1198">
            <v>0</v>
          </cell>
          <cell r="N1198">
            <v>0</v>
          </cell>
        </row>
        <row r="1199">
          <cell r="H1199">
            <v>0</v>
          </cell>
          <cell r="I1199">
            <v>0</v>
          </cell>
          <cell r="J1199">
            <v>0</v>
          </cell>
          <cell r="K1199">
            <v>0</v>
          </cell>
          <cell r="L1199">
            <v>0</v>
          </cell>
          <cell r="M1199">
            <v>0</v>
          </cell>
          <cell r="N1199">
            <v>0</v>
          </cell>
        </row>
        <row r="1200">
          <cell r="H1200">
            <v>0</v>
          </cell>
          <cell r="I1200">
            <v>0</v>
          </cell>
          <cell r="J1200">
            <v>0</v>
          </cell>
          <cell r="K1200">
            <v>0</v>
          </cell>
          <cell r="L1200">
            <v>0</v>
          </cell>
          <cell r="M1200">
            <v>0</v>
          </cell>
          <cell r="N1200">
            <v>0</v>
          </cell>
        </row>
        <row r="1201">
          <cell r="H1201">
            <v>0</v>
          </cell>
          <cell r="I1201">
            <v>0</v>
          </cell>
          <cell r="J1201">
            <v>0</v>
          </cell>
          <cell r="K1201">
            <v>0</v>
          </cell>
          <cell r="L1201">
            <v>0</v>
          </cell>
          <cell r="M1201">
            <v>0</v>
          </cell>
          <cell r="N1201">
            <v>0</v>
          </cell>
        </row>
        <row r="1202">
          <cell r="H1202">
            <v>0</v>
          </cell>
          <cell r="I1202">
            <v>0</v>
          </cell>
          <cell r="J1202">
            <v>0</v>
          </cell>
          <cell r="K1202">
            <v>0</v>
          </cell>
          <cell r="L1202">
            <v>0</v>
          </cell>
          <cell r="M1202">
            <v>0</v>
          </cell>
          <cell r="N1202">
            <v>0</v>
          </cell>
        </row>
        <row r="1203">
          <cell r="H1203">
            <v>0</v>
          </cell>
          <cell r="I1203">
            <v>0</v>
          </cell>
          <cell r="J1203">
            <v>0</v>
          </cell>
          <cell r="K1203">
            <v>0</v>
          </cell>
          <cell r="L1203">
            <v>0</v>
          </cell>
          <cell r="M1203">
            <v>0</v>
          </cell>
          <cell r="N1203">
            <v>0</v>
          </cell>
        </row>
        <row r="1204">
          <cell r="H1204">
            <v>0</v>
          </cell>
          <cell r="I1204">
            <v>0</v>
          </cell>
          <cell r="J1204">
            <v>0</v>
          </cell>
          <cell r="K1204">
            <v>0</v>
          </cell>
          <cell r="L1204">
            <v>0</v>
          </cell>
          <cell r="M1204">
            <v>0</v>
          </cell>
          <cell r="N1204">
            <v>0</v>
          </cell>
        </row>
        <row r="1205">
          <cell r="H1205">
            <v>0</v>
          </cell>
          <cell r="I1205">
            <v>0</v>
          </cell>
          <cell r="J1205">
            <v>0</v>
          </cell>
          <cell r="K1205">
            <v>0</v>
          </cell>
          <cell r="L1205">
            <v>0</v>
          </cell>
          <cell r="M1205">
            <v>0</v>
          </cell>
          <cell r="N1205">
            <v>0</v>
          </cell>
        </row>
        <row r="1206">
          <cell r="H1206">
            <v>0</v>
          </cell>
          <cell r="I1206">
            <v>0</v>
          </cell>
          <cell r="J1206">
            <v>0</v>
          </cell>
          <cell r="K1206">
            <v>0</v>
          </cell>
          <cell r="L1206">
            <v>0</v>
          </cell>
          <cell r="M1206">
            <v>0</v>
          </cell>
          <cell r="N1206">
            <v>0</v>
          </cell>
        </row>
        <row r="1207">
          <cell r="H1207">
            <v>0</v>
          </cell>
          <cell r="I1207">
            <v>0</v>
          </cell>
          <cell r="J1207">
            <v>0</v>
          </cell>
          <cell r="K1207">
            <v>0</v>
          </cell>
          <cell r="L1207">
            <v>0</v>
          </cell>
          <cell r="M1207">
            <v>0</v>
          </cell>
          <cell r="N1207">
            <v>0</v>
          </cell>
        </row>
        <row r="1208">
          <cell r="H1208">
            <v>0</v>
          </cell>
          <cell r="I1208">
            <v>0</v>
          </cell>
          <cell r="J1208">
            <v>0</v>
          </cell>
          <cell r="K1208">
            <v>0</v>
          </cell>
          <cell r="L1208">
            <v>0</v>
          </cell>
          <cell r="M1208">
            <v>0</v>
          </cell>
          <cell r="N1208">
            <v>0</v>
          </cell>
        </row>
        <row r="1209">
          <cell r="H1209">
            <v>0</v>
          </cell>
          <cell r="I1209">
            <v>0</v>
          </cell>
          <cell r="J1209">
            <v>0</v>
          </cell>
          <cell r="K1209">
            <v>0</v>
          </cell>
          <cell r="L1209">
            <v>0</v>
          </cell>
          <cell r="M1209">
            <v>0</v>
          </cell>
          <cell r="N1209">
            <v>0</v>
          </cell>
        </row>
        <row r="1210">
          <cell r="H1210">
            <v>0</v>
          </cell>
          <cell r="I1210">
            <v>0</v>
          </cell>
          <cell r="J1210">
            <v>0</v>
          </cell>
          <cell r="K1210">
            <v>0</v>
          </cell>
          <cell r="L1210">
            <v>0</v>
          </cell>
          <cell r="M1210">
            <v>0</v>
          </cell>
          <cell r="N1210">
            <v>0</v>
          </cell>
        </row>
        <row r="1211">
          <cell r="H1211">
            <v>0</v>
          </cell>
          <cell r="I1211">
            <v>0</v>
          </cell>
          <cell r="J1211">
            <v>0</v>
          </cell>
          <cell r="K1211">
            <v>0</v>
          </cell>
          <cell r="L1211">
            <v>0</v>
          </cell>
          <cell r="M1211">
            <v>0</v>
          </cell>
          <cell r="N1211">
            <v>0</v>
          </cell>
        </row>
        <row r="1212">
          <cell r="H1212">
            <v>0</v>
          </cell>
          <cell r="I1212">
            <v>0</v>
          </cell>
          <cell r="J1212">
            <v>0</v>
          </cell>
          <cell r="K1212">
            <v>0</v>
          </cell>
          <cell r="L1212">
            <v>0</v>
          </cell>
          <cell r="M1212">
            <v>0</v>
          </cell>
          <cell r="N1212">
            <v>0</v>
          </cell>
        </row>
        <row r="1213">
          <cell r="H1213">
            <v>0</v>
          </cell>
          <cell r="I1213">
            <v>0</v>
          </cell>
          <cell r="J1213">
            <v>0</v>
          </cell>
          <cell r="K1213">
            <v>0</v>
          </cell>
          <cell r="L1213">
            <v>0</v>
          </cell>
          <cell r="M1213">
            <v>0</v>
          </cell>
          <cell r="N1213">
            <v>0</v>
          </cell>
        </row>
        <row r="1214">
          <cell r="H1214">
            <v>0</v>
          </cell>
          <cell r="I1214">
            <v>0</v>
          </cell>
          <cell r="J1214">
            <v>0</v>
          </cell>
          <cell r="K1214">
            <v>0</v>
          </cell>
          <cell r="L1214">
            <v>0</v>
          </cell>
          <cell r="M1214">
            <v>0</v>
          </cell>
          <cell r="N1214">
            <v>0</v>
          </cell>
        </row>
        <row r="1215">
          <cell r="H1215">
            <v>0</v>
          </cell>
          <cell r="I1215">
            <v>0</v>
          </cell>
          <cell r="J1215">
            <v>0</v>
          </cell>
          <cell r="K1215">
            <v>0</v>
          </cell>
          <cell r="L1215">
            <v>0</v>
          </cell>
          <cell r="M1215">
            <v>0</v>
          </cell>
          <cell r="N1215">
            <v>0</v>
          </cell>
        </row>
        <row r="1216">
          <cell r="H1216">
            <v>0</v>
          </cell>
          <cell r="I1216">
            <v>0</v>
          </cell>
          <cell r="J1216">
            <v>0</v>
          </cell>
          <cell r="K1216">
            <v>0</v>
          </cell>
          <cell r="L1216">
            <v>0</v>
          </cell>
          <cell r="M1216">
            <v>0</v>
          </cell>
          <cell r="N1216">
            <v>0</v>
          </cell>
        </row>
        <row r="1217">
          <cell r="H1217">
            <v>0</v>
          </cell>
          <cell r="I1217">
            <v>0</v>
          </cell>
          <cell r="J1217">
            <v>0</v>
          </cell>
          <cell r="K1217">
            <v>0</v>
          </cell>
          <cell r="L1217">
            <v>0</v>
          </cell>
          <cell r="M1217">
            <v>0</v>
          </cell>
          <cell r="N1217">
            <v>0</v>
          </cell>
        </row>
        <row r="1218">
          <cell r="H1218">
            <v>0</v>
          </cell>
          <cell r="I1218">
            <v>0</v>
          </cell>
          <cell r="J1218">
            <v>0</v>
          </cell>
          <cell r="K1218">
            <v>0</v>
          </cell>
          <cell r="L1218">
            <v>0</v>
          </cell>
          <cell r="M1218">
            <v>0</v>
          </cell>
          <cell r="N1218">
            <v>0</v>
          </cell>
        </row>
        <row r="1219">
          <cell r="H1219">
            <v>0</v>
          </cell>
          <cell r="I1219">
            <v>0</v>
          </cell>
          <cell r="J1219">
            <v>0</v>
          </cell>
          <cell r="K1219">
            <v>0</v>
          </cell>
          <cell r="L1219">
            <v>0</v>
          </cell>
          <cell r="M1219">
            <v>0</v>
          </cell>
          <cell r="N1219">
            <v>0</v>
          </cell>
        </row>
        <row r="1220">
          <cell r="H1220">
            <v>0</v>
          </cell>
          <cell r="I1220">
            <v>0</v>
          </cell>
          <cell r="J1220">
            <v>0</v>
          </cell>
          <cell r="K1220">
            <v>0</v>
          </cell>
          <cell r="L1220">
            <v>0</v>
          </cell>
          <cell r="M1220">
            <v>0</v>
          </cell>
          <cell r="N1220">
            <v>0</v>
          </cell>
        </row>
        <row r="1221">
          <cell r="H1221">
            <v>0</v>
          </cell>
          <cell r="I1221">
            <v>0</v>
          </cell>
          <cell r="J1221">
            <v>0</v>
          </cell>
          <cell r="K1221">
            <v>0</v>
          </cell>
          <cell r="L1221">
            <v>0</v>
          </cell>
          <cell r="M1221">
            <v>0</v>
          </cell>
          <cell r="N1221">
            <v>0</v>
          </cell>
        </row>
        <row r="1222">
          <cell r="H1222">
            <v>0</v>
          </cell>
          <cell r="I1222">
            <v>0</v>
          </cell>
          <cell r="J1222">
            <v>0</v>
          </cell>
          <cell r="K1222">
            <v>0</v>
          </cell>
          <cell r="L1222">
            <v>0</v>
          </cell>
          <cell r="M1222">
            <v>0</v>
          </cell>
          <cell r="N1222">
            <v>0</v>
          </cell>
        </row>
        <row r="1223">
          <cell r="H1223">
            <v>0</v>
          </cell>
          <cell r="I1223">
            <v>0</v>
          </cell>
          <cell r="J1223">
            <v>0</v>
          </cell>
          <cell r="K1223">
            <v>0</v>
          </cell>
          <cell r="L1223">
            <v>0</v>
          </cell>
          <cell r="M1223">
            <v>0</v>
          </cell>
          <cell r="N1223">
            <v>0</v>
          </cell>
        </row>
        <row r="1224">
          <cell r="H1224">
            <v>0</v>
          </cell>
          <cell r="I1224">
            <v>0</v>
          </cell>
          <cell r="J1224">
            <v>0</v>
          </cell>
          <cell r="K1224">
            <v>0</v>
          </cell>
          <cell r="L1224">
            <v>0</v>
          </cell>
          <cell r="M1224">
            <v>0</v>
          </cell>
          <cell r="N1224">
            <v>0</v>
          </cell>
        </row>
        <row r="1225">
          <cell r="H1225">
            <v>0</v>
          </cell>
          <cell r="I1225">
            <v>0</v>
          </cell>
          <cell r="J1225">
            <v>0</v>
          </cell>
          <cell r="K1225">
            <v>0</v>
          </cell>
          <cell r="L1225">
            <v>0</v>
          </cell>
          <cell r="M1225">
            <v>0</v>
          </cell>
          <cell r="N1225">
            <v>0</v>
          </cell>
        </row>
        <row r="1226">
          <cell r="H1226">
            <v>0</v>
          </cell>
          <cell r="I1226">
            <v>0</v>
          </cell>
          <cell r="J1226">
            <v>0</v>
          </cell>
          <cell r="K1226">
            <v>0</v>
          </cell>
          <cell r="L1226">
            <v>0</v>
          </cell>
          <cell r="M1226">
            <v>0</v>
          </cell>
          <cell r="N1226">
            <v>0</v>
          </cell>
        </row>
        <row r="1227">
          <cell r="H1227">
            <v>0</v>
          </cell>
          <cell r="I1227">
            <v>0</v>
          </cell>
          <cell r="J1227">
            <v>0</v>
          </cell>
          <cell r="K1227">
            <v>0</v>
          </cell>
          <cell r="L1227">
            <v>0</v>
          </cell>
          <cell r="M1227">
            <v>0</v>
          </cell>
          <cell r="N1227">
            <v>0</v>
          </cell>
        </row>
        <row r="1228">
          <cell r="H1228">
            <v>0</v>
          </cell>
          <cell r="I1228">
            <v>0</v>
          </cell>
          <cell r="J1228">
            <v>0</v>
          </cell>
          <cell r="K1228">
            <v>0</v>
          </cell>
          <cell r="L1228">
            <v>0</v>
          </cell>
          <cell r="M1228">
            <v>0</v>
          </cell>
          <cell r="N1228">
            <v>0</v>
          </cell>
        </row>
        <row r="1229">
          <cell r="H1229">
            <v>0</v>
          </cell>
          <cell r="I1229">
            <v>0</v>
          </cell>
          <cell r="J1229">
            <v>0</v>
          </cell>
          <cell r="K1229">
            <v>0</v>
          </cell>
          <cell r="L1229">
            <v>0</v>
          </cell>
          <cell r="M1229">
            <v>0</v>
          </cell>
          <cell r="N1229">
            <v>0</v>
          </cell>
        </row>
        <row r="1230">
          <cell r="H1230">
            <v>0</v>
          </cell>
          <cell r="I1230">
            <v>0</v>
          </cell>
          <cell r="J1230">
            <v>0</v>
          </cell>
          <cell r="K1230">
            <v>0</v>
          </cell>
          <cell r="L1230">
            <v>0</v>
          </cell>
          <cell r="M1230">
            <v>0</v>
          </cell>
          <cell r="N1230">
            <v>0</v>
          </cell>
        </row>
        <row r="1231">
          <cell r="H1231">
            <v>0</v>
          </cell>
          <cell r="I1231">
            <v>0</v>
          </cell>
          <cell r="J1231">
            <v>0</v>
          </cell>
          <cell r="K1231">
            <v>0</v>
          </cell>
          <cell r="L1231">
            <v>0</v>
          </cell>
          <cell r="M1231">
            <v>0</v>
          </cell>
          <cell r="N1231">
            <v>0</v>
          </cell>
        </row>
        <row r="1232">
          <cell r="H1232">
            <v>0</v>
          </cell>
          <cell r="I1232">
            <v>0</v>
          </cell>
          <cell r="J1232">
            <v>0</v>
          </cell>
          <cell r="K1232">
            <v>0</v>
          </cell>
          <cell r="L1232">
            <v>0</v>
          </cell>
          <cell r="M1232">
            <v>0</v>
          </cell>
          <cell r="N1232">
            <v>0</v>
          </cell>
        </row>
        <row r="1233">
          <cell r="H1233">
            <v>0</v>
          </cell>
          <cell r="I1233">
            <v>0</v>
          </cell>
          <cell r="J1233">
            <v>0</v>
          </cell>
          <cell r="K1233">
            <v>0</v>
          </cell>
          <cell r="L1233">
            <v>0</v>
          </cell>
          <cell r="M1233">
            <v>0</v>
          </cell>
          <cell r="N1233">
            <v>0</v>
          </cell>
        </row>
        <row r="1234">
          <cell r="H1234">
            <v>0</v>
          </cell>
          <cell r="I1234">
            <v>0</v>
          </cell>
          <cell r="J1234">
            <v>0</v>
          </cell>
          <cell r="K1234">
            <v>0</v>
          </cell>
          <cell r="L1234">
            <v>0</v>
          </cell>
          <cell r="M1234">
            <v>0</v>
          </cell>
          <cell r="N1234">
            <v>0</v>
          </cell>
        </row>
        <row r="1235">
          <cell r="H1235">
            <v>0</v>
          </cell>
          <cell r="I1235">
            <v>0</v>
          </cell>
          <cell r="J1235">
            <v>0</v>
          </cell>
          <cell r="K1235">
            <v>0</v>
          </cell>
          <cell r="L1235">
            <v>0</v>
          </cell>
          <cell r="M1235">
            <v>0</v>
          </cell>
          <cell r="N1235">
            <v>0</v>
          </cell>
        </row>
        <row r="1236">
          <cell r="H1236">
            <v>0</v>
          </cell>
          <cell r="I1236">
            <v>0</v>
          </cell>
          <cell r="J1236">
            <v>0</v>
          </cell>
          <cell r="K1236">
            <v>0</v>
          </cell>
          <cell r="L1236">
            <v>0</v>
          </cell>
          <cell r="M1236">
            <v>0</v>
          </cell>
          <cell r="N1236">
            <v>0</v>
          </cell>
        </row>
        <row r="1237">
          <cell r="H1237">
            <v>0</v>
          </cell>
          <cell r="I1237">
            <v>0</v>
          </cell>
          <cell r="J1237">
            <v>0</v>
          </cell>
          <cell r="K1237">
            <v>0</v>
          </cell>
          <cell r="L1237">
            <v>0</v>
          </cell>
          <cell r="M1237">
            <v>0</v>
          </cell>
          <cell r="N1237">
            <v>0</v>
          </cell>
        </row>
        <row r="1238">
          <cell r="B1238" t="str">
            <v>DEALS REMOVED</v>
          </cell>
        </row>
        <row r="1239">
          <cell r="H1239">
            <v>0</v>
          </cell>
          <cell r="I1239">
            <v>0</v>
          </cell>
          <cell r="J1239">
            <v>0</v>
          </cell>
          <cell r="K1239">
            <v>0</v>
          </cell>
          <cell r="L1239">
            <v>0</v>
          </cell>
          <cell r="M1239">
            <v>0</v>
          </cell>
          <cell r="N1239">
            <v>0</v>
          </cell>
        </row>
        <row r="1240">
          <cell r="H1240">
            <v>0</v>
          </cell>
          <cell r="I1240">
            <v>0</v>
          </cell>
          <cell r="J1240">
            <v>0</v>
          </cell>
          <cell r="K1240">
            <v>0</v>
          </cell>
          <cell r="L1240">
            <v>0</v>
          </cell>
          <cell r="M1240">
            <v>0</v>
          </cell>
          <cell r="N1240">
            <v>0</v>
          </cell>
        </row>
        <row r="1241">
          <cell r="H1241">
            <v>0</v>
          </cell>
          <cell r="I1241">
            <v>0</v>
          </cell>
          <cell r="J1241">
            <v>0</v>
          </cell>
          <cell r="K1241">
            <v>0</v>
          </cell>
          <cell r="L1241">
            <v>0</v>
          </cell>
          <cell r="M1241">
            <v>0</v>
          </cell>
          <cell r="N1241">
            <v>0</v>
          </cell>
        </row>
        <row r="1242">
          <cell r="H1242">
            <v>0</v>
          </cell>
          <cell r="I1242">
            <v>0</v>
          </cell>
          <cell r="J1242">
            <v>0</v>
          </cell>
          <cell r="K1242">
            <v>0</v>
          </cell>
          <cell r="L1242">
            <v>0</v>
          </cell>
          <cell r="M1242">
            <v>0</v>
          </cell>
          <cell r="N1242">
            <v>0</v>
          </cell>
        </row>
        <row r="1243">
          <cell r="H1243">
            <v>0</v>
          </cell>
          <cell r="I1243">
            <v>0</v>
          </cell>
          <cell r="J1243">
            <v>0</v>
          </cell>
          <cell r="K1243">
            <v>0</v>
          </cell>
          <cell r="L1243">
            <v>0</v>
          </cell>
          <cell r="M1243">
            <v>0</v>
          </cell>
          <cell r="N1243">
            <v>0</v>
          </cell>
        </row>
        <row r="1244">
          <cell r="H1244">
            <v>0</v>
          </cell>
          <cell r="I1244">
            <v>0</v>
          </cell>
          <cell r="J1244">
            <v>0</v>
          </cell>
          <cell r="K1244">
            <v>0</v>
          </cell>
          <cell r="L1244">
            <v>0</v>
          </cell>
          <cell r="M1244">
            <v>0</v>
          </cell>
          <cell r="N1244">
            <v>0</v>
          </cell>
        </row>
        <row r="1245">
          <cell r="H1245">
            <v>0</v>
          </cell>
          <cell r="I1245">
            <v>0</v>
          </cell>
          <cell r="J1245">
            <v>0</v>
          </cell>
          <cell r="K1245">
            <v>0</v>
          </cell>
          <cell r="L1245">
            <v>0</v>
          </cell>
          <cell r="M1245">
            <v>0</v>
          </cell>
          <cell r="N1245">
            <v>0</v>
          </cell>
        </row>
        <row r="1246">
          <cell r="H1246">
            <v>0</v>
          </cell>
          <cell r="I1246">
            <v>0</v>
          </cell>
          <cell r="J1246">
            <v>0</v>
          </cell>
          <cell r="K1246">
            <v>0</v>
          </cell>
          <cell r="L1246">
            <v>0</v>
          </cell>
          <cell r="M1246">
            <v>0</v>
          </cell>
          <cell r="N1246">
            <v>0</v>
          </cell>
        </row>
        <row r="1247">
          <cell r="H1247">
            <v>0</v>
          </cell>
          <cell r="I1247">
            <v>0</v>
          </cell>
          <cell r="J1247">
            <v>0</v>
          </cell>
          <cell r="K1247">
            <v>0</v>
          </cell>
          <cell r="L1247">
            <v>0</v>
          </cell>
          <cell r="M1247">
            <v>0</v>
          </cell>
          <cell r="N1247">
            <v>0</v>
          </cell>
        </row>
        <row r="1248">
          <cell r="H1248">
            <v>0</v>
          </cell>
          <cell r="I1248">
            <v>0</v>
          </cell>
          <cell r="J1248">
            <v>0</v>
          </cell>
          <cell r="K1248">
            <v>0</v>
          </cell>
          <cell r="L1248">
            <v>0</v>
          </cell>
          <cell r="M1248">
            <v>0</v>
          </cell>
          <cell r="N1248">
            <v>0</v>
          </cell>
        </row>
        <row r="1249">
          <cell r="H1249">
            <v>0</v>
          </cell>
          <cell r="I1249">
            <v>0</v>
          </cell>
          <cell r="J1249">
            <v>0</v>
          </cell>
          <cell r="K1249">
            <v>0</v>
          </cell>
          <cell r="L1249">
            <v>0</v>
          </cell>
          <cell r="M1249">
            <v>0</v>
          </cell>
          <cell r="N1249">
            <v>0</v>
          </cell>
        </row>
        <row r="1250">
          <cell r="H1250">
            <v>0</v>
          </cell>
          <cell r="I1250">
            <v>0</v>
          </cell>
          <cell r="J1250">
            <v>0</v>
          </cell>
          <cell r="K1250">
            <v>0</v>
          </cell>
          <cell r="L1250">
            <v>0</v>
          </cell>
          <cell r="M1250">
            <v>0</v>
          </cell>
          <cell r="N1250">
            <v>0</v>
          </cell>
        </row>
        <row r="1251">
          <cell r="H1251">
            <v>0</v>
          </cell>
          <cell r="I1251">
            <v>0</v>
          </cell>
          <cell r="J1251">
            <v>0</v>
          </cell>
          <cell r="K1251">
            <v>0</v>
          </cell>
          <cell r="L1251">
            <v>0</v>
          </cell>
          <cell r="M1251">
            <v>0</v>
          </cell>
          <cell r="N1251">
            <v>0</v>
          </cell>
        </row>
        <row r="1252">
          <cell r="H1252">
            <v>0</v>
          </cell>
          <cell r="I1252">
            <v>0</v>
          </cell>
          <cell r="J1252">
            <v>0</v>
          </cell>
          <cell r="K1252">
            <v>0</v>
          </cell>
          <cell r="L1252">
            <v>0</v>
          </cell>
          <cell r="M1252">
            <v>0</v>
          </cell>
          <cell r="N1252">
            <v>0</v>
          </cell>
        </row>
        <row r="1253">
          <cell r="H1253">
            <v>0</v>
          </cell>
          <cell r="I1253">
            <v>0</v>
          </cell>
          <cell r="J1253">
            <v>0</v>
          </cell>
          <cell r="K1253">
            <v>0</v>
          </cell>
          <cell r="L1253">
            <v>0</v>
          </cell>
          <cell r="M1253">
            <v>0</v>
          </cell>
          <cell r="N1253">
            <v>0</v>
          </cell>
        </row>
        <row r="1254">
          <cell r="H1254">
            <v>0</v>
          </cell>
          <cell r="I1254">
            <v>0</v>
          </cell>
          <cell r="J1254">
            <v>0</v>
          </cell>
          <cell r="K1254">
            <v>0</v>
          </cell>
          <cell r="L1254">
            <v>0</v>
          </cell>
          <cell r="M1254">
            <v>0</v>
          </cell>
          <cell r="N1254">
            <v>0</v>
          </cell>
        </row>
        <row r="1255">
          <cell r="H1255">
            <v>0</v>
          </cell>
          <cell r="I1255">
            <v>0</v>
          </cell>
          <cell r="J1255">
            <v>0</v>
          </cell>
          <cell r="K1255">
            <v>0</v>
          </cell>
          <cell r="L1255">
            <v>0</v>
          </cell>
          <cell r="M1255">
            <v>0</v>
          </cell>
          <cell r="N1255">
            <v>0</v>
          </cell>
        </row>
        <row r="1256">
          <cell r="H1256">
            <v>0</v>
          </cell>
          <cell r="I1256">
            <v>0</v>
          </cell>
          <cell r="J1256">
            <v>0</v>
          </cell>
          <cell r="K1256">
            <v>0</v>
          </cell>
          <cell r="L1256">
            <v>0</v>
          </cell>
          <cell r="M1256">
            <v>0</v>
          </cell>
          <cell r="N1256">
            <v>0</v>
          </cell>
        </row>
        <row r="1257">
          <cell r="H1257">
            <v>0</v>
          </cell>
          <cell r="I1257">
            <v>0</v>
          </cell>
          <cell r="J1257">
            <v>0</v>
          </cell>
          <cell r="K1257">
            <v>0</v>
          </cell>
          <cell r="L1257">
            <v>0</v>
          </cell>
          <cell r="M1257">
            <v>0</v>
          </cell>
          <cell r="N1257">
            <v>0</v>
          </cell>
        </row>
        <row r="1258">
          <cell r="H1258">
            <v>0</v>
          </cell>
          <cell r="I1258">
            <v>0</v>
          </cell>
          <cell r="J1258">
            <v>0</v>
          </cell>
          <cell r="K1258">
            <v>0</v>
          </cell>
          <cell r="L1258">
            <v>0</v>
          </cell>
          <cell r="M1258">
            <v>0</v>
          </cell>
          <cell r="N1258">
            <v>0</v>
          </cell>
        </row>
        <row r="1259">
          <cell r="B1259">
            <v>0</v>
          </cell>
          <cell r="D1259">
            <v>0</v>
          </cell>
          <cell r="E1259">
            <v>0</v>
          </cell>
          <cell r="H1259">
            <v>0</v>
          </cell>
          <cell r="I1259">
            <v>0</v>
          </cell>
          <cell r="J1259">
            <v>0</v>
          </cell>
          <cell r="K1259">
            <v>0</v>
          </cell>
          <cell r="L1259">
            <v>0</v>
          </cell>
          <cell r="M1259">
            <v>0</v>
          </cell>
          <cell r="N1259">
            <v>0</v>
          </cell>
          <cell r="P1259">
            <v>0</v>
          </cell>
        </row>
        <row r="1260">
          <cell r="B1260">
            <v>0</v>
          </cell>
          <cell r="D1260">
            <v>0</v>
          </cell>
          <cell r="E1260">
            <v>0</v>
          </cell>
          <cell r="H1260">
            <v>0</v>
          </cell>
          <cell r="I1260">
            <v>0</v>
          </cell>
          <cell r="J1260">
            <v>0</v>
          </cell>
          <cell r="K1260">
            <v>0</v>
          </cell>
          <cell r="L1260">
            <v>0</v>
          </cell>
          <cell r="M1260">
            <v>0</v>
          </cell>
          <cell r="N1260">
            <v>0</v>
          </cell>
          <cell r="P1260">
            <v>0</v>
          </cell>
        </row>
        <row r="1262">
          <cell r="G1262" t="str">
            <v># deals</v>
          </cell>
          <cell r="H1262" t="str">
            <v>value</v>
          </cell>
          <cell r="I1262" t="str">
            <v>costs to date</v>
          </cell>
          <cell r="J1262" t="str">
            <v>costs expected</v>
          </cell>
          <cell r="K1262" t="str">
            <v>net profit</v>
          </cell>
        </row>
        <row r="1263">
          <cell r="D1263" t="str">
            <v>TOTAL Q2 01</v>
          </cell>
          <cell r="G1263">
            <v>0</v>
          </cell>
          <cell r="H1263">
            <v>0</v>
          </cell>
          <cell r="I1263">
            <v>0</v>
          </cell>
          <cell r="J1263">
            <v>0</v>
          </cell>
          <cell r="K1263">
            <v>0</v>
          </cell>
        </row>
        <row r="1264">
          <cell r="D1264" t="str">
            <v>TOTAL Q3 01</v>
          </cell>
          <cell r="G1264">
            <v>0</v>
          </cell>
          <cell r="H1264">
            <v>0</v>
          </cell>
          <cell r="I1264">
            <v>0</v>
          </cell>
          <cell r="J1264">
            <v>0</v>
          </cell>
          <cell r="K1264">
            <v>0</v>
          </cell>
        </row>
        <row r="1265">
          <cell r="D1265" t="str">
            <v>TOTAL Q4 01</v>
          </cell>
          <cell r="G1265">
            <v>0</v>
          </cell>
          <cell r="H1265">
            <v>0</v>
          </cell>
          <cell r="I1265">
            <v>0</v>
          </cell>
          <cell r="J1265">
            <v>0</v>
          </cell>
          <cell r="K1265">
            <v>0</v>
          </cell>
        </row>
        <row r="1266">
          <cell r="D1266" t="str">
            <v>TOTAL Q1 02</v>
          </cell>
          <cell r="G1266">
            <v>0</v>
          </cell>
          <cell r="H1266">
            <v>0</v>
          </cell>
          <cell r="I1266">
            <v>0</v>
          </cell>
          <cell r="J1266">
            <v>0</v>
          </cell>
          <cell r="K1266">
            <v>0</v>
          </cell>
        </row>
        <row r="1267">
          <cell r="D1267" t="str">
            <v>GROUP TOTAL</v>
          </cell>
          <cell r="G1267">
            <v>0</v>
          </cell>
          <cell r="H1267">
            <v>0</v>
          </cell>
          <cell r="I1267">
            <v>0</v>
          </cell>
          <cell r="J1267">
            <v>0</v>
          </cell>
          <cell r="K1267">
            <v>0</v>
          </cell>
        </row>
        <row r="1272">
          <cell r="G1272" t="str">
            <v># deals</v>
          </cell>
          <cell r="H1272" t="str">
            <v>value</v>
          </cell>
          <cell r="I1272" t="str">
            <v>costs to date</v>
          </cell>
          <cell r="J1272" t="str">
            <v>costs expected</v>
          </cell>
          <cell r="K1272" t="str">
            <v>net profit</v>
          </cell>
        </row>
        <row r="1273">
          <cell r="D1273" t="str">
            <v>TOTAL Q2 01</v>
          </cell>
          <cell r="G1273">
            <v>86</v>
          </cell>
          <cell r="H1273">
            <v>305509</v>
          </cell>
          <cell r="I1273">
            <v>2206</v>
          </cell>
          <cell r="J1273">
            <v>6195</v>
          </cell>
          <cell r="K1273">
            <v>299314</v>
          </cell>
        </row>
        <row r="1274">
          <cell r="D1274" t="str">
            <v>TOTAL Q3 01</v>
          </cell>
          <cell r="G1274">
            <v>63</v>
          </cell>
          <cell r="H1274">
            <v>344689</v>
          </cell>
          <cell r="I1274">
            <v>9</v>
          </cell>
          <cell r="J1274">
            <v>30</v>
          </cell>
          <cell r="K1274">
            <v>344659</v>
          </cell>
        </row>
        <row r="1275">
          <cell r="D1275" t="str">
            <v>TOTAL Q4 01</v>
          </cell>
          <cell r="G1275">
            <v>26</v>
          </cell>
          <cell r="H1275">
            <v>123500</v>
          </cell>
          <cell r="I1275">
            <v>38</v>
          </cell>
          <cell r="J1275">
            <v>260</v>
          </cell>
          <cell r="K1275">
            <v>123240</v>
          </cell>
        </row>
        <row r="1276">
          <cell r="D1276" t="str">
            <v>TOTAL Q1 02</v>
          </cell>
          <cell r="G1276">
            <v>1</v>
          </cell>
          <cell r="H1276">
            <v>5000</v>
          </cell>
          <cell r="I1276">
            <v>0</v>
          </cell>
          <cell r="J1276">
            <v>0</v>
          </cell>
          <cell r="K1276">
            <v>5000</v>
          </cell>
        </row>
        <row r="1277">
          <cell r="D1277" t="str">
            <v>GROUP TOTAL</v>
          </cell>
          <cell r="G1277">
            <v>176</v>
          </cell>
          <cell r="H1277">
            <v>778698</v>
          </cell>
          <cell r="I1277">
            <v>2253</v>
          </cell>
          <cell r="J1277">
            <v>6485</v>
          </cell>
          <cell r="K1277">
            <v>772213</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Sheet4"/>
      <sheetName val="Pivot"/>
      <sheetName val="Sheet2"/>
      <sheetName val="Sheet3"/>
      <sheetName val="USD"/>
      <sheetName val="Week"/>
      <sheetName val="Export"/>
      <sheetName val="USD format"/>
      <sheetName val="Flash USD format"/>
      <sheetName val="FX Publish USD"/>
      <sheetName val="Publish USD"/>
      <sheetName val="Flash Publish USD"/>
      <sheetName val="London"/>
      <sheetName val="Flash Vs Actual"/>
      <sheetName val="Trading &amp; Origination"/>
      <sheetName val="Work CCY"/>
      <sheetName val="Origination BY CP"/>
      <sheetName val="Publish CCY"/>
      <sheetName val="Input YTD"/>
      <sheetName val="2001 RoVaR"/>
      <sheetName val="2001 Daily VaR"/>
      <sheetName val="Reserves"/>
      <sheetName val="Volumes &amp; Limits"/>
      <sheetName val="Exposures"/>
      <sheetName val="Old Exposures"/>
      <sheetName val="VaR"/>
      <sheetName val="Other Books"/>
      <sheetName val="MTD USD"/>
      <sheetName val="System"/>
      <sheetName val="MTD CCY"/>
      <sheetName val="Standing"/>
      <sheetName val="Vol&amp;Trades"/>
    </sheetNames>
    <definedNames>
      <definedName name="out_accrual_qtd" refersTo="='Publish USD'!$V$81" sheetId="12"/>
      <definedName name="out_aust_qtd" refersTo="='Publish USD'!$V$101" sheetId="12"/>
      <definedName name="Out_Concentrates_QTD" refersTo="='Publish USD'!$V$91" sheetId="12"/>
      <definedName name="out_contgas_qtd" refersTo="='Flash Publish USD'!$V$21"/>
      <definedName name="out_eastern_qtd" refersTo="='Flash Publish USD'!$V$50"/>
      <definedName name="out_finprod_qtd" refersTo="='Publish USD'!$V$132" sheetId="12"/>
      <definedName name="Out_FTW_QTD" refersTo="='Publish USD'!$V$84" sheetId="12"/>
      <definedName name="Out_HBAI_QTD" refersTo="='Publish USD'!$V$86" sheetId="12"/>
      <definedName name="Out_HBT_QTD" refersTo="='Publish USD'!$V$87" sheetId="12"/>
      <definedName name="out_japan_qtd" refersTo="='Publish USD'!$V$103" sheetId="12"/>
      <definedName name="out_jblock_qtd" refersTo="='Flash Publish USD'!$V$42"/>
      <definedName name="Out_MAComm_QTD" refersTo="='Publish USD'!$V$90" sheetId="12"/>
      <definedName name="Out_Merchanting_YTD" refersTo="='Publish USD'!$V$89" sheetId="12"/>
      <definedName name="out_otherscd_qtd" refersTo="='Flash Publish USD'!$V$73"/>
      <definedName name="Out_Recycling_QTD" refersTo="='Publish USD'!$V$93" sheetId="12"/>
      <definedName name="out_retail_qtd" refersTo="='Publish USD'!$V$138" sheetId="12"/>
      <definedName name="out_scandpower_qtd" refersTo="='Flash Publish USD'!$V$26"/>
      <definedName name="Out_SFG_QTD" refersTo="='Publish USD'!$V$88" sheetId="12"/>
      <definedName name="Out_SMTrading_QTD" refersTo="='Publish USD'!$V$92" sheetId="12"/>
      <definedName name="out_ukgas_qtd" refersTo="='Flash Publish USD'!$V$19"/>
      <definedName name="out_watershed_qtd" refersTo="='Flash Publish USD'!$V$60"/>
    </definedNames>
    <sheetDataSet>
      <sheetData sheetId="0"/>
      <sheetData sheetId="1"/>
      <sheetData sheetId="2"/>
      <sheetData sheetId="3"/>
      <sheetData sheetId="4"/>
      <sheetData sheetId="5"/>
      <sheetData sheetId="6">
        <row r="19">
          <cell r="V19">
            <v>0</v>
          </cell>
        </row>
        <row r="21">
          <cell r="V21">
            <v>0</v>
          </cell>
        </row>
        <row r="26">
          <cell r="V26">
            <v>0</v>
          </cell>
        </row>
        <row r="42">
          <cell r="V42">
            <v>0</v>
          </cell>
        </row>
        <row r="50">
          <cell r="V50">
            <v>0</v>
          </cell>
        </row>
        <row r="60">
          <cell r="V60">
            <v>0</v>
          </cell>
        </row>
        <row r="73">
          <cell r="V73">
            <v>0</v>
          </cell>
        </row>
        <row r="81">
          <cell r="V81">
            <v>0</v>
          </cell>
        </row>
        <row r="84">
          <cell r="V84">
            <v>0</v>
          </cell>
        </row>
        <row r="87">
          <cell r="V87">
            <v>0</v>
          </cell>
        </row>
      </sheetData>
      <sheetData sheetId="7"/>
      <sheetData sheetId="8"/>
      <sheetData sheetId="9">
        <row r="19">
          <cell r="V19">
            <v>-746.80847626786453</v>
          </cell>
        </row>
        <row r="21">
          <cell r="V21">
            <v>-1474.2548105853039</v>
          </cell>
        </row>
        <row r="42">
          <cell r="V42">
            <v>3713.7000156723388</v>
          </cell>
        </row>
      </sheetData>
      <sheetData sheetId="10">
        <row r="19">
          <cell r="V19">
            <v>-746.80847626786453</v>
          </cell>
        </row>
        <row r="21">
          <cell r="V21">
            <v>-1474.2548105853039</v>
          </cell>
        </row>
        <row r="42">
          <cell r="V42">
            <v>3713.7000156723388</v>
          </cell>
        </row>
      </sheetData>
      <sheetData sheetId="11">
        <row r="19">
          <cell r="V19">
            <v>-9018.7700562016253</v>
          </cell>
        </row>
        <row r="21">
          <cell r="V21">
            <v>-124.17149071293376</v>
          </cell>
        </row>
        <row r="26">
          <cell r="V26">
            <v>19237.14293996002</v>
          </cell>
        </row>
        <row r="42">
          <cell r="V42">
            <v>-1474.2548105853039</v>
          </cell>
        </row>
        <row r="50">
          <cell r="V50">
            <v>-40312.567689590171</v>
          </cell>
        </row>
        <row r="60">
          <cell r="V60" t="e">
            <v>#N/A</v>
          </cell>
        </row>
        <row r="73">
          <cell r="V73" t="e">
            <v>#N/A</v>
          </cell>
        </row>
        <row r="81">
          <cell r="V81">
            <v>-171.85032402211058</v>
          </cell>
        </row>
        <row r="86">
          <cell r="V86">
            <v>9625</v>
          </cell>
        </row>
        <row r="87">
          <cell r="V87">
            <v>-3084.5389999999998</v>
          </cell>
        </row>
        <row r="88">
          <cell r="V88">
            <v>5235</v>
          </cell>
        </row>
        <row r="89">
          <cell r="V89">
            <v>0.43599999999997863</v>
          </cell>
        </row>
        <row r="90">
          <cell r="V90">
            <v>-5100</v>
          </cell>
        </row>
        <row r="91">
          <cell r="V91">
            <v>838</v>
          </cell>
        </row>
        <row r="92">
          <cell r="V92">
            <v>1178</v>
          </cell>
        </row>
        <row r="93">
          <cell r="V93">
            <v>238</v>
          </cell>
        </row>
        <row r="101">
          <cell r="V101">
            <v>128.50200000000001</v>
          </cell>
        </row>
        <row r="132">
          <cell r="V132">
            <v>1111.6365618601537</v>
          </cell>
        </row>
      </sheetData>
      <sheetData sheetId="12">
        <row r="3">
          <cell r="P3">
            <v>37029</v>
          </cell>
        </row>
        <row r="18">
          <cell r="A18" t="str">
            <v>GAS</v>
          </cell>
        </row>
        <row r="19">
          <cell r="A19" t="str">
            <v>Non-affiliate Gas</v>
          </cell>
          <cell r="B19" t="str">
            <v>RL</v>
          </cell>
          <cell r="C19" t="str">
            <v>RY</v>
          </cell>
          <cell r="D19">
            <v>22818.542488968662</v>
          </cell>
          <cell r="H19">
            <v>501.46273076338758</v>
          </cell>
          <cell r="I19">
            <v>0</v>
          </cell>
          <cell r="J19">
            <v>0</v>
          </cell>
          <cell r="K19">
            <v>0</v>
          </cell>
          <cell r="L19">
            <v>0</v>
          </cell>
          <cell r="M19">
            <v>0</v>
          </cell>
          <cell r="N19">
            <v>0</v>
          </cell>
          <cell r="O19">
            <v>0</v>
          </cell>
          <cell r="P19">
            <v>0</v>
          </cell>
          <cell r="Q19">
            <v>0</v>
          </cell>
          <cell r="T19">
            <v>501.46273076338548</v>
          </cell>
          <cell r="U19">
            <v>-3599.7459379460943</v>
          </cell>
          <cell r="V19">
            <v>-9018.7700562016253</v>
          </cell>
        </row>
        <row r="20">
          <cell r="A20" t="str">
            <v>Continental Gas</v>
          </cell>
          <cell r="B20" t="str">
            <v>JG</v>
          </cell>
          <cell r="C20" t="str">
            <v>RY</v>
          </cell>
          <cell r="D20">
            <v>742.76888278354159</v>
          </cell>
          <cell r="H20">
            <v>304.76038745572197</v>
          </cell>
          <cell r="I20">
            <v>0</v>
          </cell>
          <cell r="J20">
            <v>0</v>
          </cell>
          <cell r="K20">
            <v>0</v>
          </cell>
          <cell r="L20">
            <v>0</v>
          </cell>
          <cell r="M20">
            <v>0</v>
          </cell>
          <cell r="N20">
            <v>0</v>
          </cell>
          <cell r="O20">
            <v>0</v>
          </cell>
          <cell r="P20">
            <v>0</v>
          </cell>
          <cell r="Q20">
            <v>0</v>
          </cell>
          <cell r="R20">
            <v>0</v>
          </cell>
          <cell r="T20">
            <v>304.76038745572214</v>
          </cell>
          <cell r="U20">
            <v>2007.6070376700227</v>
          </cell>
          <cell r="V20">
            <v>2145.2049123553074</v>
          </cell>
        </row>
        <row r="21">
          <cell r="A21" t="str">
            <v>CSS Book</v>
          </cell>
          <cell r="B21" t="str">
            <v>JG</v>
          </cell>
          <cell r="C21" t="str">
            <v>RY</v>
          </cell>
          <cell r="D21">
            <v>-124.17149071293376</v>
          </cell>
          <cell r="H21">
            <v>112.18871652043542</v>
          </cell>
          <cell r="I21">
            <v>0</v>
          </cell>
          <cell r="J21">
            <v>0</v>
          </cell>
          <cell r="K21">
            <v>0</v>
          </cell>
          <cell r="L21">
            <v>0</v>
          </cell>
          <cell r="M21">
            <v>0</v>
          </cell>
          <cell r="N21">
            <v>0</v>
          </cell>
          <cell r="O21">
            <v>0</v>
          </cell>
          <cell r="P21">
            <v>0</v>
          </cell>
          <cell r="Q21">
            <v>0</v>
          </cell>
          <cell r="R21">
            <v>0</v>
          </cell>
          <cell r="T21">
            <v>112.18871652043545</v>
          </cell>
          <cell r="U21">
            <v>-127.17138766221068</v>
          </cell>
          <cell r="V21">
            <v>-124.17149071293376</v>
          </cell>
        </row>
        <row r="22">
          <cell r="A22" t="str">
            <v>Gas Total</v>
          </cell>
          <cell r="D22">
            <v>23437.139881039267</v>
          </cell>
          <cell r="H22">
            <v>918.41183473954493</v>
          </cell>
          <cell r="I22">
            <v>0</v>
          </cell>
          <cell r="J22">
            <v>0</v>
          </cell>
          <cell r="K22">
            <v>0</v>
          </cell>
          <cell r="L22">
            <v>0</v>
          </cell>
          <cell r="M22">
            <v>0</v>
          </cell>
          <cell r="N22">
            <v>0</v>
          </cell>
          <cell r="O22">
            <v>0</v>
          </cell>
          <cell r="P22">
            <v>0</v>
          </cell>
          <cell r="Q22">
            <v>0</v>
          </cell>
          <cell r="R22">
            <v>0</v>
          </cell>
          <cell r="S22">
            <v>0</v>
          </cell>
          <cell r="T22">
            <v>918.41183473954311</v>
          </cell>
          <cell r="U22">
            <v>-1719.3102879382823</v>
          </cell>
          <cell r="V22">
            <v>-6997.7366345592509</v>
          </cell>
        </row>
        <row r="23">
          <cell r="A23" t="str">
            <v>POWER</v>
          </cell>
        </row>
        <row r="24">
          <cell r="A24" t="str">
            <v>UK Power</v>
          </cell>
          <cell r="B24" t="str">
            <v>RL</v>
          </cell>
          <cell r="C24" t="str">
            <v>MW</v>
          </cell>
          <cell r="D24">
            <v>238467.14278853431</v>
          </cell>
          <cell r="H24">
            <v>1147.3238232402343</v>
          </cell>
          <cell r="I24">
            <v>0</v>
          </cell>
          <cell r="J24">
            <v>0</v>
          </cell>
          <cell r="K24">
            <v>0</v>
          </cell>
          <cell r="L24">
            <v>0</v>
          </cell>
          <cell r="M24">
            <v>0</v>
          </cell>
          <cell r="N24">
            <v>0</v>
          </cell>
          <cell r="O24">
            <v>0</v>
          </cell>
          <cell r="P24">
            <v>0</v>
          </cell>
          <cell r="Q24">
            <v>0</v>
          </cell>
          <cell r="R24">
            <v>0</v>
          </cell>
          <cell r="T24">
            <v>1147.3238232402364</v>
          </cell>
          <cell r="U24">
            <v>101492.44842653908</v>
          </cell>
          <cell r="V24">
            <v>65522.096084888995</v>
          </cell>
        </row>
        <row r="25">
          <cell r="A25" t="str">
            <v>Scandinavian Power</v>
          </cell>
          <cell r="B25" t="str">
            <v>TL</v>
          </cell>
          <cell r="C25" t="str">
            <v>OA</v>
          </cell>
          <cell r="D25">
            <v>-15156.695858139949</v>
          </cell>
          <cell r="H25">
            <v>402.87015098680354</v>
          </cell>
          <cell r="I25">
            <v>0</v>
          </cell>
          <cell r="J25">
            <v>0</v>
          </cell>
          <cell r="K25">
            <v>0</v>
          </cell>
          <cell r="L25">
            <v>0</v>
          </cell>
          <cell r="M25">
            <v>0</v>
          </cell>
          <cell r="N25">
            <v>0</v>
          </cell>
          <cell r="O25">
            <v>0</v>
          </cell>
          <cell r="P25">
            <v>0</v>
          </cell>
          <cell r="Q25">
            <v>0</v>
          </cell>
          <cell r="R25">
            <v>0</v>
          </cell>
          <cell r="T25">
            <v>402.87015098680422</v>
          </cell>
          <cell r="U25">
            <v>12919.58592227396</v>
          </cell>
          <cell r="V25">
            <v>19237.14293996002</v>
          </cell>
        </row>
        <row r="26">
          <cell r="A26" t="str">
            <v>Power Sub Total</v>
          </cell>
          <cell r="D26">
            <v>223310.44693039436</v>
          </cell>
          <cell r="H26">
            <v>1550.1939742270379</v>
          </cell>
          <cell r="I26">
            <v>0</v>
          </cell>
          <cell r="J26">
            <v>0</v>
          </cell>
          <cell r="K26">
            <v>0</v>
          </cell>
          <cell r="L26">
            <v>0</v>
          </cell>
          <cell r="M26">
            <v>0</v>
          </cell>
          <cell r="N26">
            <v>0</v>
          </cell>
          <cell r="O26">
            <v>0</v>
          </cell>
          <cell r="P26">
            <v>0</v>
          </cell>
          <cell r="Q26">
            <v>0</v>
          </cell>
          <cell r="R26">
            <v>0</v>
          </cell>
          <cell r="S26">
            <v>0</v>
          </cell>
          <cell r="T26">
            <v>1550.1939742270406</v>
          </cell>
          <cell r="U26">
            <v>114412.03434881303</v>
          </cell>
          <cell r="V26">
            <v>84759.239024849012</v>
          </cell>
        </row>
        <row r="27">
          <cell r="A27" t="str">
            <v>Continental Power &amp; Iberian Power</v>
          </cell>
        </row>
        <row r="28">
          <cell r="A28" t="str">
            <v>Iberian Power</v>
          </cell>
          <cell r="B28" t="str">
            <v>JG</v>
          </cell>
          <cell r="C28" t="str">
            <v>CE</v>
          </cell>
          <cell r="D28">
            <v>-11.612656738419496</v>
          </cell>
          <cell r="H28">
            <v>0</v>
          </cell>
          <cell r="I28">
            <v>0</v>
          </cell>
          <cell r="J28">
            <v>0</v>
          </cell>
          <cell r="K28">
            <v>0</v>
          </cell>
          <cell r="L28">
            <v>0</v>
          </cell>
          <cell r="M28">
            <v>0</v>
          </cell>
          <cell r="N28">
            <v>0</v>
          </cell>
          <cell r="O28">
            <v>0</v>
          </cell>
          <cell r="P28">
            <v>0</v>
          </cell>
          <cell r="Q28">
            <v>0</v>
          </cell>
          <cell r="R28">
            <v>0</v>
          </cell>
          <cell r="T28">
            <v>0</v>
          </cell>
          <cell r="U28">
            <v>-11.612656738419496</v>
          </cell>
          <cell r="V28">
            <v>-11.612656738419496</v>
          </cell>
        </row>
        <row r="29">
          <cell r="A29" t="str">
            <v>Pool Spain</v>
          </cell>
          <cell r="B29" t="str">
            <v>JG</v>
          </cell>
          <cell r="C29" t="str">
            <v>CE</v>
          </cell>
          <cell r="D29">
            <v>1355.2940680328948</v>
          </cell>
          <cell r="H29">
            <v>-41.783226016437595</v>
          </cell>
          <cell r="I29">
            <v>0</v>
          </cell>
          <cell r="J29">
            <v>0</v>
          </cell>
          <cell r="K29">
            <v>0</v>
          </cell>
          <cell r="L29">
            <v>0</v>
          </cell>
          <cell r="M29">
            <v>0</v>
          </cell>
          <cell r="N29">
            <v>0</v>
          </cell>
          <cell r="O29">
            <v>0</v>
          </cell>
          <cell r="P29">
            <v>0</v>
          </cell>
          <cell r="Q29">
            <v>0</v>
          </cell>
          <cell r="R29">
            <v>0</v>
          </cell>
          <cell r="T29">
            <v>-41.783226016437766</v>
          </cell>
          <cell r="U29">
            <v>-1715.4653509158702</v>
          </cell>
          <cell r="V29">
            <v>-882.94561274086027</v>
          </cell>
        </row>
        <row r="30">
          <cell r="A30" t="str">
            <v>Pool Italy</v>
          </cell>
          <cell r="B30" t="str">
            <v>JG</v>
          </cell>
          <cell r="C30" t="str">
            <v>CE</v>
          </cell>
          <cell r="D30">
            <v>91.266135677942685</v>
          </cell>
          <cell r="H30">
            <v>-13.254384107918275</v>
          </cell>
          <cell r="I30">
            <v>0</v>
          </cell>
          <cell r="J30">
            <v>0</v>
          </cell>
          <cell r="K30">
            <v>0</v>
          </cell>
          <cell r="L30">
            <v>0</v>
          </cell>
          <cell r="M30">
            <v>0</v>
          </cell>
          <cell r="N30">
            <v>0</v>
          </cell>
          <cell r="O30">
            <v>0</v>
          </cell>
          <cell r="P30">
            <v>0</v>
          </cell>
          <cell r="Q30">
            <v>0</v>
          </cell>
          <cell r="R30">
            <v>0</v>
          </cell>
          <cell r="T30">
            <v>-13.25438410791827</v>
          </cell>
          <cell r="U30">
            <v>34.554043530272729</v>
          </cell>
          <cell r="V30">
            <v>37.277199035939432</v>
          </cell>
        </row>
        <row r="31">
          <cell r="A31" t="str">
            <v>Pool Holland</v>
          </cell>
          <cell r="B31" t="str">
            <v>JG</v>
          </cell>
          <cell r="C31" t="str">
            <v>CE</v>
          </cell>
          <cell r="D31">
            <v>317.43706964449166</v>
          </cell>
          <cell r="H31">
            <v>-92.219985866876144</v>
          </cell>
          <cell r="I31">
            <v>0</v>
          </cell>
          <cell r="J31">
            <v>0</v>
          </cell>
          <cell r="K31">
            <v>0</v>
          </cell>
          <cell r="L31">
            <v>0</v>
          </cell>
          <cell r="M31">
            <v>0</v>
          </cell>
          <cell r="N31">
            <v>0</v>
          </cell>
          <cell r="O31">
            <v>0</v>
          </cell>
          <cell r="P31">
            <v>0</v>
          </cell>
          <cell r="Q31">
            <v>0</v>
          </cell>
          <cell r="R31">
            <v>0</v>
          </cell>
          <cell r="T31">
            <v>-92.219985866876186</v>
          </cell>
          <cell r="U31">
            <v>-727.76849961494145</v>
          </cell>
          <cell r="V31">
            <v>-658.31068740154512</v>
          </cell>
        </row>
        <row r="32">
          <cell r="A32" t="str">
            <v>Sub Total</v>
          </cell>
          <cell r="D32">
            <v>1752.3846166169096</v>
          </cell>
          <cell r="H32">
            <v>-147.25759599123202</v>
          </cell>
          <cell r="I32">
            <v>0</v>
          </cell>
          <cell r="J32">
            <v>0</v>
          </cell>
          <cell r="K32">
            <v>0</v>
          </cell>
          <cell r="L32">
            <v>0</v>
          </cell>
          <cell r="M32">
            <v>0</v>
          </cell>
          <cell r="N32">
            <v>0</v>
          </cell>
          <cell r="O32">
            <v>0</v>
          </cell>
          <cell r="P32">
            <v>0</v>
          </cell>
          <cell r="Q32">
            <v>0</v>
          </cell>
          <cell r="R32">
            <v>0</v>
          </cell>
          <cell r="S32">
            <v>0</v>
          </cell>
          <cell r="T32">
            <v>-147.25759599123222</v>
          </cell>
          <cell r="U32">
            <v>-2420.2924637389583</v>
          </cell>
          <cell r="V32">
            <v>-1515.5917578448853</v>
          </cell>
        </row>
        <row r="34">
          <cell r="A34" t="str">
            <v>Bilateral</v>
          </cell>
          <cell r="B34" t="str">
            <v>JG</v>
          </cell>
          <cell r="C34" t="str">
            <v>CE</v>
          </cell>
          <cell r="D34">
            <v>16942.893768361362</v>
          </cell>
          <cell r="H34">
            <v>176.73480636074507</v>
          </cell>
          <cell r="I34">
            <v>0</v>
          </cell>
          <cell r="J34">
            <v>0</v>
          </cell>
          <cell r="K34">
            <v>0</v>
          </cell>
          <cell r="L34">
            <v>0</v>
          </cell>
          <cell r="M34">
            <v>0</v>
          </cell>
          <cell r="N34">
            <v>0</v>
          </cell>
          <cell r="O34">
            <v>0</v>
          </cell>
          <cell r="P34">
            <v>0</v>
          </cell>
          <cell r="Q34">
            <v>0</v>
          </cell>
          <cell r="R34">
            <v>0</v>
          </cell>
          <cell r="T34">
            <v>176.73480636074601</v>
          </cell>
          <cell r="U34">
            <v>2365.2479911316655</v>
          </cell>
          <cell r="V34">
            <v>14639.110585834853</v>
          </cell>
        </row>
        <row r="35">
          <cell r="A35" t="str">
            <v>Management</v>
          </cell>
          <cell r="B35" t="str">
            <v>JG</v>
          </cell>
          <cell r="C35" t="str">
            <v>CE</v>
          </cell>
          <cell r="D35">
            <v>-283.44909959251277</v>
          </cell>
          <cell r="H35">
            <v>98.260942003612314</v>
          </cell>
          <cell r="I35">
            <v>0</v>
          </cell>
          <cell r="J35">
            <v>0</v>
          </cell>
          <cell r="K35">
            <v>0</v>
          </cell>
          <cell r="L35">
            <v>0</v>
          </cell>
          <cell r="M35">
            <v>0</v>
          </cell>
          <cell r="N35">
            <v>0</v>
          </cell>
          <cell r="O35">
            <v>0</v>
          </cell>
          <cell r="P35">
            <v>0</v>
          </cell>
          <cell r="Q35">
            <v>0</v>
          </cell>
          <cell r="R35">
            <v>0</v>
          </cell>
          <cell r="T35">
            <v>98.260942003612286</v>
          </cell>
          <cell r="U35">
            <v>-283.42288756399211</v>
          </cell>
          <cell r="V35">
            <v>-283.42288756399211</v>
          </cell>
        </row>
        <row r="36">
          <cell r="A36" t="str">
            <v>Continental &amp; Iberian Power Total</v>
          </cell>
          <cell r="D36">
            <v>18411.82928538576</v>
          </cell>
          <cell r="H36">
            <v>127.73815237312536</v>
          </cell>
          <cell r="I36">
            <v>0</v>
          </cell>
          <cell r="J36">
            <v>0</v>
          </cell>
          <cell r="K36">
            <v>0</v>
          </cell>
          <cell r="L36">
            <v>0</v>
          </cell>
          <cell r="M36">
            <v>0</v>
          </cell>
          <cell r="N36">
            <v>0</v>
          </cell>
          <cell r="O36">
            <v>0</v>
          </cell>
          <cell r="P36">
            <v>0</v>
          </cell>
          <cell r="Q36">
            <v>0</v>
          </cell>
          <cell r="R36">
            <v>0</v>
          </cell>
          <cell r="S36">
            <v>0</v>
          </cell>
          <cell r="T36">
            <v>127.73815237312607</v>
          </cell>
          <cell r="U36">
            <v>-338.46736017128495</v>
          </cell>
          <cell r="V36">
            <v>12840.095940425974</v>
          </cell>
        </row>
        <row r="38">
          <cell r="A38" t="str">
            <v>Power Total</v>
          </cell>
          <cell r="D38">
            <v>241722.27621578012</v>
          </cell>
          <cell r="H38">
            <v>1677.9321266001632</v>
          </cell>
          <cell r="I38">
            <v>0</v>
          </cell>
          <cell r="J38">
            <v>0</v>
          </cell>
          <cell r="K38">
            <v>0</v>
          </cell>
          <cell r="L38">
            <v>0</v>
          </cell>
          <cell r="M38">
            <v>0</v>
          </cell>
          <cell r="N38">
            <v>0</v>
          </cell>
          <cell r="O38">
            <v>0</v>
          </cell>
          <cell r="P38">
            <v>0</v>
          </cell>
          <cell r="Q38">
            <v>0</v>
          </cell>
          <cell r="R38">
            <v>0</v>
          </cell>
          <cell r="S38">
            <v>0</v>
          </cell>
          <cell r="T38">
            <v>1677.9321266001666</v>
          </cell>
          <cell r="U38">
            <v>114073.56698864175</v>
          </cell>
          <cell r="V38">
            <v>97599.334965274989</v>
          </cell>
        </row>
        <row r="39">
          <cell r="A39" t="str">
            <v>JBLOCK</v>
          </cell>
        </row>
        <row r="40">
          <cell r="A40" t="str">
            <v>J Block Financial</v>
          </cell>
          <cell r="B40" t="str">
            <v>RL</v>
          </cell>
          <cell r="C40" t="str">
            <v>PD</v>
          </cell>
          <cell r="D40">
            <v>-1778.0415540727104</v>
          </cell>
          <cell r="H40">
            <v>0</v>
          </cell>
          <cell r="I40">
            <v>0</v>
          </cell>
          <cell r="J40">
            <v>0</v>
          </cell>
          <cell r="K40">
            <v>0</v>
          </cell>
          <cell r="L40">
            <v>0</v>
          </cell>
          <cell r="M40">
            <v>0</v>
          </cell>
          <cell r="N40">
            <v>0</v>
          </cell>
          <cell r="O40">
            <v>0</v>
          </cell>
          <cell r="P40">
            <v>0</v>
          </cell>
          <cell r="Q40">
            <v>0</v>
          </cell>
          <cell r="R40">
            <v>0</v>
          </cell>
          <cell r="T40">
            <v>0</v>
          </cell>
          <cell r="U40">
            <v>8.6053525186124595</v>
          </cell>
          <cell r="V40">
            <v>-463.25481058530386</v>
          </cell>
        </row>
        <row r="41">
          <cell r="A41" t="str">
            <v>J Block Liquids Reallocated</v>
          </cell>
          <cell r="B41" t="str">
            <v>RL</v>
          </cell>
          <cell r="C41" t="str">
            <v>PD</v>
          </cell>
          <cell r="D41">
            <v>-3062</v>
          </cell>
          <cell r="H41">
            <v>0</v>
          </cell>
          <cell r="I41">
            <v>0</v>
          </cell>
          <cell r="J41">
            <v>0</v>
          </cell>
          <cell r="K41">
            <v>0</v>
          </cell>
          <cell r="L41">
            <v>0</v>
          </cell>
          <cell r="M41">
            <v>0</v>
          </cell>
          <cell r="N41">
            <v>0</v>
          </cell>
          <cell r="O41">
            <v>0</v>
          </cell>
          <cell r="P41">
            <v>0</v>
          </cell>
          <cell r="Q41">
            <v>0</v>
          </cell>
          <cell r="R41">
            <v>0</v>
          </cell>
          <cell r="T41">
            <v>0</v>
          </cell>
          <cell r="U41">
            <v>-248</v>
          </cell>
          <cell r="V41">
            <v>-1011</v>
          </cell>
        </row>
        <row r="42">
          <cell r="A42" t="str">
            <v>Jblock Total</v>
          </cell>
          <cell r="D42">
            <v>-4840.0415540727099</v>
          </cell>
          <cell r="H42">
            <v>0</v>
          </cell>
          <cell r="I42">
            <v>0</v>
          </cell>
          <cell r="J42">
            <v>0</v>
          </cell>
          <cell r="K42">
            <v>0</v>
          </cell>
          <cell r="L42">
            <v>0</v>
          </cell>
          <cell r="M42">
            <v>0</v>
          </cell>
          <cell r="N42">
            <v>0</v>
          </cell>
          <cell r="O42">
            <v>0</v>
          </cell>
          <cell r="P42">
            <v>0</v>
          </cell>
          <cell r="Q42">
            <v>0</v>
          </cell>
          <cell r="R42">
            <v>0</v>
          </cell>
          <cell r="S42">
            <v>0</v>
          </cell>
          <cell r="T42">
            <v>0</v>
          </cell>
          <cell r="U42">
            <v>-239.39464748138755</v>
          </cell>
          <cell r="V42">
            <v>-1474.2548105853039</v>
          </cell>
        </row>
        <row r="43">
          <cell r="A43" t="str">
            <v>STRUCTURED  COMMODITY DERIVS</v>
          </cell>
        </row>
        <row r="44">
          <cell r="A44" t="str">
            <v>Eastern1 Gas</v>
          </cell>
          <cell r="B44" t="str">
            <v>RL</v>
          </cell>
          <cell r="C44" t="str">
            <v>PD</v>
          </cell>
          <cell r="D44">
            <v>7344.6126185547873</v>
          </cell>
          <cell r="H44">
            <v>0</v>
          </cell>
          <cell r="I44">
            <v>0</v>
          </cell>
          <cell r="J44">
            <v>0</v>
          </cell>
          <cell r="K44">
            <v>0</v>
          </cell>
          <cell r="L44">
            <v>0</v>
          </cell>
          <cell r="M44">
            <v>0</v>
          </cell>
          <cell r="N44">
            <v>0</v>
          </cell>
          <cell r="O44">
            <v>0</v>
          </cell>
          <cell r="P44">
            <v>0</v>
          </cell>
          <cell r="Q44">
            <v>0</v>
          </cell>
          <cell r="R44">
            <v>0</v>
          </cell>
          <cell r="T44">
            <v>0</v>
          </cell>
          <cell r="U44">
            <v>3106.1123592496001</v>
          </cell>
          <cell r="V44">
            <v>3350.0301497708733</v>
          </cell>
        </row>
        <row r="45">
          <cell r="A45" t="str">
            <v>Eastern1 Power</v>
          </cell>
          <cell r="B45" t="str">
            <v>RL</v>
          </cell>
          <cell r="C45" t="str">
            <v>PD</v>
          </cell>
          <cell r="D45">
            <v>-9350.8648836130014</v>
          </cell>
          <cell r="H45">
            <v>0</v>
          </cell>
          <cell r="I45">
            <v>0</v>
          </cell>
          <cell r="J45">
            <v>0</v>
          </cell>
          <cell r="K45">
            <v>0</v>
          </cell>
          <cell r="L45">
            <v>0</v>
          </cell>
          <cell r="M45">
            <v>0</v>
          </cell>
          <cell r="N45">
            <v>0</v>
          </cell>
          <cell r="O45">
            <v>0</v>
          </cell>
          <cell r="P45">
            <v>0</v>
          </cell>
          <cell r="Q45">
            <v>0</v>
          </cell>
          <cell r="R45">
            <v>0</v>
          </cell>
          <cell r="T45">
            <v>0</v>
          </cell>
          <cell r="U45">
            <v>-19996.889039313199</v>
          </cell>
          <cell r="V45">
            <v>-22588.283124813424</v>
          </cell>
        </row>
        <row r="46">
          <cell r="A46" t="str">
            <v>Eastern1</v>
          </cell>
          <cell r="D46">
            <v>-2006.2522650582141</v>
          </cell>
          <cell r="H46">
            <v>0</v>
          </cell>
          <cell r="I46">
            <v>0</v>
          </cell>
          <cell r="J46">
            <v>0</v>
          </cell>
          <cell r="K46">
            <v>0</v>
          </cell>
          <cell r="L46">
            <v>0</v>
          </cell>
          <cell r="M46">
            <v>0</v>
          </cell>
          <cell r="N46">
            <v>0</v>
          </cell>
          <cell r="O46">
            <v>0</v>
          </cell>
          <cell r="P46">
            <v>0</v>
          </cell>
          <cell r="Q46">
            <v>0</v>
          </cell>
          <cell r="R46">
            <v>0</v>
          </cell>
          <cell r="S46">
            <v>0</v>
          </cell>
          <cell r="T46">
            <v>0</v>
          </cell>
          <cell r="U46">
            <v>-16890.776680063598</v>
          </cell>
          <cell r="V46">
            <v>-19238.252975042553</v>
          </cell>
        </row>
        <row r="47">
          <cell r="A47" t="str">
            <v>Eastern2 Gas</v>
          </cell>
          <cell r="B47" t="str">
            <v>RL</v>
          </cell>
          <cell r="C47" t="str">
            <v>PD</v>
          </cell>
          <cell r="D47">
            <v>4206.9606102305916</v>
          </cell>
          <cell r="H47">
            <v>0</v>
          </cell>
          <cell r="I47">
            <v>0</v>
          </cell>
          <cell r="J47">
            <v>0</v>
          </cell>
          <cell r="K47">
            <v>0</v>
          </cell>
          <cell r="L47">
            <v>0</v>
          </cell>
          <cell r="M47">
            <v>0</v>
          </cell>
          <cell r="N47">
            <v>0</v>
          </cell>
          <cell r="O47">
            <v>0</v>
          </cell>
          <cell r="P47">
            <v>0</v>
          </cell>
          <cell r="Q47">
            <v>0</v>
          </cell>
          <cell r="R47">
            <v>0</v>
          </cell>
          <cell r="T47">
            <v>0</v>
          </cell>
          <cell r="U47">
            <v>875.51882705485673</v>
          </cell>
          <cell r="V47">
            <v>2052.7556647401584</v>
          </cell>
        </row>
        <row r="48">
          <cell r="A48" t="str">
            <v>Eastern2 Power</v>
          </cell>
          <cell r="B48" t="str">
            <v>RL</v>
          </cell>
          <cell r="C48" t="str">
            <v>PD</v>
          </cell>
          <cell r="D48">
            <v>-14497.823838607443</v>
          </cell>
          <cell r="H48">
            <v>0</v>
          </cell>
          <cell r="I48">
            <v>0</v>
          </cell>
          <cell r="J48">
            <v>0</v>
          </cell>
          <cell r="K48">
            <v>0</v>
          </cell>
          <cell r="L48">
            <v>0</v>
          </cell>
          <cell r="M48">
            <v>0</v>
          </cell>
          <cell r="N48">
            <v>0</v>
          </cell>
          <cell r="O48">
            <v>0</v>
          </cell>
          <cell r="P48">
            <v>0</v>
          </cell>
          <cell r="Q48">
            <v>0</v>
          </cell>
          <cell r="R48">
            <v>0</v>
          </cell>
          <cell r="T48">
            <v>0</v>
          </cell>
          <cell r="U48">
            <v>-23374.905798259733</v>
          </cell>
          <cell r="V48">
            <v>-23127.070379287776</v>
          </cell>
        </row>
        <row r="49">
          <cell r="A49" t="str">
            <v>Eastern2</v>
          </cell>
          <cell r="D49">
            <v>-10290.863228376851</v>
          </cell>
          <cell r="H49">
            <v>0</v>
          </cell>
          <cell r="I49">
            <v>0</v>
          </cell>
          <cell r="J49">
            <v>0</v>
          </cell>
          <cell r="K49">
            <v>0</v>
          </cell>
          <cell r="L49">
            <v>0</v>
          </cell>
          <cell r="M49">
            <v>0</v>
          </cell>
          <cell r="N49">
            <v>0</v>
          </cell>
          <cell r="O49">
            <v>0</v>
          </cell>
          <cell r="P49">
            <v>0</v>
          </cell>
          <cell r="Q49">
            <v>0</v>
          </cell>
          <cell r="R49">
            <v>0</v>
          </cell>
          <cell r="S49">
            <v>0</v>
          </cell>
          <cell r="T49">
            <v>0</v>
          </cell>
          <cell r="U49">
            <v>-22499.386971204876</v>
          </cell>
          <cell r="V49">
            <v>-21074.314714547618</v>
          </cell>
        </row>
        <row r="50">
          <cell r="A50" t="str">
            <v>Eastern Total</v>
          </cell>
          <cell r="D50">
            <v>-12297.115493435065</v>
          </cell>
          <cell r="H50">
            <v>0</v>
          </cell>
          <cell r="I50">
            <v>0</v>
          </cell>
          <cell r="J50">
            <v>0</v>
          </cell>
          <cell r="K50">
            <v>0</v>
          </cell>
          <cell r="L50">
            <v>0</v>
          </cell>
          <cell r="M50">
            <v>0</v>
          </cell>
          <cell r="N50">
            <v>0</v>
          </cell>
          <cell r="O50">
            <v>0</v>
          </cell>
          <cell r="P50">
            <v>0</v>
          </cell>
          <cell r="Q50">
            <v>0</v>
          </cell>
          <cell r="R50">
            <v>0</v>
          </cell>
          <cell r="S50">
            <v>0</v>
          </cell>
          <cell r="T50">
            <v>0</v>
          </cell>
          <cell r="U50">
            <v>-39390.163651268478</v>
          </cell>
          <cell r="V50">
            <v>-40312.567689590171</v>
          </cell>
        </row>
        <row r="51">
          <cell r="A51" t="str">
            <v>Teesside Utility - Watershed Book - Gas</v>
          </cell>
          <cell r="B51" t="str">
            <v>HT</v>
          </cell>
          <cell r="C51" t="str">
            <v>PD</v>
          </cell>
          <cell r="D51">
            <v>-31951.964300358406</v>
          </cell>
          <cell r="H51">
            <v>6882.1560181061568</v>
          </cell>
          <cell r="I51">
            <v>0</v>
          </cell>
          <cell r="J51">
            <v>0</v>
          </cell>
          <cell r="K51">
            <v>0</v>
          </cell>
          <cell r="L51">
            <v>0</v>
          </cell>
          <cell r="M51">
            <v>0</v>
          </cell>
          <cell r="N51">
            <v>0</v>
          </cell>
          <cell r="O51">
            <v>0</v>
          </cell>
          <cell r="P51">
            <v>0</v>
          </cell>
          <cell r="Q51">
            <v>0</v>
          </cell>
          <cell r="R51">
            <v>0</v>
          </cell>
          <cell r="T51">
            <v>6882.1560181061577</v>
          </cell>
          <cell r="U51">
            <v>3618.5192279715625</v>
          </cell>
          <cell r="V51">
            <v>17954.796758484386</v>
          </cell>
        </row>
        <row r="52">
          <cell r="A52" t="str">
            <v>Teesside Utility - Watershed Book - Power</v>
          </cell>
          <cell r="B52" t="str">
            <v>HT</v>
          </cell>
          <cell r="C52" t="str">
            <v>PD</v>
          </cell>
          <cell r="D52">
            <v>-31951.942664213348</v>
          </cell>
          <cell r="H52">
            <v>6882.1560181061568</v>
          </cell>
          <cell r="I52">
            <v>0</v>
          </cell>
          <cell r="J52">
            <v>0</v>
          </cell>
          <cell r="K52">
            <v>0</v>
          </cell>
          <cell r="L52">
            <v>0</v>
          </cell>
          <cell r="M52">
            <v>0</v>
          </cell>
          <cell r="N52">
            <v>0</v>
          </cell>
          <cell r="O52">
            <v>0</v>
          </cell>
          <cell r="P52">
            <v>0</v>
          </cell>
          <cell r="Q52">
            <v>0</v>
          </cell>
          <cell r="R52">
            <v>0</v>
          </cell>
          <cell r="T52">
            <v>6882.1560181061577</v>
          </cell>
          <cell r="U52">
            <v>3618.5192279715625</v>
          </cell>
          <cell r="V52">
            <v>17954.079645774473</v>
          </cell>
        </row>
        <row r="53">
          <cell r="A53" t="str">
            <v>Teesside Utility - Watershed Book</v>
          </cell>
          <cell r="C53" t="str">
            <v>PD</v>
          </cell>
          <cell r="D53">
            <v>-63903.906964571754</v>
          </cell>
          <cell r="H53">
            <v>13764.312036212314</v>
          </cell>
          <cell r="I53">
            <v>0</v>
          </cell>
          <cell r="J53">
            <v>0</v>
          </cell>
          <cell r="K53">
            <v>0</v>
          </cell>
          <cell r="L53">
            <v>0</v>
          </cell>
          <cell r="M53">
            <v>0</v>
          </cell>
          <cell r="N53">
            <v>0</v>
          </cell>
          <cell r="O53">
            <v>0</v>
          </cell>
          <cell r="P53">
            <v>0</v>
          </cell>
          <cell r="Q53">
            <v>0</v>
          </cell>
          <cell r="R53">
            <v>0</v>
          </cell>
          <cell r="S53">
            <v>0</v>
          </cell>
          <cell r="T53">
            <v>13764.312036212315</v>
          </cell>
          <cell r="U53">
            <v>7237.038455943125</v>
          </cell>
          <cell r="V53">
            <v>35908.876404258859</v>
          </cell>
        </row>
        <row r="54">
          <cell r="A54" t="str">
            <v>Teesside Utility - ETOL - Gas</v>
          </cell>
          <cell r="B54" t="str">
            <v>HT</v>
          </cell>
          <cell r="C54" t="str">
            <v>PD</v>
          </cell>
          <cell r="D54">
            <v>10147.971704922767</v>
          </cell>
          <cell r="H54">
            <v>0</v>
          </cell>
          <cell r="I54">
            <v>0</v>
          </cell>
          <cell r="J54">
            <v>0</v>
          </cell>
          <cell r="K54">
            <v>0</v>
          </cell>
          <cell r="L54">
            <v>0</v>
          </cell>
          <cell r="M54">
            <v>0</v>
          </cell>
          <cell r="N54">
            <v>0</v>
          </cell>
          <cell r="O54">
            <v>0</v>
          </cell>
          <cell r="P54">
            <v>0</v>
          </cell>
          <cell r="Q54">
            <v>0</v>
          </cell>
          <cell r="R54">
            <v>0</v>
          </cell>
          <cell r="T54">
            <v>0</v>
          </cell>
          <cell r="U54">
            <v>0</v>
          </cell>
          <cell r="V54">
            <v>0</v>
          </cell>
        </row>
        <row r="55">
          <cell r="A55" t="str">
            <v>Teesside Utility - ETOL - Power</v>
          </cell>
          <cell r="B55" t="str">
            <v>HT</v>
          </cell>
          <cell r="C55" t="str">
            <v>PD</v>
          </cell>
          <cell r="D55">
            <v>10147.976405407628</v>
          </cell>
          <cell r="H55">
            <v>0</v>
          </cell>
          <cell r="I55">
            <v>0</v>
          </cell>
          <cell r="J55">
            <v>0</v>
          </cell>
          <cell r="K55">
            <v>0</v>
          </cell>
          <cell r="L55">
            <v>0</v>
          </cell>
          <cell r="M55">
            <v>0</v>
          </cell>
          <cell r="N55">
            <v>0</v>
          </cell>
          <cell r="O55">
            <v>0</v>
          </cell>
          <cell r="P55">
            <v>0</v>
          </cell>
          <cell r="Q55">
            <v>0</v>
          </cell>
          <cell r="R55">
            <v>0</v>
          </cell>
          <cell r="T55">
            <v>0</v>
          </cell>
          <cell r="U55">
            <v>-0.71711270988437159</v>
          </cell>
          <cell r="V55">
            <v>-0.7171127098845318</v>
          </cell>
        </row>
        <row r="56">
          <cell r="A56" t="str">
            <v>Teesside Utility - ETOL *</v>
          </cell>
          <cell r="B56" t="str">
            <v>HT</v>
          </cell>
          <cell r="C56" t="str">
            <v>PD</v>
          </cell>
          <cell r="D56">
            <v>20295.948110330395</v>
          </cell>
          <cell r="H56">
            <v>0</v>
          </cell>
          <cell r="I56">
            <v>0</v>
          </cell>
          <cell r="J56">
            <v>0</v>
          </cell>
          <cell r="K56">
            <v>0</v>
          </cell>
          <cell r="L56">
            <v>0</v>
          </cell>
          <cell r="M56">
            <v>0</v>
          </cell>
          <cell r="N56">
            <v>0</v>
          </cell>
          <cell r="O56">
            <v>0</v>
          </cell>
          <cell r="P56">
            <v>0</v>
          </cell>
          <cell r="Q56">
            <v>0</v>
          </cell>
          <cell r="R56">
            <v>0</v>
          </cell>
          <cell r="S56">
            <v>0</v>
          </cell>
          <cell r="T56">
            <v>0</v>
          </cell>
          <cell r="U56">
            <v>-0.71711270988437159</v>
          </cell>
          <cell r="V56">
            <v>-0.7171127098845318</v>
          </cell>
        </row>
        <row r="57">
          <cell r="A57" t="str">
            <v>Watershed - Inter-book hedges - Gas</v>
          </cell>
          <cell r="B57" t="str">
            <v>HT</v>
          </cell>
          <cell r="C57" t="str">
            <v>PD</v>
          </cell>
          <cell r="D57">
            <v>1389.0341378607709</v>
          </cell>
          <cell r="H57">
            <v>-7549.3806448499954</v>
          </cell>
          <cell r="I57">
            <v>0</v>
          </cell>
          <cell r="J57">
            <v>0</v>
          </cell>
          <cell r="K57">
            <v>0</v>
          </cell>
          <cell r="L57">
            <v>0</v>
          </cell>
          <cell r="M57">
            <v>0</v>
          </cell>
          <cell r="N57">
            <v>0</v>
          </cell>
          <cell r="O57">
            <v>0</v>
          </cell>
          <cell r="P57">
            <v>0</v>
          </cell>
          <cell r="Q57">
            <v>0</v>
          </cell>
          <cell r="R57">
            <v>0</v>
          </cell>
          <cell r="T57">
            <v>-7549.3806448499954</v>
          </cell>
          <cell r="U57">
            <v>-5100.8430977913258</v>
          </cell>
          <cell r="V57">
            <v>-19354.307456192921</v>
          </cell>
        </row>
        <row r="58">
          <cell r="A58" t="str">
            <v>Watershed - Inter-book hedges - Power</v>
          </cell>
          <cell r="B58" t="str">
            <v>HT</v>
          </cell>
          <cell r="C58" t="str">
            <v>PD</v>
          </cell>
          <cell r="D58">
            <v>1389.0557740058257</v>
          </cell>
          <cell r="H58">
            <v>-7549.3806448499954</v>
          </cell>
          <cell r="I58">
            <v>0</v>
          </cell>
          <cell r="J58">
            <v>0</v>
          </cell>
          <cell r="K58">
            <v>0</v>
          </cell>
          <cell r="L58">
            <v>0</v>
          </cell>
          <cell r="M58">
            <v>0</v>
          </cell>
          <cell r="N58">
            <v>0</v>
          </cell>
          <cell r="O58">
            <v>0</v>
          </cell>
          <cell r="P58">
            <v>0</v>
          </cell>
          <cell r="Q58">
            <v>0</v>
          </cell>
          <cell r="R58">
            <v>0</v>
          </cell>
          <cell r="T58">
            <v>-7549.3806448499954</v>
          </cell>
          <cell r="U58">
            <v>-5100.8430977913258</v>
          </cell>
          <cell r="V58">
            <v>-19355.024568902809</v>
          </cell>
        </row>
        <row r="59">
          <cell r="A59" t="str">
            <v>Watershed - Inter-book hedges</v>
          </cell>
          <cell r="C59" t="str">
            <v>PD</v>
          </cell>
          <cell r="D59">
            <v>2778.0899118665966</v>
          </cell>
          <cell r="H59">
            <v>-15098.761289699991</v>
          </cell>
          <cell r="I59">
            <v>0</v>
          </cell>
          <cell r="J59">
            <v>0</v>
          </cell>
          <cell r="K59">
            <v>0</v>
          </cell>
          <cell r="L59">
            <v>0</v>
          </cell>
          <cell r="M59">
            <v>0</v>
          </cell>
          <cell r="N59">
            <v>0</v>
          </cell>
          <cell r="O59">
            <v>0</v>
          </cell>
          <cell r="P59">
            <v>0</v>
          </cell>
          <cell r="Q59">
            <v>0</v>
          </cell>
          <cell r="R59">
            <v>0</v>
          </cell>
          <cell r="S59">
            <v>0</v>
          </cell>
          <cell r="T59">
            <v>-15098.761289699991</v>
          </cell>
          <cell r="U59">
            <v>-10201.686195582652</v>
          </cell>
          <cell r="V59">
            <v>-38709.332025095733</v>
          </cell>
        </row>
        <row r="60">
          <cell r="A60" t="str">
            <v>Watershed Total</v>
          </cell>
          <cell r="D60">
            <v>-40829.868942374764</v>
          </cell>
          <cell r="H60">
            <v>-1334.4492534876772</v>
          </cell>
          <cell r="I60">
            <v>0</v>
          </cell>
          <cell r="J60">
            <v>0</v>
          </cell>
          <cell r="K60">
            <v>0</v>
          </cell>
          <cell r="L60">
            <v>0</v>
          </cell>
          <cell r="M60">
            <v>0</v>
          </cell>
          <cell r="N60">
            <v>0</v>
          </cell>
          <cell r="O60">
            <v>0</v>
          </cell>
          <cell r="P60">
            <v>0</v>
          </cell>
          <cell r="Q60">
            <v>0</v>
          </cell>
          <cell r="R60">
            <v>0</v>
          </cell>
          <cell r="S60">
            <v>0</v>
          </cell>
          <cell r="T60">
            <v>-1334.4492534876754</v>
          </cell>
          <cell r="U60">
            <v>-2965.3648523494112</v>
          </cell>
          <cell r="V60">
            <v>-2801.1727335467585</v>
          </cell>
        </row>
        <row r="61">
          <cell r="A61" t="str">
            <v>Wessex Water - Gas</v>
          </cell>
          <cell r="B61" t="str">
            <v>RL</v>
          </cell>
          <cell r="C61" t="str">
            <v>PD</v>
          </cell>
          <cell r="D61">
            <v>-164.19777816794047</v>
          </cell>
          <cell r="H61">
            <v>0</v>
          </cell>
          <cell r="I61">
            <v>0</v>
          </cell>
          <cell r="J61">
            <v>0</v>
          </cell>
          <cell r="K61">
            <v>0</v>
          </cell>
          <cell r="L61">
            <v>0</v>
          </cell>
          <cell r="M61">
            <v>0</v>
          </cell>
          <cell r="N61">
            <v>0</v>
          </cell>
          <cell r="O61">
            <v>0</v>
          </cell>
          <cell r="P61">
            <v>0</v>
          </cell>
          <cell r="Q61">
            <v>0</v>
          </cell>
          <cell r="R61">
            <v>0</v>
          </cell>
          <cell r="T61">
            <v>0</v>
          </cell>
          <cell r="U61">
            <v>-16.636089169312203</v>
          </cell>
          <cell r="V61">
            <v>3.5694755202076465</v>
          </cell>
        </row>
        <row r="62">
          <cell r="A62" t="str">
            <v>Wessex Water - Power</v>
          </cell>
          <cell r="B62" t="str">
            <v>RL</v>
          </cell>
          <cell r="C62" t="str">
            <v>PD</v>
          </cell>
          <cell r="D62">
            <v>-164.16390684755234</v>
          </cell>
          <cell r="H62">
            <v>0</v>
          </cell>
          <cell r="I62">
            <v>0</v>
          </cell>
          <cell r="J62">
            <v>0</v>
          </cell>
          <cell r="K62">
            <v>0</v>
          </cell>
          <cell r="L62">
            <v>0</v>
          </cell>
          <cell r="M62">
            <v>0</v>
          </cell>
          <cell r="N62">
            <v>0</v>
          </cell>
          <cell r="O62">
            <v>0</v>
          </cell>
          <cell r="P62">
            <v>0</v>
          </cell>
          <cell r="Q62">
            <v>0</v>
          </cell>
          <cell r="R62">
            <v>0</v>
          </cell>
          <cell r="T62">
            <v>0</v>
          </cell>
          <cell r="U62">
            <v>-16.636089169312203</v>
          </cell>
          <cell r="V62">
            <v>3.5694755202076465</v>
          </cell>
        </row>
        <row r="63">
          <cell r="A63" t="str">
            <v>Wessex Water</v>
          </cell>
          <cell r="C63" t="str">
            <v>PD</v>
          </cell>
          <cell r="D63">
            <v>-328.36168501549281</v>
          </cell>
          <cell r="H63">
            <v>0</v>
          </cell>
          <cell r="I63">
            <v>0</v>
          </cell>
          <cell r="J63">
            <v>0</v>
          </cell>
          <cell r="K63">
            <v>0</v>
          </cell>
          <cell r="L63">
            <v>0</v>
          </cell>
          <cell r="M63">
            <v>0</v>
          </cell>
          <cell r="N63">
            <v>0</v>
          </cell>
          <cell r="O63">
            <v>0</v>
          </cell>
          <cell r="P63">
            <v>0</v>
          </cell>
          <cell r="Q63">
            <v>0</v>
          </cell>
          <cell r="R63">
            <v>0</v>
          </cell>
          <cell r="S63">
            <v>0</v>
          </cell>
          <cell r="T63">
            <v>0</v>
          </cell>
          <cell r="U63">
            <v>-33.272178338624407</v>
          </cell>
          <cell r="V63">
            <v>7.1389510404152929</v>
          </cell>
        </row>
        <row r="64">
          <cell r="A64" t="str">
            <v>Manx - Gas</v>
          </cell>
          <cell r="B64" t="str">
            <v>RL</v>
          </cell>
          <cell r="C64" t="str">
            <v>PD</v>
          </cell>
          <cell r="D64">
            <v>4667.266813253158</v>
          </cell>
          <cell r="H64">
            <v>0</v>
          </cell>
          <cell r="I64">
            <v>0</v>
          </cell>
          <cell r="J64">
            <v>0</v>
          </cell>
          <cell r="K64">
            <v>0</v>
          </cell>
          <cell r="L64">
            <v>0</v>
          </cell>
          <cell r="M64">
            <v>0</v>
          </cell>
          <cell r="N64">
            <v>0</v>
          </cell>
          <cell r="O64">
            <v>0</v>
          </cell>
          <cell r="P64">
            <v>0</v>
          </cell>
          <cell r="Q64">
            <v>0</v>
          </cell>
          <cell r="R64">
            <v>0</v>
          </cell>
          <cell r="T64">
            <v>0</v>
          </cell>
          <cell r="U64">
            <v>0</v>
          </cell>
          <cell r="V64">
            <v>-677.3520255792655</v>
          </cell>
        </row>
        <row r="65">
          <cell r="A65" t="str">
            <v>Manx - Power</v>
          </cell>
          <cell r="B65" t="str">
            <v>RL</v>
          </cell>
          <cell r="C65" t="str">
            <v>PD</v>
          </cell>
          <cell r="D65">
            <v>5165.1219712396514</v>
          </cell>
          <cell r="H65">
            <v>0</v>
          </cell>
          <cell r="I65">
            <v>0</v>
          </cell>
          <cell r="J65">
            <v>0</v>
          </cell>
          <cell r="K65">
            <v>0</v>
          </cell>
          <cell r="L65">
            <v>0</v>
          </cell>
          <cell r="M65">
            <v>0</v>
          </cell>
          <cell r="N65">
            <v>0</v>
          </cell>
          <cell r="O65">
            <v>0</v>
          </cell>
          <cell r="P65">
            <v>0</v>
          </cell>
          <cell r="Q65">
            <v>0</v>
          </cell>
          <cell r="R65">
            <v>0</v>
          </cell>
          <cell r="T65">
            <v>0</v>
          </cell>
          <cell r="U65">
            <v>0</v>
          </cell>
          <cell r="V65">
            <v>-179.49686759277211</v>
          </cell>
        </row>
        <row r="66">
          <cell r="A66" t="str">
            <v>Manx</v>
          </cell>
          <cell r="C66" t="str">
            <v>PD</v>
          </cell>
          <cell r="D66">
            <v>9832.3887844928104</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-856.84889317203761</v>
          </cell>
        </row>
        <row r="67">
          <cell r="A67" t="str">
            <v>TPL EDB - Power</v>
          </cell>
          <cell r="B67" t="str">
            <v>RL</v>
          </cell>
          <cell r="C67" t="str">
            <v>PD</v>
          </cell>
          <cell r="D67">
            <v>-3423.0125058633057</v>
          </cell>
          <cell r="H67">
            <v>0</v>
          </cell>
          <cell r="I67">
            <v>0</v>
          </cell>
          <cell r="J67">
            <v>0</v>
          </cell>
          <cell r="K67">
            <v>0</v>
          </cell>
          <cell r="L67">
            <v>0</v>
          </cell>
          <cell r="M67">
            <v>0</v>
          </cell>
          <cell r="N67">
            <v>0</v>
          </cell>
          <cell r="O67">
            <v>0</v>
          </cell>
          <cell r="P67">
            <v>0</v>
          </cell>
          <cell r="Q67">
            <v>0</v>
          </cell>
          <cell r="R67">
            <v>0</v>
          </cell>
          <cell r="T67">
            <v>0</v>
          </cell>
          <cell r="U67">
            <v>0</v>
          </cell>
          <cell r="V67">
            <v>0</v>
          </cell>
        </row>
        <row r="68">
          <cell r="A68" t="str">
            <v>TPL EDB - Gas</v>
          </cell>
          <cell r="B68" t="str">
            <v>RL</v>
          </cell>
          <cell r="C68" t="str">
            <v>PD</v>
          </cell>
          <cell r="D68">
            <v>-3423.0125058633057</v>
          </cell>
          <cell r="H68">
            <v>0</v>
          </cell>
          <cell r="I68">
            <v>0</v>
          </cell>
          <cell r="J68">
            <v>0</v>
          </cell>
          <cell r="K68">
            <v>0</v>
          </cell>
          <cell r="L68">
            <v>0</v>
          </cell>
          <cell r="M68">
            <v>0</v>
          </cell>
          <cell r="N68">
            <v>0</v>
          </cell>
          <cell r="O68">
            <v>0</v>
          </cell>
          <cell r="P68">
            <v>0</v>
          </cell>
          <cell r="Q68">
            <v>0</v>
          </cell>
          <cell r="R68">
            <v>0</v>
          </cell>
          <cell r="T68">
            <v>0</v>
          </cell>
          <cell r="U68">
            <v>0</v>
          </cell>
          <cell r="V68">
            <v>0</v>
          </cell>
        </row>
        <row r="69">
          <cell r="A69" t="str">
            <v>TPL EDB - Liquids</v>
          </cell>
          <cell r="B69" t="str">
            <v>RL</v>
          </cell>
          <cell r="C69" t="str">
            <v>PD</v>
          </cell>
          <cell r="D69">
            <v>-3423.0125058633057</v>
          </cell>
          <cell r="H69">
            <v>0</v>
          </cell>
          <cell r="I69">
            <v>0</v>
          </cell>
          <cell r="J69">
            <v>0</v>
          </cell>
          <cell r="K69">
            <v>0</v>
          </cell>
          <cell r="L69">
            <v>0</v>
          </cell>
          <cell r="M69">
            <v>0</v>
          </cell>
          <cell r="N69">
            <v>0</v>
          </cell>
          <cell r="O69">
            <v>0</v>
          </cell>
          <cell r="P69">
            <v>0</v>
          </cell>
          <cell r="Q69">
            <v>0</v>
          </cell>
          <cell r="R69">
            <v>0</v>
          </cell>
          <cell r="T69">
            <v>0</v>
          </cell>
          <cell r="U69">
            <v>0</v>
          </cell>
          <cell r="V69">
            <v>0</v>
          </cell>
        </row>
        <row r="70">
          <cell r="A70" t="str">
            <v>TPL EDB</v>
          </cell>
          <cell r="C70" t="str">
            <v>PD</v>
          </cell>
          <cell r="D70">
            <v>-10269.037517589917</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row>
        <row r="71">
          <cell r="A71" t="str">
            <v>NP - HFO MTM</v>
          </cell>
          <cell r="B71" t="str">
            <v>RL</v>
          </cell>
          <cell r="C71" t="str">
            <v>PD</v>
          </cell>
          <cell r="D71">
            <v>0</v>
          </cell>
          <cell r="H71">
            <v>0</v>
          </cell>
          <cell r="I71">
            <v>0</v>
          </cell>
          <cell r="J71">
            <v>0</v>
          </cell>
          <cell r="K71">
            <v>0</v>
          </cell>
          <cell r="L71">
            <v>0</v>
          </cell>
          <cell r="M71">
            <v>0</v>
          </cell>
          <cell r="N71">
            <v>0</v>
          </cell>
          <cell r="O71">
            <v>0</v>
          </cell>
          <cell r="P71">
            <v>0</v>
          </cell>
          <cell r="Q71">
            <v>0</v>
          </cell>
          <cell r="R71">
            <v>0</v>
          </cell>
          <cell r="T71">
            <v>0</v>
          </cell>
          <cell r="U71">
            <v>0</v>
          </cell>
          <cell r="V71">
            <v>0</v>
          </cell>
        </row>
        <row r="72">
          <cell r="A72" t="str">
            <v>UK France Interconnector</v>
          </cell>
          <cell r="B72" t="str">
            <v>RL</v>
          </cell>
          <cell r="C72" t="str">
            <v>PD</v>
          </cell>
          <cell r="D72">
            <v>6.9299489551654059</v>
          </cell>
          <cell r="H72">
            <v>0</v>
          </cell>
          <cell r="I72">
            <v>0</v>
          </cell>
          <cell r="J72">
            <v>0</v>
          </cell>
          <cell r="K72">
            <v>0</v>
          </cell>
          <cell r="L72">
            <v>0</v>
          </cell>
          <cell r="M72">
            <v>0</v>
          </cell>
          <cell r="N72">
            <v>0</v>
          </cell>
          <cell r="O72">
            <v>0</v>
          </cell>
          <cell r="P72">
            <v>0</v>
          </cell>
          <cell r="Q72">
            <v>0</v>
          </cell>
          <cell r="R72">
            <v>0</v>
          </cell>
          <cell r="T72">
            <v>0</v>
          </cell>
          <cell r="U72">
            <v>0.53926875783304729</v>
          </cell>
          <cell r="V72">
            <v>-1277.4846605438963</v>
          </cell>
        </row>
        <row r="73">
          <cell r="A73" t="str">
            <v>Other Structured Total</v>
          </cell>
          <cell r="D73">
            <v>-758.08046915743466</v>
          </cell>
          <cell r="H73">
            <v>0</v>
          </cell>
          <cell r="I73">
            <v>0</v>
          </cell>
          <cell r="J73">
            <v>0</v>
          </cell>
          <cell r="K73">
            <v>0</v>
          </cell>
          <cell r="L73">
            <v>0</v>
          </cell>
          <cell r="M73">
            <v>0</v>
          </cell>
          <cell r="N73">
            <v>0</v>
          </cell>
          <cell r="O73">
            <v>0</v>
          </cell>
          <cell r="P73">
            <v>0</v>
          </cell>
          <cell r="Q73">
            <v>0</v>
          </cell>
          <cell r="R73">
            <v>0</v>
          </cell>
          <cell r="S73">
            <v>0</v>
          </cell>
          <cell r="T73">
            <v>0</v>
          </cell>
          <cell r="U73">
            <v>-32.732909580791357</v>
          </cell>
          <cell r="V73">
            <v>-2127.1946026755186</v>
          </cell>
        </row>
        <row r="74">
          <cell r="A74" t="str">
            <v>Enrici Gas Transportation</v>
          </cell>
          <cell r="B74" t="str">
            <v>RL</v>
          </cell>
          <cell r="C74" t="str">
            <v>RY</v>
          </cell>
          <cell r="D74">
            <v>3105.225887700672</v>
          </cell>
          <cell r="H74">
            <v>0</v>
          </cell>
          <cell r="I74">
            <v>0</v>
          </cell>
          <cell r="J74">
            <v>0</v>
          </cell>
          <cell r="K74">
            <v>0</v>
          </cell>
          <cell r="L74">
            <v>0</v>
          </cell>
          <cell r="M74">
            <v>0</v>
          </cell>
          <cell r="N74">
            <v>0</v>
          </cell>
          <cell r="O74">
            <v>0</v>
          </cell>
          <cell r="P74">
            <v>0</v>
          </cell>
          <cell r="Q74">
            <v>0</v>
          </cell>
          <cell r="R74">
            <v>0</v>
          </cell>
          <cell r="T74">
            <v>0</v>
          </cell>
          <cell r="U74">
            <v>758.70524705766445</v>
          </cell>
          <cell r="V74">
            <v>758.70524705766456</v>
          </cell>
        </row>
        <row r="75">
          <cell r="A75" t="str">
            <v>Teesside Liquids</v>
          </cell>
          <cell r="B75" t="str">
            <v>RL</v>
          </cell>
          <cell r="C75" t="str">
            <v>PD</v>
          </cell>
          <cell r="D75">
            <v>7612.9511441461318</v>
          </cell>
          <cell r="H75">
            <v>0</v>
          </cell>
          <cell r="I75">
            <v>0</v>
          </cell>
          <cell r="J75">
            <v>0</v>
          </cell>
          <cell r="K75">
            <v>0</v>
          </cell>
          <cell r="L75">
            <v>0</v>
          </cell>
          <cell r="M75">
            <v>0</v>
          </cell>
          <cell r="N75">
            <v>0</v>
          </cell>
          <cell r="O75">
            <v>0</v>
          </cell>
          <cell r="P75">
            <v>0</v>
          </cell>
          <cell r="Q75">
            <v>0</v>
          </cell>
          <cell r="R75">
            <v>0</v>
          </cell>
          <cell r="T75">
            <v>0</v>
          </cell>
          <cell r="U75">
            <v>0</v>
          </cell>
          <cell r="V75">
            <v>-0.39728044127605244</v>
          </cell>
        </row>
        <row r="76">
          <cell r="A76" t="str">
            <v>Other</v>
          </cell>
          <cell r="B76" t="str">
            <v>JS</v>
          </cell>
          <cell r="C76" t="str">
            <v>PD</v>
          </cell>
          <cell r="D76">
            <v>26.152524</v>
          </cell>
          <cell r="H76">
            <v>0</v>
          </cell>
          <cell r="I76">
            <v>0</v>
          </cell>
          <cell r="J76">
            <v>0</v>
          </cell>
          <cell r="K76">
            <v>0</v>
          </cell>
          <cell r="L76">
            <v>0</v>
          </cell>
          <cell r="M76">
            <v>0</v>
          </cell>
          <cell r="N76">
            <v>0</v>
          </cell>
          <cell r="O76">
            <v>0</v>
          </cell>
          <cell r="P76">
            <v>0</v>
          </cell>
          <cell r="Q76">
            <v>0</v>
          </cell>
          <cell r="R76">
            <v>0</v>
          </cell>
          <cell r="T76">
            <v>0</v>
          </cell>
          <cell r="U76">
            <v>0</v>
          </cell>
          <cell r="V76">
            <v>0</v>
          </cell>
        </row>
        <row r="77">
          <cell r="A77" t="str">
            <v>Enrici</v>
          </cell>
          <cell r="B77" t="str">
            <v>RL</v>
          </cell>
          <cell r="C77" t="str">
            <v>PD</v>
          </cell>
          <cell r="D77">
            <v>-14367.277138587448</v>
          </cell>
          <cell r="H77">
            <v>0</v>
          </cell>
          <cell r="I77">
            <v>0</v>
          </cell>
          <cell r="J77">
            <v>0</v>
          </cell>
          <cell r="K77">
            <v>0</v>
          </cell>
          <cell r="L77">
            <v>0</v>
          </cell>
          <cell r="M77">
            <v>0</v>
          </cell>
          <cell r="N77">
            <v>0</v>
          </cell>
          <cell r="O77">
            <v>0</v>
          </cell>
          <cell r="P77">
            <v>0</v>
          </cell>
          <cell r="Q77">
            <v>0</v>
          </cell>
          <cell r="R77">
            <v>0</v>
          </cell>
          <cell r="T77">
            <v>0</v>
          </cell>
          <cell r="U77">
            <v>-1863.0229646441037</v>
          </cell>
          <cell r="V77">
            <v>-5047.039252166207</v>
          </cell>
        </row>
        <row r="78">
          <cell r="A78" t="str">
            <v>Trakya &amp; ENS *</v>
          </cell>
          <cell r="B78" t="str">
            <v>JS</v>
          </cell>
          <cell r="D78">
            <v>2768</v>
          </cell>
          <cell r="H78">
            <v>0</v>
          </cell>
          <cell r="I78">
            <v>0</v>
          </cell>
          <cell r="J78">
            <v>0</v>
          </cell>
          <cell r="K78">
            <v>0</v>
          </cell>
          <cell r="L78">
            <v>0</v>
          </cell>
          <cell r="M78">
            <v>0</v>
          </cell>
          <cell r="N78">
            <v>0</v>
          </cell>
          <cell r="O78">
            <v>0</v>
          </cell>
          <cell r="P78">
            <v>0</v>
          </cell>
          <cell r="Q78">
            <v>0</v>
          </cell>
          <cell r="R78">
            <v>0</v>
          </cell>
          <cell r="T78">
            <v>0</v>
          </cell>
          <cell r="U78">
            <v>-117</v>
          </cell>
          <cell r="V78">
            <v>534</v>
          </cell>
        </row>
        <row r="79">
          <cell r="A79" t="str">
            <v>Octagon</v>
          </cell>
          <cell r="B79" t="str">
            <v/>
          </cell>
          <cell r="C79" t="str">
            <v>PD</v>
          </cell>
          <cell r="D79">
            <v>-171.85032402211058</v>
          </cell>
          <cell r="H79">
            <v>0</v>
          </cell>
          <cell r="I79">
            <v>0</v>
          </cell>
          <cell r="J79">
            <v>0</v>
          </cell>
          <cell r="K79">
            <v>0</v>
          </cell>
          <cell r="L79">
            <v>0</v>
          </cell>
          <cell r="M79">
            <v>0</v>
          </cell>
          <cell r="N79">
            <v>0</v>
          </cell>
          <cell r="O79">
            <v>0</v>
          </cell>
          <cell r="P79">
            <v>0</v>
          </cell>
          <cell r="Q79">
            <v>0</v>
          </cell>
          <cell r="R79">
            <v>0</v>
          </cell>
          <cell r="T79">
            <v>0</v>
          </cell>
          <cell r="U79">
            <v>0</v>
          </cell>
          <cell r="V79">
            <v>-171.85032402211058</v>
          </cell>
        </row>
        <row r="80">
          <cell r="A80" t="str">
            <v>NP Accrual Book</v>
          </cell>
          <cell r="B80" t="str">
            <v/>
          </cell>
          <cell r="C80" t="str">
            <v>PD</v>
          </cell>
          <cell r="D80">
            <v>-10475.749111799279</v>
          </cell>
          <cell r="H80">
            <v>0</v>
          </cell>
          <cell r="I80">
            <v>0</v>
          </cell>
          <cell r="J80">
            <v>0</v>
          </cell>
          <cell r="K80">
            <v>0</v>
          </cell>
          <cell r="L80">
            <v>0</v>
          </cell>
          <cell r="M80">
            <v>0</v>
          </cell>
          <cell r="N80">
            <v>0</v>
          </cell>
          <cell r="O80">
            <v>0</v>
          </cell>
          <cell r="P80">
            <v>0</v>
          </cell>
          <cell r="Q80">
            <v>0</v>
          </cell>
          <cell r="R80">
            <v>0</v>
          </cell>
          <cell r="T80">
            <v>0</v>
          </cell>
          <cell r="U80">
            <v>0</v>
          </cell>
          <cell r="V80">
            <v>707.0731319459901</v>
          </cell>
        </row>
        <row r="81">
          <cell r="A81" t="str">
            <v>Accrual Total</v>
          </cell>
          <cell r="D81">
            <v>-11502.547018562034</v>
          </cell>
          <cell r="H81">
            <v>0</v>
          </cell>
          <cell r="I81">
            <v>0</v>
          </cell>
          <cell r="J81">
            <v>0</v>
          </cell>
          <cell r="K81">
            <v>0</v>
          </cell>
          <cell r="L81">
            <v>0</v>
          </cell>
          <cell r="M81">
            <v>0</v>
          </cell>
          <cell r="N81">
            <v>0</v>
          </cell>
          <cell r="O81">
            <v>0</v>
          </cell>
          <cell r="P81">
            <v>0</v>
          </cell>
          <cell r="Q81">
            <v>0</v>
          </cell>
          <cell r="R81">
            <v>0</v>
          </cell>
          <cell r="S81">
            <v>0</v>
          </cell>
          <cell r="T81">
            <v>0</v>
          </cell>
          <cell r="U81">
            <v>-1221.3177175864394</v>
          </cell>
          <cell r="V81">
            <v>-3219.5084776259391</v>
          </cell>
        </row>
        <row r="82">
          <cell r="A82" t="str">
            <v>Structured Commodity Derivatives Total</v>
          </cell>
          <cell r="D82">
            <v>-65387.611923529301</v>
          </cell>
          <cell r="H82">
            <v>-1334.4492534876772</v>
          </cell>
          <cell r="I82">
            <v>0</v>
          </cell>
          <cell r="J82">
            <v>0</v>
          </cell>
          <cell r="K82">
            <v>0</v>
          </cell>
          <cell r="L82">
            <v>0</v>
          </cell>
          <cell r="M82">
            <v>0</v>
          </cell>
          <cell r="N82">
            <v>0</v>
          </cell>
          <cell r="O82">
            <v>0</v>
          </cell>
          <cell r="P82">
            <v>0</v>
          </cell>
          <cell r="Q82">
            <v>0</v>
          </cell>
          <cell r="R82">
            <v>0</v>
          </cell>
          <cell r="S82">
            <v>0</v>
          </cell>
          <cell r="T82">
            <v>-1334.4492534876754</v>
          </cell>
          <cell r="U82">
            <v>-43609.579130785125</v>
          </cell>
          <cell r="V82">
            <v>-48460.443503438386</v>
          </cell>
        </row>
        <row r="83">
          <cell r="A83" t="str">
            <v>METALS</v>
          </cell>
        </row>
        <row r="84">
          <cell r="A84" t="str">
            <v>Financial Trading &amp; Warehousing</v>
          </cell>
          <cell r="B84" t="str">
            <v/>
          </cell>
          <cell r="D84">
            <v>24832</v>
          </cell>
          <cell r="H84">
            <v>2918</v>
          </cell>
          <cell r="I84">
            <v>0</v>
          </cell>
          <cell r="J84">
            <v>0</v>
          </cell>
          <cell r="K84">
            <v>0</v>
          </cell>
          <cell r="L84">
            <v>0</v>
          </cell>
          <cell r="M84">
            <v>0</v>
          </cell>
          <cell r="N84">
            <v>0</v>
          </cell>
          <cell r="O84">
            <v>0</v>
          </cell>
          <cell r="P84">
            <v>0</v>
          </cell>
          <cell r="Q84">
            <v>0</v>
          </cell>
          <cell r="R84">
            <v>0</v>
          </cell>
          <cell r="T84">
            <v>2918</v>
          </cell>
          <cell r="U84">
            <v>1843</v>
          </cell>
          <cell r="V84">
            <v>9625</v>
          </cell>
        </row>
        <row r="85">
          <cell r="A85" t="str">
            <v>Enron Trading Services</v>
          </cell>
          <cell r="B85" t="str">
            <v/>
          </cell>
          <cell r="D85">
            <v>1883.9999999999998</v>
          </cell>
          <cell r="H85">
            <v>7</v>
          </cell>
          <cell r="I85">
            <v>0</v>
          </cell>
          <cell r="J85">
            <v>0</v>
          </cell>
          <cell r="K85">
            <v>0</v>
          </cell>
          <cell r="L85">
            <v>0</v>
          </cell>
          <cell r="M85">
            <v>0</v>
          </cell>
          <cell r="N85">
            <v>0</v>
          </cell>
          <cell r="O85">
            <v>0</v>
          </cell>
          <cell r="P85">
            <v>0</v>
          </cell>
          <cell r="Q85">
            <v>0</v>
          </cell>
          <cell r="R85">
            <v>0</v>
          </cell>
          <cell r="T85">
            <v>6.9999999999995453</v>
          </cell>
          <cell r="U85">
            <v>1883.9999999999998</v>
          </cell>
          <cell r="V85">
            <v>1883.9999999999998</v>
          </cell>
        </row>
        <row r="86">
          <cell r="A86" t="str">
            <v>Henry Bath Accrual Income</v>
          </cell>
          <cell r="B86" t="str">
            <v/>
          </cell>
          <cell r="D86">
            <v>12383</v>
          </cell>
          <cell r="H86">
            <v>121</v>
          </cell>
          <cell r="I86">
            <v>0</v>
          </cell>
          <cell r="J86">
            <v>0</v>
          </cell>
          <cell r="K86">
            <v>0</v>
          </cell>
          <cell r="L86">
            <v>0</v>
          </cell>
          <cell r="M86">
            <v>0</v>
          </cell>
          <cell r="N86">
            <v>0</v>
          </cell>
          <cell r="O86">
            <v>0</v>
          </cell>
          <cell r="P86">
            <v>0</v>
          </cell>
          <cell r="Q86">
            <v>0</v>
          </cell>
          <cell r="R86">
            <v>0</v>
          </cell>
          <cell r="T86">
            <v>121</v>
          </cell>
          <cell r="U86">
            <v>1572.9999999999998</v>
          </cell>
          <cell r="V86">
            <v>5235</v>
          </cell>
        </row>
        <row r="87">
          <cell r="A87" t="str">
            <v>Henry Bath Trading</v>
          </cell>
          <cell r="B87" t="str">
            <v/>
          </cell>
          <cell r="D87">
            <v>-5745.9879999999994</v>
          </cell>
          <cell r="H87">
            <v>-62.800000000000182</v>
          </cell>
          <cell r="I87">
            <v>0</v>
          </cell>
          <cell r="J87">
            <v>0</v>
          </cell>
          <cell r="K87">
            <v>0</v>
          </cell>
          <cell r="L87">
            <v>0</v>
          </cell>
          <cell r="M87">
            <v>0</v>
          </cell>
          <cell r="N87">
            <v>0</v>
          </cell>
          <cell r="O87">
            <v>0</v>
          </cell>
          <cell r="P87">
            <v>0</v>
          </cell>
          <cell r="Q87">
            <v>0</v>
          </cell>
          <cell r="R87">
            <v>0</v>
          </cell>
          <cell r="T87">
            <v>-62.800000000000182</v>
          </cell>
          <cell r="U87">
            <v>-1346.357</v>
          </cell>
          <cell r="V87">
            <v>-3084.5389999999998</v>
          </cell>
        </row>
        <row r="88">
          <cell r="A88" t="str">
            <v>SFG**</v>
          </cell>
          <cell r="B88" t="str">
            <v/>
          </cell>
          <cell r="D88">
            <v>424</v>
          </cell>
          <cell r="H88">
            <v>0</v>
          </cell>
          <cell r="I88">
            <v>0</v>
          </cell>
          <cell r="J88">
            <v>0</v>
          </cell>
          <cell r="K88">
            <v>0</v>
          </cell>
          <cell r="L88">
            <v>0</v>
          </cell>
          <cell r="M88">
            <v>0</v>
          </cell>
          <cell r="N88">
            <v>0</v>
          </cell>
          <cell r="O88">
            <v>0</v>
          </cell>
          <cell r="P88">
            <v>0</v>
          </cell>
          <cell r="Q88">
            <v>0</v>
          </cell>
          <cell r="R88">
            <v>0</v>
          </cell>
          <cell r="T88">
            <v>0</v>
          </cell>
          <cell r="U88">
            <v>0</v>
          </cell>
          <cell r="V88">
            <v>0.43599999999997863</v>
          </cell>
        </row>
        <row r="89">
          <cell r="A89" t="str">
            <v>Merchanting</v>
          </cell>
          <cell r="B89" t="str">
            <v/>
          </cell>
          <cell r="D89">
            <v>-30152</v>
          </cell>
          <cell r="H89">
            <v>99.999999999999986</v>
          </cell>
          <cell r="I89">
            <v>0</v>
          </cell>
          <cell r="J89">
            <v>0</v>
          </cell>
          <cell r="K89">
            <v>0</v>
          </cell>
          <cell r="L89">
            <v>0</v>
          </cell>
          <cell r="M89">
            <v>0</v>
          </cell>
          <cell r="N89">
            <v>0</v>
          </cell>
          <cell r="O89">
            <v>0</v>
          </cell>
          <cell r="P89">
            <v>0</v>
          </cell>
          <cell r="Q89">
            <v>0</v>
          </cell>
          <cell r="R89">
            <v>0</v>
          </cell>
          <cell r="T89">
            <v>100</v>
          </cell>
          <cell r="U89">
            <v>-3800</v>
          </cell>
          <cell r="V89">
            <v>-5100</v>
          </cell>
        </row>
        <row r="90">
          <cell r="A90" t="str">
            <v>Merchanting-NY Agency Comm</v>
          </cell>
          <cell r="B90" t="str">
            <v/>
          </cell>
          <cell r="D90">
            <v>2637</v>
          </cell>
          <cell r="H90">
            <v>24.999999999999996</v>
          </cell>
          <cell r="I90">
            <v>0</v>
          </cell>
          <cell r="J90">
            <v>0</v>
          </cell>
          <cell r="K90">
            <v>0</v>
          </cell>
          <cell r="L90">
            <v>0</v>
          </cell>
          <cell r="M90">
            <v>0</v>
          </cell>
          <cell r="N90">
            <v>0</v>
          </cell>
          <cell r="O90">
            <v>0</v>
          </cell>
          <cell r="P90">
            <v>0</v>
          </cell>
          <cell r="Q90">
            <v>0</v>
          </cell>
          <cell r="R90">
            <v>0</v>
          </cell>
          <cell r="T90">
            <v>25</v>
          </cell>
          <cell r="U90">
            <v>350</v>
          </cell>
          <cell r="V90">
            <v>838</v>
          </cell>
        </row>
        <row r="91">
          <cell r="A91" t="str">
            <v>Concentrates</v>
          </cell>
          <cell r="B91" t="str">
            <v/>
          </cell>
          <cell r="D91">
            <v>4869</v>
          </cell>
          <cell r="H91">
            <v>526</v>
          </cell>
          <cell r="I91">
            <v>0</v>
          </cell>
          <cell r="J91">
            <v>0</v>
          </cell>
          <cell r="K91">
            <v>0</v>
          </cell>
          <cell r="L91">
            <v>0</v>
          </cell>
          <cell r="M91">
            <v>0</v>
          </cell>
          <cell r="N91">
            <v>0</v>
          </cell>
          <cell r="O91">
            <v>0</v>
          </cell>
          <cell r="P91">
            <v>0</v>
          </cell>
          <cell r="Q91">
            <v>0</v>
          </cell>
          <cell r="R91">
            <v>0</v>
          </cell>
          <cell r="T91">
            <v>526</v>
          </cell>
          <cell r="U91">
            <v>1245</v>
          </cell>
          <cell r="V91">
            <v>1178</v>
          </cell>
        </row>
        <row r="92">
          <cell r="A92" t="str">
            <v>US Secondary Metals Trading</v>
          </cell>
          <cell r="B92" t="str">
            <v/>
          </cell>
          <cell r="D92">
            <v>-424</v>
          </cell>
          <cell r="H92">
            <v>-66</v>
          </cell>
          <cell r="I92">
            <v>0</v>
          </cell>
          <cell r="J92">
            <v>0</v>
          </cell>
          <cell r="K92">
            <v>0</v>
          </cell>
          <cell r="L92">
            <v>0</v>
          </cell>
          <cell r="M92">
            <v>0</v>
          </cell>
          <cell r="N92">
            <v>0</v>
          </cell>
          <cell r="O92">
            <v>0</v>
          </cell>
          <cell r="P92">
            <v>0</v>
          </cell>
          <cell r="Q92">
            <v>0</v>
          </cell>
          <cell r="R92">
            <v>0</v>
          </cell>
          <cell r="T92">
            <v>-66</v>
          </cell>
          <cell r="U92">
            <v>149</v>
          </cell>
          <cell r="V92">
            <v>238</v>
          </cell>
        </row>
        <row r="93">
          <cell r="A93" t="str">
            <v>Recycling</v>
          </cell>
          <cell r="B93" t="str">
            <v/>
          </cell>
          <cell r="D93">
            <v>312.03796000367839</v>
          </cell>
          <cell r="H93">
            <v>555.72776637669585</v>
          </cell>
          <cell r="I93">
            <v>0</v>
          </cell>
          <cell r="J93">
            <v>0</v>
          </cell>
          <cell r="K93">
            <v>0</v>
          </cell>
          <cell r="L93">
            <v>0</v>
          </cell>
          <cell r="M93">
            <v>0</v>
          </cell>
          <cell r="N93">
            <v>0</v>
          </cell>
          <cell r="O93">
            <v>0</v>
          </cell>
          <cell r="P93">
            <v>0</v>
          </cell>
          <cell r="Q93">
            <v>0</v>
          </cell>
          <cell r="R93">
            <v>0</v>
          </cell>
          <cell r="T93">
            <v>555.72776637669597</v>
          </cell>
          <cell r="U93">
            <v>792.73208869840016</v>
          </cell>
          <cell r="V93">
            <v>1296.6546864500663</v>
          </cell>
        </row>
        <row r="94">
          <cell r="A94" t="str">
            <v>Metals Total</v>
          </cell>
          <cell r="D94">
            <v>11019.04996000368</v>
          </cell>
          <cell r="H94">
            <v>4123.9277663766952</v>
          </cell>
          <cell r="I94">
            <v>0</v>
          </cell>
          <cell r="J94">
            <v>0</v>
          </cell>
          <cell r="K94">
            <v>0</v>
          </cell>
          <cell r="L94">
            <v>0</v>
          </cell>
          <cell r="M94">
            <v>0</v>
          </cell>
          <cell r="N94">
            <v>0</v>
          </cell>
          <cell r="O94">
            <v>0</v>
          </cell>
          <cell r="P94">
            <v>0</v>
          </cell>
          <cell r="Q94">
            <v>0</v>
          </cell>
          <cell r="R94">
            <v>0</v>
          </cell>
          <cell r="T94">
            <v>4123.9277663766952</v>
          </cell>
          <cell r="U94">
            <v>2690.3750886984003</v>
          </cell>
          <cell r="V94">
            <v>12110.551686450066</v>
          </cell>
        </row>
        <row r="95">
          <cell r="A95" t="str">
            <v>CREDIT TRADING</v>
          </cell>
        </row>
        <row r="96">
          <cell r="A96" t="str">
            <v>Credit Trading</v>
          </cell>
          <cell r="B96" t="str">
            <v>BS</v>
          </cell>
          <cell r="C96" t="str">
            <v>DW</v>
          </cell>
          <cell r="D96">
            <v>2454.0971214678975</v>
          </cell>
          <cell r="H96">
            <v>-33.310046878820231</v>
          </cell>
          <cell r="I96">
            <v>0</v>
          </cell>
          <cell r="J96">
            <v>0</v>
          </cell>
          <cell r="K96">
            <v>0</v>
          </cell>
          <cell r="L96">
            <v>0</v>
          </cell>
          <cell r="M96">
            <v>0</v>
          </cell>
          <cell r="N96">
            <v>0</v>
          </cell>
          <cell r="O96">
            <v>0</v>
          </cell>
          <cell r="P96">
            <v>0</v>
          </cell>
          <cell r="Q96">
            <v>0</v>
          </cell>
          <cell r="R96">
            <v>0</v>
          </cell>
          <cell r="T96">
            <v>-33.310046878820231</v>
          </cell>
          <cell r="U96">
            <v>-1262.3597154352437</v>
          </cell>
          <cell r="V96">
            <v>-2550.3329190568502</v>
          </cell>
        </row>
        <row r="97">
          <cell r="A97" t="str">
            <v>Debt Book</v>
          </cell>
          <cell r="B97" t="str">
            <v/>
          </cell>
          <cell r="C97" t="str">
            <v>TD</v>
          </cell>
          <cell r="D97">
            <v>610.52059640410255</v>
          </cell>
          <cell r="H97">
            <v>-25.828434416272216</v>
          </cell>
          <cell r="I97">
            <v>0</v>
          </cell>
          <cell r="J97">
            <v>0</v>
          </cell>
          <cell r="K97">
            <v>0</v>
          </cell>
          <cell r="L97">
            <v>0</v>
          </cell>
          <cell r="M97">
            <v>0</v>
          </cell>
          <cell r="N97">
            <v>0</v>
          </cell>
          <cell r="O97">
            <v>0</v>
          </cell>
          <cell r="P97">
            <v>0</v>
          </cell>
          <cell r="Q97">
            <v>0</v>
          </cell>
          <cell r="R97">
            <v>0</v>
          </cell>
          <cell r="T97">
            <v>-25.828434416272216</v>
          </cell>
          <cell r="U97">
            <v>-85.262104276758578</v>
          </cell>
          <cell r="V97">
            <v>2639.9519057067851</v>
          </cell>
        </row>
        <row r="98">
          <cell r="A98" t="str">
            <v>Structured Finance Group</v>
          </cell>
          <cell r="B98" t="str">
            <v>TD</v>
          </cell>
          <cell r="C98" t="str">
            <v>TD</v>
          </cell>
          <cell r="D98">
            <v>128.50200000000001</v>
          </cell>
          <cell r="H98">
            <v>0</v>
          </cell>
          <cell r="I98">
            <v>0</v>
          </cell>
          <cell r="J98">
            <v>0</v>
          </cell>
          <cell r="K98">
            <v>0</v>
          </cell>
          <cell r="L98">
            <v>0</v>
          </cell>
          <cell r="M98">
            <v>0</v>
          </cell>
          <cell r="N98">
            <v>0</v>
          </cell>
          <cell r="O98">
            <v>0</v>
          </cell>
          <cell r="P98">
            <v>0</v>
          </cell>
          <cell r="Q98">
            <v>0</v>
          </cell>
          <cell r="R98">
            <v>0</v>
          </cell>
          <cell r="T98">
            <v>0</v>
          </cell>
          <cell r="U98">
            <v>0</v>
          </cell>
          <cell r="V98">
            <v>128.50200000000001</v>
          </cell>
        </row>
        <row r="99">
          <cell r="A99" t="str">
            <v>Credit Trading Total</v>
          </cell>
          <cell r="D99">
            <v>3193.1197178719999</v>
          </cell>
          <cell r="H99">
            <v>-59.138481295092447</v>
          </cell>
          <cell r="I99">
            <v>0</v>
          </cell>
          <cell r="J99">
            <v>0</v>
          </cell>
          <cell r="K99">
            <v>0</v>
          </cell>
          <cell r="L99">
            <v>0</v>
          </cell>
          <cell r="M99">
            <v>0</v>
          </cell>
          <cell r="N99">
            <v>0</v>
          </cell>
          <cell r="O99">
            <v>0</v>
          </cell>
          <cell r="P99">
            <v>0</v>
          </cell>
          <cell r="Q99">
            <v>0</v>
          </cell>
          <cell r="R99">
            <v>0</v>
          </cell>
          <cell r="S99">
            <v>0</v>
          </cell>
          <cell r="T99">
            <v>-59.138481295092447</v>
          </cell>
          <cell r="U99">
            <v>-1347.6218197120024</v>
          </cell>
          <cell r="V99">
            <v>218.12098664993488</v>
          </cell>
        </row>
        <row r="101">
          <cell r="A101" t="str">
            <v>ENRON AUSTRALIA</v>
          </cell>
          <cell r="B101" t="str">
            <v/>
          </cell>
          <cell r="D101">
            <v>4959.7671790902023</v>
          </cell>
          <cell r="H101">
            <v>-34.261214219016317</v>
          </cell>
          <cell r="I101">
            <v>0</v>
          </cell>
          <cell r="J101">
            <v>0</v>
          </cell>
          <cell r="K101">
            <v>0</v>
          </cell>
          <cell r="L101">
            <v>0</v>
          </cell>
          <cell r="M101">
            <v>0</v>
          </cell>
          <cell r="N101">
            <v>0</v>
          </cell>
          <cell r="O101">
            <v>0</v>
          </cell>
          <cell r="P101">
            <v>0</v>
          </cell>
          <cell r="Q101">
            <v>0</v>
          </cell>
          <cell r="R101">
            <v>0</v>
          </cell>
          <cell r="T101">
            <v>-34.261214219016438</v>
          </cell>
          <cell r="U101">
            <v>-1334.7758578045537</v>
          </cell>
          <cell r="V101">
            <v>-746.80847626786453</v>
          </cell>
        </row>
        <row r="103">
          <cell r="A103" t="str">
            <v>ENRON JAPAN</v>
          </cell>
          <cell r="B103" t="str">
            <v/>
          </cell>
          <cell r="D103">
            <v>53.709151870401435</v>
          </cell>
          <cell r="H103">
            <v>0.48827049887292351</v>
          </cell>
          <cell r="I103">
            <v>0</v>
          </cell>
          <cell r="J103">
            <v>0</v>
          </cell>
          <cell r="K103">
            <v>0</v>
          </cell>
          <cell r="L103">
            <v>0</v>
          </cell>
          <cell r="M103">
            <v>0</v>
          </cell>
          <cell r="N103">
            <v>0</v>
          </cell>
          <cell r="O103">
            <v>0</v>
          </cell>
          <cell r="P103">
            <v>0</v>
          </cell>
          <cell r="Q103">
            <v>0</v>
          </cell>
          <cell r="R103">
            <v>0</v>
          </cell>
          <cell r="T103">
            <v>0.48827049887292162</v>
          </cell>
          <cell r="U103">
            <v>-10.143316909854526</v>
          </cell>
          <cell r="V103">
            <v>-28.029967799893747</v>
          </cell>
        </row>
        <row r="105">
          <cell r="A105" t="str">
            <v>EUROPEAN TRADING TOTAL</v>
          </cell>
          <cell r="D105">
            <v>214157.40862805367</v>
          </cell>
          <cell r="H105">
            <v>5292.9110492134896</v>
          </cell>
          <cell r="I105">
            <v>0</v>
          </cell>
          <cell r="J105">
            <v>0</v>
          </cell>
          <cell r="K105">
            <v>0</v>
          </cell>
          <cell r="L105">
            <v>0</v>
          </cell>
          <cell r="M105">
            <v>0</v>
          </cell>
          <cell r="N105">
            <v>0</v>
          </cell>
          <cell r="O105">
            <v>0</v>
          </cell>
          <cell r="P105">
            <v>0</v>
          </cell>
          <cell r="Q105">
            <v>0</v>
          </cell>
          <cell r="R105">
            <v>0</v>
          </cell>
          <cell r="S105">
            <v>0</v>
          </cell>
          <cell r="T105">
            <v>5292.9110492134932</v>
          </cell>
          <cell r="U105">
            <v>68503.117016708944</v>
          </cell>
          <cell r="V105">
            <v>52220.734245724299</v>
          </cell>
        </row>
        <row r="107">
          <cell r="A107" t="str">
            <v>EX EI ASSETS</v>
          </cell>
        </row>
        <row r="108">
          <cell r="A108" t="str">
            <v>Margaux Equity</v>
          </cell>
          <cell r="B108" t="str">
            <v/>
          </cell>
          <cell r="D108">
            <v>40</v>
          </cell>
          <cell r="H108">
            <v>0</v>
          </cell>
          <cell r="I108">
            <v>0</v>
          </cell>
          <cell r="J108">
            <v>0</v>
          </cell>
          <cell r="K108">
            <v>0</v>
          </cell>
          <cell r="L108">
            <v>0</v>
          </cell>
          <cell r="M108">
            <v>0</v>
          </cell>
          <cell r="N108">
            <v>0</v>
          </cell>
          <cell r="O108">
            <v>0</v>
          </cell>
          <cell r="P108">
            <v>0</v>
          </cell>
          <cell r="Q108">
            <v>0</v>
          </cell>
          <cell r="R108">
            <v>0</v>
          </cell>
          <cell r="T108">
            <v>0</v>
          </cell>
          <cell r="U108">
            <v>0</v>
          </cell>
          <cell r="V108">
            <v>0</v>
          </cell>
        </row>
        <row r="109">
          <cell r="A109" t="str">
            <v>CATS</v>
          </cell>
          <cell r="D109">
            <v>0</v>
          </cell>
          <cell r="H109">
            <v>0</v>
          </cell>
          <cell r="I109">
            <v>0</v>
          </cell>
          <cell r="J109">
            <v>0</v>
          </cell>
          <cell r="K109">
            <v>0</v>
          </cell>
          <cell r="L109">
            <v>0</v>
          </cell>
          <cell r="M109">
            <v>0</v>
          </cell>
          <cell r="N109">
            <v>0</v>
          </cell>
          <cell r="O109">
            <v>0</v>
          </cell>
          <cell r="P109">
            <v>0</v>
          </cell>
          <cell r="Q109">
            <v>0</v>
          </cell>
          <cell r="R109">
            <v>0</v>
          </cell>
          <cell r="T109">
            <v>0</v>
          </cell>
          <cell r="U109">
            <v>0</v>
          </cell>
          <cell r="V109">
            <v>0</v>
          </cell>
        </row>
        <row r="110">
          <cell r="A110" t="str">
            <v>Middle East</v>
          </cell>
          <cell r="B110" t="str">
            <v>PC</v>
          </cell>
          <cell r="C110" t="str">
            <v>MK</v>
          </cell>
          <cell r="D110">
            <v>0</v>
          </cell>
          <cell r="H110">
            <v>0</v>
          </cell>
          <cell r="I110">
            <v>0</v>
          </cell>
          <cell r="J110">
            <v>0</v>
          </cell>
          <cell r="K110">
            <v>0</v>
          </cell>
          <cell r="L110">
            <v>0</v>
          </cell>
          <cell r="M110">
            <v>0</v>
          </cell>
          <cell r="N110">
            <v>0</v>
          </cell>
          <cell r="O110">
            <v>0</v>
          </cell>
          <cell r="P110">
            <v>0</v>
          </cell>
          <cell r="Q110">
            <v>0</v>
          </cell>
          <cell r="R110">
            <v>0</v>
          </cell>
          <cell r="T110">
            <v>0</v>
          </cell>
          <cell r="U110">
            <v>0</v>
          </cell>
          <cell r="V110">
            <v>0</v>
          </cell>
        </row>
        <row r="111">
          <cell r="A111" t="str">
            <v>EX EI ASSETS TOTAL</v>
          </cell>
          <cell r="D111">
            <v>40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row>
        <row r="113">
          <cell r="A113" t="str">
            <v>FINANCIAL PRODUCTS</v>
          </cell>
        </row>
        <row r="114">
          <cell r="A114" t="str">
            <v>GBP interest rate - Gas</v>
          </cell>
          <cell r="B114" t="str">
            <v>TN</v>
          </cell>
          <cell r="C114" t="str">
            <v>SF</v>
          </cell>
          <cell r="D114">
            <v>10470.980464060101</v>
          </cell>
          <cell r="H114">
            <v>0</v>
          </cell>
          <cell r="I114">
            <v>0</v>
          </cell>
          <cell r="J114">
            <v>0</v>
          </cell>
          <cell r="K114">
            <v>71.711270988437164</v>
          </cell>
          <cell r="L114">
            <v>0</v>
          </cell>
          <cell r="M114">
            <v>0</v>
          </cell>
          <cell r="N114">
            <v>0</v>
          </cell>
          <cell r="O114">
            <v>0</v>
          </cell>
          <cell r="P114">
            <v>0</v>
          </cell>
          <cell r="Q114">
            <v>0</v>
          </cell>
          <cell r="R114">
            <v>0</v>
          </cell>
          <cell r="T114">
            <v>71.711270988436809</v>
          </cell>
          <cell r="U114">
            <v>1476.8728297382763</v>
          </cell>
          <cell r="V114">
            <v>3984.9659272063491</v>
          </cell>
        </row>
        <row r="115">
          <cell r="A115" t="str">
            <v>GBP interest rate - Power</v>
          </cell>
          <cell r="B115" t="str">
            <v>TN</v>
          </cell>
          <cell r="C115" t="str">
            <v>SF</v>
          </cell>
          <cell r="D115">
            <v>10470.980464060101</v>
          </cell>
          <cell r="H115">
            <v>0</v>
          </cell>
          <cell r="I115">
            <v>0</v>
          </cell>
          <cell r="J115">
            <v>0</v>
          </cell>
          <cell r="K115">
            <v>71.711270988437164</v>
          </cell>
          <cell r="L115">
            <v>0</v>
          </cell>
          <cell r="M115">
            <v>0</v>
          </cell>
          <cell r="N115">
            <v>0</v>
          </cell>
          <cell r="O115">
            <v>0</v>
          </cell>
          <cell r="P115">
            <v>0</v>
          </cell>
          <cell r="Q115">
            <v>0</v>
          </cell>
          <cell r="R115">
            <v>0</v>
          </cell>
          <cell r="T115">
            <v>71.711270988436809</v>
          </cell>
          <cell r="U115">
            <v>1476.8728297382763</v>
          </cell>
          <cell r="V115">
            <v>3984.9659272063491</v>
          </cell>
        </row>
        <row r="116">
          <cell r="A116" t="str">
            <v>GBP interest rate</v>
          </cell>
          <cell r="B116" t="e">
            <v>#N/A</v>
          </cell>
          <cell r="C116" t="str">
            <v>MK</v>
          </cell>
          <cell r="D116">
            <v>20941.960928120203</v>
          </cell>
          <cell r="H116">
            <v>0</v>
          </cell>
          <cell r="I116">
            <v>0</v>
          </cell>
          <cell r="J116">
            <v>0</v>
          </cell>
          <cell r="K116">
            <v>143.42254197687433</v>
          </cell>
          <cell r="L116">
            <v>0</v>
          </cell>
          <cell r="M116">
            <v>0</v>
          </cell>
          <cell r="N116">
            <v>0</v>
          </cell>
          <cell r="O116">
            <v>0</v>
          </cell>
          <cell r="P116">
            <v>0</v>
          </cell>
          <cell r="Q116">
            <v>0</v>
          </cell>
          <cell r="R116">
            <v>0</v>
          </cell>
          <cell r="S116">
            <v>0</v>
          </cell>
          <cell r="T116">
            <v>143.42254197687362</v>
          </cell>
          <cell r="U116">
            <v>2953.7456594765526</v>
          </cell>
          <cell r="V116">
            <v>7969.9318544126982</v>
          </cell>
        </row>
        <row r="117">
          <cell r="A117" t="str">
            <v>USD interest rate</v>
          </cell>
          <cell r="B117" t="str">
            <v>TN</v>
          </cell>
          <cell r="C117" t="str">
            <v>MK</v>
          </cell>
          <cell r="D117">
            <v>3539.1330000000003</v>
          </cell>
          <cell r="H117">
            <v>0</v>
          </cell>
          <cell r="I117">
            <v>0</v>
          </cell>
          <cell r="J117">
            <v>0</v>
          </cell>
          <cell r="K117">
            <v>15.932000000000246</v>
          </cell>
          <cell r="L117">
            <v>0</v>
          </cell>
          <cell r="M117">
            <v>0</v>
          </cell>
          <cell r="N117">
            <v>0</v>
          </cell>
          <cell r="O117">
            <v>0</v>
          </cell>
          <cell r="P117">
            <v>0</v>
          </cell>
          <cell r="Q117">
            <v>0</v>
          </cell>
          <cell r="R117">
            <v>0</v>
          </cell>
          <cell r="T117">
            <v>15.932000000000244</v>
          </cell>
          <cell r="U117">
            <v>372.21500000000015</v>
          </cell>
          <cell r="V117">
            <v>1079.1410000000001</v>
          </cell>
        </row>
        <row r="118">
          <cell r="A118" t="str">
            <v>EUR interest rate</v>
          </cell>
          <cell r="B118" t="str">
            <v>TN</v>
          </cell>
          <cell r="C118" t="str">
            <v>MK</v>
          </cell>
          <cell r="D118">
            <v>1614.190737654322</v>
          </cell>
          <cell r="H118">
            <v>0</v>
          </cell>
          <cell r="I118">
            <v>0</v>
          </cell>
          <cell r="J118">
            <v>0</v>
          </cell>
          <cell r="K118">
            <v>11.802907006020241</v>
          </cell>
          <cell r="L118">
            <v>0</v>
          </cell>
          <cell r="M118">
            <v>0</v>
          </cell>
          <cell r="N118">
            <v>0</v>
          </cell>
          <cell r="O118">
            <v>0</v>
          </cell>
          <cell r="P118">
            <v>0</v>
          </cell>
          <cell r="Q118">
            <v>0</v>
          </cell>
          <cell r="R118">
            <v>0</v>
          </cell>
          <cell r="T118">
            <v>11.802907006020405</v>
          </cell>
          <cell r="U118">
            <v>204.41313129739356</v>
          </cell>
          <cell r="V118">
            <v>547.06961381919336</v>
          </cell>
        </row>
        <row r="119">
          <cell r="A119" t="str">
            <v>Cost of Capital - Gas</v>
          </cell>
          <cell r="B119" t="str">
            <v>TN</v>
          </cell>
          <cell r="C119" t="str">
            <v>MK</v>
          </cell>
          <cell r="D119">
            <v>-50.62579227815867</v>
          </cell>
          <cell r="H119">
            <v>0</v>
          </cell>
          <cell r="I119">
            <v>0</v>
          </cell>
          <cell r="J119">
            <v>0</v>
          </cell>
          <cell r="K119">
            <v>0</v>
          </cell>
          <cell r="L119">
            <v>0</v>
          </cell>
          <cell r="M119">
            <v>2.5</v>
          </cell>
          <cell r="N119">
            <v>0</v>
          </cell>
          <cell r="O119">
            <v>0</v>
          </cell>
          <cell r="P119">
            <v>0</v>
          </cell>
          <cell r="Q119">
            <v>0</v>
          </cell>
          <cell r="R119">
            <v>0</v>
          </cell>
          <cell r="T119">
            <v>2.5</v>
          </cell>
          <cell r="U119">
            <v>17.616088622920458</v>
          </cell>
          <cell r="V119">
            <v>-366.74929227815863</v>
          </cell>
        </row>
        <row r="120">
          <cell r="A120" t="str">
            <v>Cost of Capital - Power</v>
          </cell>
          <cell r="B120" t="str">
            <v>TN</v>
          </cell>
          <cell r="C120" t="str">
            <v>MK</v>
          </cell>
          <cell r="D120">
            <v>-50.62579227815867</v>
          </cell>
          <cell r="H120">
            <v>0</v>
          </cell>
          <cell r="I120">
            <v>0</v>
          </cell>
          <cell r="J120">
            <v>0</v>
          </cell>
          <cell r="K120">
            <v>0</v>
          </cell>
          <cell r="L120">
            <v>0</v>
          </cell>
          <cell r="M120">
            <v>2.5</v>
          </cell>
          <cell r="N120">
            <v>0</v>
          </cell>
          <cell r="O120">
            <v>0</v>
          </cell>
          <cell r="P120">
            <v>0</v>
          </cell>
          <cell r="Q120">
            <v>0</v>
          </cell>
          <cell r="R120">
            <v>0</v>
          </cell>
          <cell r="T120">
            <v>2.5</v>
          </cell>
          <cell r="U120">
            <v>17.616088622920458</v>
          </cell>
          <cell r="V120">
            <v>-366.74929227815863</v>
          </cell>
        </row>
        <row r="121">
          <cell r="A121" t="str">
            <v>Cost of Capital - Other</v>
          </cell>
          <cell r="B121" t="e">
            <v>#N/A</v>
          </cell>
          <cell r="C121" t="str">
            <v>MK</v>
          </cell>
          <cell r="D121">
            <v>-101.25158455631734</v>
          </cell>
          <cell r="H121">
            <v>0</v>
          </cell>
          <cell r="I121">
            <v>0</v>
          </cell>
          <cell r="J121">
            <v>0</v>
          </cell>
          <cell r="K121">
            <v>0</v>
          </cell>
          <cell r="L121">
            <v>0</v>
          </cell>
          <cell r="M121">
            <v>5</v>
          </cell>
          <cell r="N121">
            <v>0</v>
          </cell>
          <cell r="O121">
            <v>0</v>
          </cell>
          <cell r="P121">
            <v>0</v>
          </cell>
          <cell r="Q121">
            <v>0</v>
          </cell>
          <cell r="R121">
            <v>0</v>
          </cell>
          <cell r="S121">
            <v>0</v>
          </cell>
          <cell r="T121">
            <v>5</v>
          </cell>
          <cell r="U121">
            <v>35.232177245840916</v>
          </cell>
          <cell r="V121">
            <v>-733.49858455631727</v>
          </cell>
        </row>
        <row r="122">
          <cell r="A122" t="str">
            <v>Cost of Capital(Interest) - Power</v>
          </cell>
          <cell r="C122" t="str">
            <v>MK</v>
          </cell>
          <cell r="D122">
            <v>-15873.189203015299</v>
          </cell>
          <cell r="H122">
            <v>0</v>
          </cell>
          <cell r="I122">
            <v>0</v>
          </cell>
          <cell r="J122">
            <v>0</v>
          </cell>
          <cell r="K122">
            <v>0</v>
          </cell>
          <cell r="L122">
            <v>0</v>
          </cell>
          <cell r="M122">
            <v>-109.00000000000001</v>
          </cell>
          <cell r="N122">
            <v>0</v>
          </cell>
          <cell r="O122">
            <v>0</v>
          </cell>
          <cell r="P122">
            <v>0</v>
          </cell>
          <cell r="Q122">
            <v>0</v>
          </cell>
          <cell r="R122">
            <v>0</v>
          </cell>
          <cell r="T122">
            <v>-109.00000000001455</v>
          </cell>
          <cell r="U122">
            <v>-1964.330203015299</v>
          </cell>
          <cell r="V122">
            <v>-5276.1422030152989</v>
          </cell>
        </row>
        <row r="123">
          <cell r="A123" t="str">
            <v>Cost of Capital(Interest) - Metal</v>
          </cell>
          <cell r="C123" t="str">
            <v>MK</v>
          </cell>
          <cell r="D123">
            <v>7664.69</v>
          </cell>
          <cell r="H123">
            <v>0</v>
          </cell>
          <cell r="I123">
            <v>0</v>
          </cell>
          <cell r="J123">
            <v>0</v>
          </cell>
          <cell r="K123">
            <v>0</v>
          </cell>
          <cell r="L123">
            <v>0</v>
          </cell>
          <cell r="M123">
            <v>0</v>
          </cell>
          <cell r="N123">
            <v>0</v>
          </cell>
          <cell r="O123">
            <v>0</v>
          </cell>
          <cell r="P123">
            <v>0</v>
          </cell>
          <cell r="Q123">
            <v>0</v>
          </cell>
          <cell r="R123">
            <v>0</v>
          </cell>
          <cell r="T123">
            <v>0</v>
          </cell>
          <cell r="U123">
            <v>-500.00000000000006</v>
          </cell>
          <cell r="V123">
            <v>691.19699999999921</v>
          </cell>
        </row>
        <row r="124">
          <cell r="A124" t="str">
            <v xml:space="preserve">Cost of Capital </v>
          </cell>
          <cell r="C124" t="str">
            <v>MK</v>
          </cell>
          <cell r="D124">
            <v>-8208.4992030153007</v>
          </cell>
          <cell r="H124">
            <v>0</v>
          </cell>
          <cell r="I124">
            <v>0</v>
          </cell>
          <cell r="J124">
            <v>0</v>
          </cell>
          <cell r="K124">
            <v>0</v>
          </cell>
          <cell r="L124">
            <v>0</v>
          </cell>
          <cell r="M124">
            <v>-109.00000000000001</v>
          </cell>
          <cell r="N124">
            <v>0</v>
          </cell>
          <cell r="O124">
            <v>0</v>
          </cell>
          <cell r="P124">
            <v>0</v>
          </cell>
          <cell r="Q124">
            <v>0</v>
          </cell>
          <cell r="R124">
            <v>0</v>
          </cell>
          <cell r="S124">
            <v>0</v>
          </cell>
          <cell r="T124">
            <v>-109.00000000001455</v>
          </cell>
          <cell r="U124">
            <v>-2464.330203015299</v>
          </cell>
          <cell r="V124">
            <v>-4584.9452030152997</v>
          </cell>
        </row>
        <row r="125">
          <cell r="A125" t="str">
            <v>Credit Reserve</v>
          </cell>
          <cell r="B125" t="str">
            <v>TD</v>
          </cell>
          <cell r="C125" t="str">
            <v>MK</v>
          </cell>
          <cell r="D125">
            <v>22335</v>
          </cell>
          <cell r="H125">
            <v>0</v>
          </cell>
          <cell r="I125">
            <v>0</v>
          </cell>
          <cell r="J125">
            <v>0</v>
          </cell>
          <cell r="K125">
            <v>0</v>
          </cell>
          <cell r="L125">
            <v>0</v>
          </cell>
          <cell r="M125">
            <v>0</v>
          </cell>
          <cell r="N125">
            <v>0</v>
          </cell>
          <cell r="O125">
            <v>0</v>
          </cell>
          <cell r="P125">
            <v>0</v>
          </cell>
          <cell r="Q125">
            <v>0</v>
          </cell>
          <cell r="R125">
            <v>0</v>
          </cell>
          <cell r="T125">
            <v>0</v>
          </cell>
          <cell r="U125">
            <v>0</v>
          </cell>
          <cell r="V125">
            <v>0</v>
          </cell>
        </row>
        <row r="126">
          <cell r="A126" t="str">
            <v>Inflation - Gas</v>
          </cell>
          <cell r="B126" t="str">
            <v>MA</v>
          </cell>
          <cell r="C126" t="str">
            <v>MK</v>
          </cell>
          <cell r="D126">
            <v>-3435.4594330148516</v>
          </cell>
          <cell r="H126">
            <v>-2.687947630264146E-2</v>
          </cell>
          <cell r="I126">
            <v>0</v>
          </cell>
          <cell r="J126">
            <v>0</v>
          </cell>
          <cell r="K126">
            <v>0</v>
          </cell>
          <cell r="L126">
            <v>0</v>
          </cell>
          <cell r="M126">
            <v>0</v>
          </cell>
          <cell r="N126">
            <v>0</v>
          </cell>
          <cell r="O126">
            <v>0</v>
          </cell>
          <cell r="P126">
            <v>0</v>
          </cell>
          <cell r="Q126">
            <v>0</v>
          </cell>
          <cell r="R126">
            <v>0</v>
          </cell>
          <cell r="T126">
            <v>-2.6879476302383409E-2</v>
          </cell>
          <cell r="U126">
            <v>-0.27844569176577749</v>
          </cell>
          <cell r="V126">
            <v>-539.91792989067062</v>
          </cell>
        </row>
        <row r="127">
          <cell r="A127" t="str">
            <v>Inflation - Power</v>
          </cell>
          <cell r="B127" t="str">
            <v>MA</v>
          </cell>
          <cell r="C127" t="str">
            <v>MK</v>
          </cell>
          <cell r="D127">
            <v>-3435.4594330148516</v>
          </cell>
          <cell r="H127">
            <v>-2.687947630264146E-2</v>
          </cell>
          <cell r="I127">
            <v>0</v>
          </cell>
          <cell r="J127">
            <v>0</v>
          </cell>
          <cell r="K127">
            <v>0</v>
          </cell>
          <cell r="L127">
            <v>0</v>
          </cell>
          <cell r="M127">
            <v>0</v>
          </cell>
          <cell r="N127">
            <v>0</v>
          </cell>
          <cell r="O127">
            <v>0</v>
          </cell>
          <cell r="P127">
            <v>0</v>
          </cell>
          <cell r="Q127">
            <v>0</v>
          </cell>
          <cell r="R127">
            <v>0</v>
          </cell>
          <cell r="T127">
            <v>-2.6879476302383409E-2</v>
          </cell>
          <cell r="U127">
            <v>-0.27844569176577749</v>
          </cell>
          <cell r="V127">
            <v>-539.91792989067062</v>
          </cell>
        </row>
        <row r="128">
          <cell r="A128" t="str">
            <v>Inflation</v>
          </cell>
          <cell r="B128" t="e">
            <v>#N/A</v>
          </cell>
          <cell r="C128" t="str">
            <v>MK</v>
          </cell>
          <cell r="D128">
            <v>-6870.9188660297032</v>
          </cell>
          <cell r="H128">
            <v>-5.375895260528292E-2</v>
          </cell>
          <cell r="I128">
            <v>0</v>
          </cell>
          <cell r="J128">
            <v>0</v>
          </cell>
          <cell r="K128">
            <v>0</v>
          </cell>
          <cell r="L128">
            <v>0</v>
          </cell>
          <cell r="M128">
            <v>0</v>
          </cell>
          <cell r="N128">
            <v>0</v>
          </cell>
          <cell r="O128">
            <v>0</v>
          </cell>
          <cell r="P128">
            <v>0</v>
          </cell>
          <cell r="Q128">
            <v>0</v>
          </cell>
          <cell r="R128">
            <v>0</v>
          </cell>
          <cell r="S128">
            <v>0</v>
          </cell>
          <cell r="T128">
            <v>-5.3758952604766819E-2</v>
          </cell>
          <cell r="U128">
            <v>-0.55689138353155498</v>
          </cell>
          <cell r="V128">
            <v>-1079.8358597813412</v>
          </cell>
        </row>
        <row r="129">
          <cell r="A129" t="str">
            <v>Quoted investments</v>
          </cell>
          <cell r="B129" t="str">
            <v>PC</v>
          </cell>
          <cell r="C129" t="str">
            <v>MK</v>
          </cell>
          <cell r="D129">
            <v>12504.483816696309</v>
          </cell>
          <cell r="H129">
            <v>0</v>
          </cell>
          <cell r="I129">
            <v>0</v>
          </cell>
          <cell r="J129">
            <v>0</v>
          </cell>
          <cell r="K129">
            <v>0</v>
          </cell>
          <cell r="L129">
            <v>0</v>
          </cell>
          <cell r="M129">
            <v>0</v>
          </cell>
          <cell r="N129">
            <v>0</v>
          </cell>
          <cell r="O129">
            <v>0</v>
          </cell>
          <cell r="P129">
            <v>0</v>
          </cell>
          <cell r="Q129">
            <v>0</v>
          </cell>
          <cell r="R129">
            <v>0</v>
          </cell>
          <cell r="T129">
            <v>0</v>
          </cell>
          <cell r="U129">
            <v>4424.8184816172834</v>
          </cell>
          <cell r="V129">
            <v>6932.2156212004147</v>
          </cell>
        </row>
        <row r="130">
          <cell r="A130" t="str">
            <v>Quoted investments Hedge</v>
          </cell>
          <cell r="B130" t="str">
            <v>PC</v>
          </cell>
          <cell r="C130" t="str">
            <v>MK</v>
          </cell>
          <cell r="D130">
            <v>0</v>
          </cell>
          <cell r="H130">
            <v>0</v>
          </cell>
          <cell r="I130">
            <v>0</v>
          </cell>
          <cell r="J130">
            <v>0</v>
          </cell>
          <cell r="K130">
            <v>0</v>
          </cell>
          <cell r="L130">
            <v>0</v>
          </cell>
          <cell r="M130">
            <v>0</v>
          </cell>
          <cell r="N130">
            <v>0</v>
          </cell>
          <cell r="O130">
            <v>0</v>
          </cell>
          <cell r="P130">
            <v>0</v>
          </cell>
          <cell r="Q130">
            <v>0</v>
          </cell>
          <cell r="R130">
            <v>0</v>
          </cell>
          <cell r="T130">
            <v>0</v>
          </cell>
          <cell r="U130">
            <v>0</v>
          </cell>
          <cell r="V130">
            <v>0</v>
          </cell>
        </row>
        <row r="131">
          <cell r="A131" t="str">
            <v>Unquoted investments</v>
          </cell>
          <cell r="B131" t="str">
            <v>PC</v>
          </cell>
          <cell r="C131" t="str">
            <v>MK</v>
          </cell>
          <cell r="D131">
            <v>2050.790299569218</v>
          </cell>
          <cell r="H131">
            <v>0</v>
          </cell>
          <cell r="I131">
            <v>0</v>
          </cell>
          <cell r="J131">
            <v>0</v>
          </cell>
          <cell r="K131">
            <v>0</v>
          </cell>
          <cell r="L131">
            <v>0</v>
          </cell>
          <cell r="M131">
            <v>0</v>
          </cell>
          <cell r="N131">
            <v>0</v>
          </cell>
          <cell r="O131">
            <v>0</v>
          </cell>
          <cell r="P131">
            <v>0</v>
          </cell>
          <cell r="Q131">
            <v>0</v>
          </cell>
          <cell r="R131">
            <v>0</v>
          </cell>
          <cell r="T131">
            <v>0</v>
          </cell>
          <cell r="U131">
            <v>0</v>
          </cell>
          <cell r="V131">
            <v>-0.6027998966405903</v>
          </cell>
        </row>
        <row r="132">
          <cell r="A132" t="str">
            <v>FINANCIAL PRODUCTS TOTAL</v>
          </cell>
          <cell r="D132">
            <v>47804.889128438728</v>
          </cell>
          <cell r="H132">
            <v>-5.375895260528292E-2</v>
          </cell>
          <cell r="I132">
            <v>0</v>
          </cell>
          <cell r="J132">
            <v>0</v>
          </cell>
          <cell r="K132">
            <v>171.15744898289481</v>
          </cell>
          <cell r="L132">
            <v>0</v>
          </cell>
          <cell r="M132">
            <v>-104.00000000000001</v>
          </cell>
          <cell r="N132">
            <v>0</v>
          </cell>
          <cell r="O132">
            <v>0</v>
          </cell>
          <cell r="P132">
            <v>0</v>
          </cell>
          <cell r="Q132">
            <v>0</v>
          </cell>
          <cell r="R132">
            <v>0</v>
          </cell>
          <cell r="S132">
            <v>0</v>
          </cell>
          <cell r="T132">
            <v>67.103690030274947</v>
          </cell>
          <cell r="U132">
            <v>5525.5373552382407</v>
          </cell>
          <cell r="V132">
            <v>10129.475642182708</v>
          </cell>
        </row>
        <row r="134">
          <cell r="A134" t="str">
            <v>RETAIL</v>
          </cell>
        </row>
        <row r="135">
          <cell r="A135" t="str">
            <v>Enron Direct Gas</v>
          </cell>
          <cell r="B135" t="str">
            <v>CC</v>
          </cell>
          <cell r="C135" t="str">
            <v>PD</v>
          </cell>
          <cell r="D135">
            <v>929.21208532176172</v>
          </cell>
          <cell r="H135">
            <v>1183.5476251448085</v>
          </cell>
          <cell r="I135">
            <v>0</v>
          </cell>
          <cell r="J135">
            <v>0</v>
          </cell>
          <cell r="K135">
            <v>0</v>
          </cell>
          <cell r="L135">
            <v>0</v>
          </cell>
          <cell r="M135">
            <v>0</v>
          </cell>
          <cell r="N135">
            <v>0</v>
          </cell>
          <cell r="O135">
            <v>0</v>
          </cell>
          <cell r="P135">
            <v>0</v>
          </cell>
          <cell r="Q135">
            <v>0</v>
          </cell>
          <cell r="R135">
            <v>0</v>
          </cell>
          <cell r="T135">
            <v>1183.5476251448085</v>
          </cell>
          <cell r="U135">
            <v>1183.5476251448085</v>
          </cell>
          <cell r="V135">
            <v>1111.6365618601537</v>
          </cell>
        </row>
        <row r="136">
          <cell r="A136" t="str">
            <v>Enron Direct power</v>
          </cell>
          <cell r="B136" t="str">
            <v>CC</v>
          </cell>
          <cell r="C136" t="str">
            <v>PD</v>
          </cell>
          <cell r="D136">
            <v>20832.691610470196</v>
          </cell>
          <cell r="H136">
            <v>0</v>
          </cell>
          <cell r="I136">
            <v>0</v>
          </cell>
          <cell r="J136">
            <v>0</v>
          </cell>
          <cell r="K136">
            <v>0</v>
          </cell>
          <cell r="L136">
            <v>0</v>
          </cell>
          <cell r="M136">
            <v>0</v>
          </cell>
          <cell r="N136">
            <v>0</v>
          </cell>
          <cell r="O136">
            <v>0</v>
          </cell>
          <cell r="P136">
            <v>0</v>
          </cell>
          <cell r="Q136">
            <v>0</v>
          </cell>
          <cell r="R136">
            <v>0</v>
          </cell>
          <cell r="T136">
            <v>0</v>
          </cell>
          <cell r="U136">
            <v>0</v>
          </cell>
          <cell r="V136">
            <v>2245.7500739040406</v>
          </cell>
        </row>
        <row r="137">
          <cell r="A137" t="str">
            <v>Enron Directo power</v>
          </cell>
          <cell r="B137" t="str">
            <v>CC</v>
          </cell>
          <cell r="C137" t="str">
            <v>PD</v>
          </cell>
          <cell r="D137">
            <v>573.33751589782878</v>
          </cell>
          <cell r="H137">
            <v>0</v>
          </cell>
          <cell r="I137">
            <v>0</v>
          </cell>
          <cell r="J137">
            <v>0</v>
          </cell>
          <cell r="K137">
            <v>0</v>
          </cell>
          <cell r="L137">
            <v>0</v>
          </cell>
          <cell r="M137">
            <v>0</v>
          </cell>
          <cell r="N137">
            <v>0</v>
          </cell>
          <cell r="O137">
            <v>0</v>
          </cell>
          <cell r="P137">
            <v>0</v>
          </cell>
          <cell r="Q137">
            <v>0</v>
          </cell>
          <cell r="R137">
            <v>0</v>
          </cell>
          <cell r="T137">
            <v>0</v>
          </cell>
          <cell r="U137">
            <v>0</v>
          </cell>
          <cell r="V137">
            <v>356.31337990814421</v>
          </cell>
        </row>
        <row r="138">
          <cell r="A138" t="str">
            <v>RETAIL TOTAL</v>
          </cell>
          <cell r="D138">
            <v>22335.241211689783</v>
          </cell>
          <cell r="H138">
            <v>1183.5476251448085</v>
          </cell>
          <cell r="I138">
            <v>0</v>
          </cell>
          <cell r="J138">
            <v>0</v>
          </cell>
          <cell r="K138">
            <v>0</v>
          </cell>
          <cell r="L138">
            <v>0</v>
          </cell>
          <cell r="M138">
            <v>0</v>
          </cell>
          <cell r="N138">
            <v>0</v>
          </cell>
          <cell r="O138">
            <v>0</v>
          </cell>
          <cell r="P138">
            <v>0</v>
          </cell>
          <cell r="Q138">
            <v>0</v>
          </cell>
          <cell r="R138">
            <v>0</v>
          </cell>
          <cell r="T138">
            <v>1183.5476251448085</v>
          </cell>
          <cell r="U138">
            <v>1183.5476251448085</v>
          </cell>
          <cell r="V138">
            <v>3713.7000156723388</v>
          </cell>
        </row>
        <row r="140">
          <cell r="A140" t="str">
            <v>ECT EUROPE - GRAND TOTAL</v>
          </cell>
          <cell r="D140">
            <v>284337.53896818217</v>
          </cell>
          <cell r="H140">
            <v>6476.404915405692</v>
          </cell>
          <cell r="I140">
            <v>0</v>
          </cell>
          <cell r="J140">
            <v>0</v>
          </cell>
          <cell r="K140">
            <v>171.15744898289481</v>
          </cell>
          <cell r="L140">
            <v>0</v>
          </cell>
          <cell r="M140">
            <v>-104.00000000000001</v>
          </cell>
          <cell r="N140">
            <v>0</v>
          </cell>
          <cell r="O140">
            <v>0</v>
          </cell>
          <cell r="P140">
            <v>0</v>
          </cell>
          <cell r="Q140">
            <v>0</v>
          </cell>
          <cell r="R140">
            <v>0</v>
          </cell>
          <cell r="S140">
            <v>0</v>
          </cell>
          <cell r="T140">
            <v>6543.5623643885774</v>
          </cell>
          <cell r="U140">
            <v>75212.201997091994</v>
          </cell>
          <cell r="V140">
            <v>66063.909903579348</v>
          </cell>
        </row>
      </sheetData>
      <sheetData sheetId="13">
        <row r="19">
          <cell r="V19">
            <v>-9018.7700562016253</v>
          </cell>
        </row>
        <row r="21">
          <cell r="V21">
            <v>-124.17149071293376</v>
          </cell>
        </row>
        <row r="24">
          <cell r="V24">
            <v>65522.096084888995</v>
          </cell>
        </row>
        <row r="26">
          <cell r="V26">
            <v>84759.239024849012</v>
          </cell>
        </row>
        <row r="42">
          <cell r="V42">
            <v>-1474.2548105853039</v>
          </cell>
        </row>
        <row r="50">
          <cell r="V50">
            <v>-40312.567689590171</v>
          </cell>
        </row>
        <row r="60">
          <cell r="V60">
            <v>-2801.1727335467585</v>
          </cell>
        </row>
        <row r="73">
          <cell r="V73">
            <v>-2127.1946026755186</v>
          </cell>
        </row>
        <row r="81">
          <cell r="V81">
            <v>-3219.5084776259391</v>
          </cell>
        </row>
        <row r="84">
          <cell r="V84">
            <v>9625</v>
          </cell>
        </row>
        <row r="86">
          <cell r="V86">
            <v>5235</v>
          </cell>
        </row>
        <row r="87">
          <cell r="V87">
            <v>-3084.5389999999998</v>
          </cell>
        </row>
        <row r="88">
          <cell r="V88">
            <v>0.43599999999997863</v>
          </cell>
        </row>
        <row r="89">
          <cell r="V89">
            <v>-5100</v>
          </cell>
        </row>
        <row r="90">
          <cell r="V90">
            <v>838</v>
          </cell>
        </row>
        <row r="91">
          <cell r="V91">
            <v>1178</v>
          </cell>
        </row>
        <row r="92">
          <cell r="V92">
            <v>238</v>
          </cell>
        </row>
        <row r="93">
          <cell r="V93">
            <v>1296.6546864500663</v>
          </cell>
        </row>
        <row r="101">
          <cell r="V101">
            <v>-746.80847626786453</v>
          </cell>
        </row>
        <row r="103">
          <cell r="V103">
            <v>-28.029967799893747</v>
          </cell>
        </row>
        <row r="132">
          <cell r="V132">
            <v>10129.475642182708</v>
          </cell>
        </row>
        <row r="138">
          <cell r="V138">
            <v>3713.7000156723388</v>
          </cell>
        </row>
      </sheetData>
      <sheetData sheetId="14">
        <row r="19">
          <cell r="V19">
            <v>-1277.4846605438963</v>
          </cell>
        </row>
        <row r="21">
          <cell r="V21">
            <v>-1011</v>
          </cell>
        </row>
        <row r="26">
          <cell r="V26">
            <v>0</v>
          </cell>
        </row>
      </sheetData>
      <sheetData sheetId="15"/>
      <sheetData sheetId="16"/>
      <sheetData sheetId="17">
        <row r="19">
          <cell r="V19">
            <v>548.93643136062849</v>
          </cell>
        </row>
        <row r="21">
          <cell r="V21">
            <v>149.51895827387838</v>
          </cell>
        </row>
        <row r="26">
          <cell r="V26">
            <v>-1604.9594674955367</v>
          </cell>
        </row>
        <row r="42">
          <cell r="V42">
            <v>341.52694849134099</v>
          </cell>
        </row>
        <row r="50">
          <cell r="V50">
            <v>-1341.0435490425702</v>
          </cell>
        </row>
        <row r="60">
          <cell r="V60">
            <v>263.82299999999998</v>
          </cell>
        </row>
        <row r="73">
          <cell r="V73">
            <v>493.64868778960948</v>
          </cell>
        </row>
        <row r="81">
          <cell r="V81">
            <v>41</v>
          </cell>
        </row>
        <row r="84">
          <cell r="V84">
            <v>0</v>
          </cell>
        </row>
      </sheetData>
      <sheetData sheetId="18"/>
      <sheetData sheetId="19">
        <row r="19">
          <cell r="V19">
            <v>1492.4500515129109</v>
          </cell>
        </row>
        <row r="21">
          <cell r="V21">
            <v>383.07481884503227</v>
          </cell>
        </row>
        <row r="26">
          <cell r="V26">
            <v>5157.6563480604327</v>
          </cell>
        </row>
        <row r="42">
          <cell r="V42">
            <v>1754.2144179294926</v>
          </cell>
        </row>
        <row r="50">
          <cell r="V50">
            <v>636.34903082037488</v>
          </cell>
        </row>
        <row r="60">
          <cell r="V60">
            <v>424</v>
          </cell>
        </row>
        <row r="73">
          <cell r="V73">
            <v>6009.7194602808504</v>
          </cell>
        </row>
        <row r="81">
          <cell r="V81">
            <v>-9908</v>
          </cell>
        </row>
        <row r="84">
          <cell r="V84">
            <v>0</v>
          </cell>
        </row>
      </sheetData>
      <sheetData sheetId="20">
        <row r="19">
          <cell r="V19">
            <v>548.93643136062849</v>
          </cell>
        </row>
        <row r="21">
          <cell r="V21">
            <v>149.51895827387838</v>
          </cell>
        </row>
        <row r="26">
          <cell r="V26">
            <v>-1604.9594674955367</v>
          </cell>
        </row>
        <row r="42">
          <cell r="V42">
            <v>341.52694849134099</v>
          </cell>
        </row>
        <row r="50">
          <cell r="V50">
            <v>-1341.0435490425702</v>
          </cell>
        </row>
        <row r="60">
          <cell r="V60">
            <v>263.82299999999998</v>
          </cell>
        </row>
        <row r="73">
          <cell r="V73">
            <v>493.64868778960948</v>
          </cell>
        </row>
        <row r="81">
          <cell r="V81">
            <v>41</v>
          </cell>
        </row>
        <row r="84">
          <cell r="V84">
            <v>0</v>
          </cell>
        </row>
      </sheetData>
      <sheetData sheetId="21"/>
      <sheetData sheetId="22"/>
      <sheetData sheetId="23"/>
      <sheetData sheetId="24"/>
      <sheetData sheetId="25"/>
      <sheetData sheetId="26"/>
      <sheetData sheetId="27">
        <row r="19">
          <cell r="V19">
            <v>4374878</v>
          </cell>
        </row>
        <row r="73">
          <cell r="V73">
            <v>0</v>
          </cell>
        </row>
        <row r="81">
          <cell r="V81">
            <v>0</v>
          </cell>
        </row>
        <row r="84">
          <cell r="V84">
            <v>0</v>
          </cell>
        </row>
      </sheetData>
      <sheetData sheetId="28"/>
      <sheetData sheetId="29">
        <row r="19">
          <cell r="V19">
            <v>0</v>
          </cell>
        </row>
        <row r="21">
          <cell r="V21">
            <v>0</v>
          </cell>
        </row>
        <row r="26">
          <cell r="V26">
            <v>0</v>
          </cell>
        </row>
        <row r="42">
          <cell r="V42">
            <v>0</v>
          </cell>
        </row>
        <row r="50">
          <cell r="V50">
            <v>0</v>
          </cell>
        </row>
        <row r="60">
          <cell r="V60">
            <v>0</v>
          </cell>
        </row>
        <row r="73">
          <cell r="V73">
            <v>4</v>
          </cell>
        </row>
        <row r="81">
          <cell r="V81">
            <v>10</v>
          </cell>
        </row>
        <row r="84">
          <cell r="V84">
            <v>12</v>
          </cell>
        </row>
      </sheetData>
      <sheetData sheetId="30"/>
      <sheetData sheetId="31"/>
      <sheetData sheetId="32">
        <row r="21">
          <cell r="V21" t="str">
            <v>USLine</v>
          </cell>
        </row>
      </sheetData>
      <sheetData sheetId="33">
        <row r="19">
          <cell r="V19" t="str">
            <v>Total</v>
          </cell>
        </row>
        <row r="21">
          <cell r="V21">
            <v>139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57"/>
  <sheetViews>
    <sheetView tabSelected="1" zoomScale="70" zoomScaleNormal="70" workbookViewId="0">
      <pane xSplit="5" ySplit="8" topLeftCell="F9" activePane="bottomRight" state="frozen"/>
      <selection activeCell="A3" sqref="A3:C3"/>
      <selection pane="topRight" activeCell="A3" sqref="A3:C3"/>
      <selection pane="bottomLeft" activeCell="A3" sqref="A3:C3"/>
      <selection pane="bottomRight" activeCell="D16" sqref="D16"/>
    </sheetView>
  </sheetViews>
  <sheetFormatPr defaultRowHeight="13.2" x14ac:dyDescent="0.25"/>
  <cols>
    <col min="1" max="1" width="3" customWidth="1"/>
    <col min="2" max="2" width="2.44140625" customWidth="1"/>
    <col min="3" max="3" width="35.44140625" style="8" bestFit="1" customWidth="1"/>
    <col min="4" max="4" width="25" style="8" customWidth="1"/>
    <col min="5" max="5" width="3.5546875" style="8" customWidth="1"/>
    <col min="6" max="7" width="1.6640625" style="8" customWidth="1"/>
    <col min="8" max="8" width="11.88671875" style="11" bestFit="1" customWidth="1"/>
    <col min="9" max="9" width="1.6640625" style="11" customWidth="1"/>
    <col min="10" max="10" width="11.88671875" style="11" customWidth="1"/>
    <col min="11" max="11" width="1.6640625" style="11" customWidth="1"/>
    <col min="12" max="12" width="13.88671875" style="11" hidden="1" customWidth="1"/>
    <col min="13" max="13" width="1.6640625" style="11" customWidth="1"/>
    <col min="14" max="14" width="9.88671875" style="11" customWidth="1"/>
    <col min="15" max="15" width="1.6640625" style="11" customWidth="1"/>
    <col min="16" max="16" width="13.6640625" style="13" customWidth="1"/>
    <col min="17" max="18" width="1.6640625" style="13" customWidth="1"/>
    <col min="19" max="19" width="11.5546875" style="14" customWidth="1"/>
    <col min="20" max="21" width="1.6640625" style="14" customWidth="1"/>
    <col min="22" max="22" width="10.33203125" style="14" customWidth="1"/>
    <col min="23" max="23" width="1.6640625" style="14" customWidth="1"/>
    <col min="24" max="24" width="11.33203125" style="14" customWidth="1"/>
    <col min="25" max="25" width="1.6640625" style="14" customWidth="1"/>
    <col min="26" max="26" width="9.44140625" style="6" customWidth="1"/>
    <col min="27" max="28" width="1.6640625" style="6" customWidth="1"/>
    <col min="29" max="29" width="10.6640625" style="6" bestFit="1" customWidth="1"/>
    <col min="30" max="30" width="1.6640625" style="6" customWidth="1"/>
    <col min="31" max="31" width="5.109375" customWidth="1"/>
    <col min="32" max="32" width="1.6640625" hidden="1" customWidth="1"/>
    <col min="33" max="33" width="10.6640625" hidden="1" customWidth="1"/>
    <col min="34" max="34" width="1.6640625" hidden="1" customWidth="1"/>
    <col min="35" max="35" width="10.33203125" hidden="1" customWidth="1"/>
    <col min="36" max="36" width="1.6640625" hidden="1" customWidth="1"/>
    <col min="37" max="37" width="10.44140625" hidden="1" customWidth="1"/>
    <col min="38" max="38" width="1.6640625" hidden="1" customWidth="1"/>
    <col min="39" max="39" width="5" hidden="1" customWidth="1"/>
    <col min="40" max="40" width="1.6640625" hidden="1" customWidth="1"/>
    <col min="41" max="41" width="11.109375" hidden="1" customWidth="1"/>
    <col min="42" max="42" width="1.6640625" hidden="1" customWidth="1"/>
    <col min="43" max="43" width="9.6640625" hidden="1" customWidth="1"/>
    <col min="44" max="44" width="1.6640625" hidden="1" customWidth="1"/>
    <col min="45" max="45" width="11.109375" hidden="1" customWidth="1"/>
    <col min="46" max="46" width="1.6640625" hidden="1" customWidth="1"/>
    <col min="47" max="47" width="1.6640625" style="142" hidden="1" customWidth="1"/>
    <col min="48" max="48" width="12.33203125" style="347" hidden="1" customWidth="1"/>
    <col min="49" max="49" width="1.6640625" hidden="1" customWidth="1"/>
    <col min="50" max="50" width="13" customWidth="1"/>
    <col min="51" max="51" width="11.88671875" style="239" customWidth="1"/>
    <col min="52" max="54" width="9.109375" style="224" customWidth="1"/>
    <col min="55" max="56" width="15.44140625" hidden="1" customWidth="1"/>
    <col min="57" max="57" width="24.6640625" hidden="1" customWidth="1"/>
    <col min="58" max="58" width="9.109375" hidden="1" customWidth="1"/>
    <col min="59" max="61" width="10.109375" hidden="1" customWidth="1"/>
    <col min="62" max="63" width="10.33203125" hidden="1" customWidth="1"/>
    <col min="64" max="64" width="10.109375" hidden="1" customWidth="1"/>
    <col min="65" max="67" width="10.33203125" hidden="1" customWidth="1"/>
    <col min="68" max="70" width="10.109375" hidden="1" customWidth="1"/>
    <col min="71" max="71" width="0" hidden="1" customWidth="1"/>
  </cols>
  <sheetData>
    <row r="1" spans="1:70" ht="17.399999999999999" x14ac:dyDescent="0.3">
      <c r="A1" s="37" t="s">
        <v>37</v>
      </c>
      <c r="B1" s="37"/>
      <c r="S1" s="99" t="s">
        <v>53</v>
      </c>
      <c r="T1" s="282"/>
      <c r="U1" s="100"/>
      <c r="V1" s="100"/>
      <c r="W1" s="100"/>
      <c r="X1" s="100"/>
      <c r="Y1" s="100"/>
      <c r="Z1" s="100"/>
      <c r="AA1" s="100"/>
      <c r="AB1" s="100"/>
      <c r="AC1" s="294">
        <f>$BC$8-SUM($BE$8:$BE$10)</f>
        <v>29</v>
      </c>
      <c r="AI1" s="376"/>
      <c r="AJ1" s="376"/>
      <c r="AK1" s="224"/>
      <c r="AL1" s="224"/>
      <c r="AM1" s="224"/>
      <c r="AN1" s="224"/>
      <c r="AO1" s="224"/>
      <c r="AP1" s="224"/>
      <c r="AQ1" s="224"/>
      <c r="AR1" s="224"/>
      <c r="AS1" s="377"/>
      <c r="AY1" s="238"/>
      <c r="AZ1" s="295"/>
      <c r="BA1" s="295"/>
      <c r="BB1" s="295"/>
    </row>
    <row r="2" spans="1:70" ht="17.399999999999999" x14ac:dyDescent="0.3">
      <c r="A2" s="37" t="s">
        <v>177</v>
      </c>
      <c r="B2" s="37"/>
    </row>
    <row r="3" spans="1:70" ht="17.399999999999999" x14ac:dyDescent="0.3">
      <c r="A3" s="400">
        <f>'[4]Publish USD'!$P$3</f>
        <v>37029</v>
      </c>
      <c r="B3" s="400"/>
      <c r="C3" s="400"/>
      <c r="D3" s="115"/>
      <c r="E3" s="115"/>
      <c r="S3" s="8" t="s">
        <v>66</v>
      </c>
    </row>
    <row r="4" spans="1:70" ht="18" thickBot="1" x14ac:dyDescent="0.35">
      <c r="A4" s="25"/>
      <c r="B4" s="25"/>
      <c r="AY4" s="240"/>
      <c r="AZ4" s="296"/>
      <c r="BA4" s="296"/>
      <c r="BB4" s="296"/>
      <c r="BC4" t="s">
        <v>163</v>
      </c>
      <c r="BE4" t="s">
        <v>110</v>
      </c>
      <c r="BG4" t="s">
        <v>108</v>
      </c>
      <c r="BQ4" t="s">
        <v>109</v>
      </c>
    </row>
    <row r="5" spans="1:70" ht="15.6" x14ac:dyDescent="0.3">
      <c r="B5" s="225"/>
      <c r="C5" s="300" t="s">
        <v>137</v>
      </c>
      <c r="D5" s="105"/>
      <c r="E5" s="105"/>
      <c r="F5" s="105"/>
      <c r="G5" s="105"/>
      <c r="H5" s="47"/>
      <c r="I5" s="47"/>
      <c r="J5" s="47"/>
      <c r="K5" s="47"/>
      <c r="L5" s="47"/>
      <c r="M5" s="47"/>
      <c r="N5" s="47"/>
      <c r="O5" s="47"/>
      <c r="P5" s="48"/>
      <c r="Q5" s="48"/>
      <c r="R5" s="48"/>
      <c r="S5" s="49"/>
      <c r="T5" s="49"/>
      <c r="U5" s="49"/>
      <c r="V5" s="49"/>
      <c r="W5" s="49"/>
      <c r="X5" s="49"/>
      <c r="Y5" s="49"/>
      <c r="Z5" s="31"/>
      <c r="AA5" s="31"/>
      <c r="AB5" s="31"/>
      <c r="AC5" s="31"/>
      <c r="AD5" s="31"/>
      <c r="AE5" s="2"/>
      <c r="AF5" s="1"/>
      <c r="AG5" s="1"/>
      <c r="AH5" s="1"/>
      <c r="AI5" s="1"/>
      <c r="AJ5" s="1"/>
      <c r="AK5" s="1"/>
      <c r="AL5" s="1"/>
      <c r="AM5" s="1"/>
      <c r="AN5" s="1"/>
      <c r="AO5" s="1"/>
      <c r="AP5" s="1"/>
      <c r="AQ5" s="1"/>
      <c r="AR5" s="1"/>
      <c r="AS5" s="1"/>
      <c r="AT5" s="1"/>
      <c r="AU5" s="340"/>
      <c r="AV5" s="348"/>
      <c r="AW5" s="2"/>
      <c r="BC5" s="293">
        <f>BD7-$A$3</f>
        <v>-48</v>
      </c>
      <c r="BD5" s="293"/>
      <c r="BE5">
        <f>IF($A$3&lt;BG5,1,0)+IF($A$3&lt;BH5,1,0)+IF($A$3&lt;BI5,1,0)+IF($A$3&lt;BJ5,1,0)+IF($A$3&lt;BK5,1,0)+IF($A$3&lt;BL5,1,0)+IF($A$3&lt;BM5,1,0)+IF($A$3&lt;BN5,1,0)+IF($A$3&lt;BO5,1,0)+IF($A$3&lt;BP5,1,0)+IF($A$3&lt;BQ5,1,0)+IF($A$3&lt;BR5,1,0)</f>
        <v>0</v>
      </c>
      <c r="BF5" s="240" t="s">
        <v>54</v>
      </c>
      <c r="BG5" s="290">
        <v>36911</v>
      </c>
      <c r="BH5" s="290">
        <v>36911</v>
      </c>
      <c r="BI5" s="290">
        <v>36918</v>
      </c>
      <c r="BJ5" s="290">
        <v>36918</v>
      </c>
      <c r="BK5" s="290"/>
    </row>
    <row r="6" spans="1:70" s="274" customFormat="1" ht="26.25" customHeight="1" x14ac:dyDescent="0.25">
      <c r="B6" s="275"/>
      <c r="C6" s="276"/>
      <c r="D6" s="276"/>
      <c r="E6" s="276"/>
      <c r="F6" s="277"/>
      <c r="G6" s="278"/>
      <c r="H6" s="396" t="s">
        <v>46</v>
      </c>
      <c r="I6" s="396"/>
      <c r="J6" s="396"/>
      <c r="K6" s="396"/>
      <c r="L6" s="396"/>
      <c r="M6" s="396"/>
      <c r="N6" s="396"/>
      <c r="O6" s="396"/>
      <c r="P6" s="396"/>
      <c r="Q6" s="396"/>
      <c r="R6" s="396"/>
      <c r="S6" s="396"/>
      <c r="T6" s="396"/>
      <c r="U6" s="396"/>
      <c r="V6" s="396"/>
      <c r="W6" s="396"/>
      <c r="X6" s="396"/>
      <c r="Y6" s="396"/>
      <c r="Z6" s="396"/>
      <c r="AA6" s="396"/>
      <c r="AB6" s="396"/>
      <c r="AC6" s="396"/>
      <c r="AD6" s="285"/>
      <c r="AE6" s="386"/>
      <c r="AF6" s="378"/>
      <c r="AG6" s="394" t="s">
        <v>133</v>
      </c>
      <c r="AH6" s="394"/>
      <c r="AI6" s="394"/>
      <c r="AJ6" s="394"/>
      <c r="AK6" s="394"/>
      <c r="AL6" s="287"/>
      <c r="AM6" s="279"/>
      <c r="AN6" s="288"/>
      <c r="AO6" s="395" t="s">
        <v>2</v>
      </c>
      <c r="AP6" s="395"/>
      <c r="AQ6" s="395"/>
      <c r="AR6" s="395"/>
      <c r="AS6" s="395"/>
      <c r="AT6" s="289"/>
      <c r="AU6" s="341"/>
      <c r="AV6" s="349" t="s">
        <v>140</v>
      </c>
      <c r="AW6" s="280"/>
      <c r="AY6" s="298"/>
      <c r="AZ6" s="297"/>
      <c r="BA6" s="297"/>
      <c r="BB6" s="297"/>
      <c r="BE6">
        <f t="shared" ref="BE6:BE15" si="0">IF($A$3&lt;BG6,1,0)+IF($A$3&lt;BH6,1,0)+IF($A$3&lt;BI6,1,0)+IF($A$3&lt;BJ6,1,0)+IF($A$3&lt;BK6,1,0)+IF($A$3&lt;BL6,1,0)+IF($A$3&lt;BM6,1,0)+IF($A$3&lt;BN6,1,0)+IF($A$3&lt;BO6,1,0)+IF($A$3&lt;BP6,1,0)+IF($A$3&lt;BQ6,1,0)+IF($A$3&lt;BR6,1,0)</f>
        <v>0</v>
      </c>
      <c r="BF6" s="281" t="s">
        <v>55</v>
      </c>
      <c r="BG6" s="291">
        <v>36925</v>
      </c>
      <c r="BH6" s="291">
        <v>36926</v>
      </c>
      <c r="BI6" s="291">
        <v>36932</v>
      </c>
      <c r="BJ6" s="291">
        <v>36933</v>
      </c>
      <c r="BK6" s="291">
        <v>36939</v>
      </c>
      <c r="BL6" s="291">
        <v>36940</v>
      </c>
      <c r="BM6" s="291">
        <v>36946</v>
      </c>
      <c r="BN6" s="291">
        <v>36947</v>
      </c>
    </row>
    <row r="7" spans="1:70" x14ac:dyDescent="0.25">
      <c r="B7" s="226"/>
      <c r="C7" s="179"/>
      <c r="D7" s="179"/>
      <c r="E7" s="179"/>
      <c r="F7" s="111"/>
      <c r="G7" s="260"/>
      <c r="H7" s="397" t="s">
        <v>7</v>
      </c>
      <c r="I7" s="397"/>
      <c r="J7" s="397"/>
      <c r="K7" s="261"/>
      <c r="L7" s="245"/>
      <c r="M7" s="269"/>
      <c r="N7" s="398" t="s">
        <v>6</v>
      </c>
      <c r="O7" s="398"/>
      <c r="P7" s="398"/>
      <c r="Q7" s="264"/>
      <c r="R7" s="243"/>
      <c r="S7" s="302" t="s">
        <v>39</v>
      </c>
      <c r="T7" s="247"/>
      <c r="U7" s="271"/>
      <c r="V7" s="399" t="s">
        <v>36</v>
      </c>
      <c r="W7" s="399"/>
      <c r="X7" s="399"/>
      <c r="Y7" s="399"/>
      <c r="Z7" s="399"/>
      <c r="AA7" s="272"/>
      <c r="AB7" s="273"/>
      <c r="AC7" s="303" t="s">
        <v>3</v>
      </c>
      <c r="AD7" s="249"/>
      <c r="AE7" s="387"/>
      <c r="AF7" s="252"/>
      <c r="AG7" s="304" t="s">
        <v>69</v>
      </c>
      <c r="AH7" s="304"/>
      <c r="AI7" s="304" t="s">
        <v>113</v>
      </c>
      <c r="AJ7" s="304"/>
      <c r="AK7" s="304" t="s">
        <v>3</v>
      </c>
      <c r="AL7" s="253"/>
      <c r="AM7" s="50"/>
      <c r="AN7" s="254"/>
      <c r="AO7" s="283" t="s">
        <v>69</v>
      </c>
      <c r="AP7" s="283"/>
      <c r="AQ7" s="283" t="s">
        <v>36</v>
      </c>
      <c r="AR7" s="283"/>
      <c r="AS7" s="283" t="s">
        <v>3</v>
      </c>
      <c r="AT7" s="256"/>
      <c r="AU7" s="342"/>
      <c r="AV7" s="350" t="s">
        <v>141</v>
      </c>
      <c r="AW7" s="7"/>
      <c r="BD7" s="290">
        <v>36981</v>
      </c>
      <c r="BE7">
        <f>IF($A$3&lt;BG7,1,0)+IF($A$3&lt;BH7,1,0)+IF($A$3&lt;BI7,1,0)+IF($A$3&lt;BJ7,1,0)+IF($A$3&lt;BK7,1,0)+IF($A$3&lt;BL7,1,0)+IF($A$3&lt;BM7,1,0)+IF($A$3&lt;BN7,1,0)+IF($A$3&lt;BO7,1,0)+IF($A$3&lt;BP7,1,0)+IF($A$3&lt;BQ7,1,0)+IF($A$3&lt;BR7,1,0)</f>
        <v>0</v>
      </c>
      <c r="BF7" s="240" t="s">
        <v>56</v>
      </c>
      <c r="BG7" s="291">
        <v>36953</v>
      </c>
      <c r="BH7" s="291">
        <v>36954</v>
      </c>
      <c r="BI7" s="291">
        <v>36960</v>
      </c>
      <c r="BJ7" s="291">
        <v>36961</v>
      </c>
      <c r="BK7" s="291">
        <v>36967</v>
      </c>
      <c r="BL7" s="291">
        <v>36968</v>
      </c>
      <c r="BM7" s="291">
        <v>36974</v>
      </c>
      <c r="BN7" s="291">
        <v>36975</v>
      </c>
      <c r="BO7" s="291">
        <v>36981</v>
      </c>
    </row>
    <row r="8" spans="1:70" x14ac:dyDescent="0.25">
      <c r="B8" s="226"/>
      <c r="C8" s="179"/>
      <c r="D8" s="179"/>
      <c r="E8" s="179"/>
      <c r="F8" s="111"/>
      <c r="G8" s="111"/>
      <c r="H8" s="245" t="s">
        <v>139</v>
      </c>
      <c r="I8" s="245"/>
      <c r="J8" s="263" t="s">
        <v>107</v>
      </c>
      <c r="K8" s="244"/>
      <c r="L8" s="268"/>
      <c r="M8" s="243"/>
      <c r="N8" s="263" t="s">
        <v>106</v>
      </c>
      <c r="O8" s="263"/>
      <c r="P8" s="263" t="s">
        <v>107</v>
      </c>
      <c r="Q8" s="246"/>
      <c r="R8" s="243"/>
      <c r="S8" s="302" t="s">
        <v>69</v>
      </c>
      <c r="T8" s="247"/>
      <c r="U8" s="248"/>
      <c r="V8" s="247" t="s">
        <v>7</v>
      </c>
      <c r="W8" s="247"/>
      <c r="X8" s="247" t="s">
        <v>6</v>
      </c>
      <c r="Y8" s="247"/>
      <c r="Z8" s="250" t="s">
        <v>39</v>
      </c>
      <c r="AA8" s="249"/>
      <c r="AB8" s="250"/>
      <c r="AC8" s="250"/>
      <c r="AD8" s="249"/>
      <c r="AE8" s="387"/>
      <c r="AF8" s="252"/>
      <c r="AG8" s="252"/>
      <c r="AH8" s="252"/>
      <c r="AI8" s="252"/>
      <c r="AJ8" s="252"/>
      <c r="AK8" s="252"/>
      <c r="AL8" s="253"/>
      <c r="AM8" s="50"/>
      <c r="AN8" s="254"/>
      <c r="AO8" s="255"/>
      <c r="AP8" s="255"/>
      <c r="AQ8" s="255"/>
      <c r="AR8" s="255"/>
      <c r="AS8" s="255"/>
      <c r="AT8" s="256"/>
      <c r="AU8" s="342"/>
      <c r="AV8" s="351"/>
      <c r="AW8" s="7"/>
      <c r="BC8" s="293">
        <f>BD10-$A$3</f>
        <v>43</v>
      </c>
      <c r="BE8">
        <f>IF($A$3&lt;BG8,1,0)+IF($A$3&lt;BH8,1,0)+IF($A$3&lt;BI8,1,0)+IF($A$3&lt;BJ8,1,0)+IF($A$3&lt;BK8,1,0)+IF($A$3&lt;BL8,1,0)+IF($A$3&lt;BM8,1,0)+IF($A$3&lt;BN8,1,0)+IF($A$3&lt;BO8,1,0)+IF($A$3&lt;BP8,1,0)+IF($A$3&lt;BQ8,1,0)+IF($A$3&lt;BR8,1,0)</f>
        <v>0</v>
      </c>
      <c r="BF8" s="240" t="s">
        <v>57</v>
      </c>
      <c r="BG8" s="291">
        <v>36982</v>
      </c>
      <c r="BH8" s="291">
        <v>36988</v>
      </c>
      <c r="BI8" s="291">
        <v>36989</v>
      </c>
      <c r="BJ8" s="291">
        <v>36995</v>
      </c>
      <c r="BK8" s="291">
        <v>36996</v>
      </c>
      <c r="BL8" s="291">
        <v>37002</v>
      </c>
      <c r="BM8" s="291">
        <v>37003</v>
      </c>
      <c r="BN8" s="291">
        <v>37009</v>
      </c>
      <c r="BO8" s="291">
        <v>37010</v>
      </c>
      <c r="BQ8" s="290">
        <v>37001</v>
      </c>
      <c r="BR8" s="290">
        <v>37004</v>
      </c>
    </row>
    <row r="9" spans="1:70" x14ac:dyDescent="0.25">
      <c r="B9" s="226"/>
      <c r="C9" s="180"/>
      <c r="D9" s="180"/>
      <c r="E9" s="180"/>
      <c r="F9" s="112"/>
      <c r="G9" s="112"/>
      <c r="H9" s="258" t="s">
        <v>138</v>
      </c>
      <c r="I9" s="258"/>
      <c r="J9" s="258"/>
      <c r="K9" s="104"/>
      <c r="L9" s="15"/>
      <c r="M9" s="265"/>
      <c r="N9" s="258"/>
      <c r="O9" s="258"/>
      <c r="P9" s="258" t="s">
        <v>43</v>
      </c>
      <c r="Q9" s="176"/>
      <c r="R9" s="15"/>
      <c r="S9" s="43"/>
      <c r="T9" s="16"/>
      <c r="U9" s="231"/>
      <c r="V9" s="16"/>
      <c r="W9" s="16"/>
      <c r="X9" s="16"/>
      <c r="Y9" s="16"/>
      <c r="Z9" s="17"/>
      <c r="AA9" s="232"/>
      <c r="AB9" s="17"/>
      <c r="AC9" s="60"/>
      <c r="AD9" s="26"/>
      <c r="AE9" s="388"/>
      <c r="AF9" s="40"/>
      <c r="AG9" s="40"/>
      <c r="AH9" s="40"/>
      <c r="AI9" s="40"/>
      <c r="AJ9" s="40"/>
      <c r="AK9" s="40"/>
      <c r="AL9" s="72"/>
      <c r="AM9" s="41"/>
      <c r="AN9" s="45"/>
      <c r="AO9" s="36"/>
      <c r="AP9" s="36"/>
      <c r="AQ9" s="36"/>
      <c r="AR9" s="36"/>
      <c r="AS9" s="36"/>
      <c r="AT9" s="46"/>
      <c r="AU9" s="306"/>
      <c r="AV9" s="352"/>
      <c r="AW9" s="3"/>
      <c r="BC9" s="274"/>
      <c r="BE9">
        <f t="shared" si="0"/>
        <v>5</v>
      </c>
      <c r="BF9" s="240" t="s">
        <v>58</v>
      </c>
      <c r="BG9" s="291">
        <v>37016</v>
      </c>
      <c r="BH9" s="291">
        <v>37017</v>
      </c>
      <c r="BI9" s="291">
        <v>37023</v>
      </c>
      <c r="BJ9" s="291">
        <v>37024</v>
      </c>
      <c r="BK9" s="291">
        <v>37030</v>
      </c>
      <c r="BL9" s="291">
        <v>37031</v>
      </c>
      <c r="BM9" s="291">
        <v>37037</v>
      </c>
      <c r="BN9" s="291">
        <v>37038</v>
      </c>
      <c r="BQ9" s="290">
        <v>37018</v>
      </c>
      <c r="BR9" s="290">
        <v>37039</v>
      </c>
    </row>
    <row r="10" spans="1:70" x14ac:dyDescent="0.25">
      <c r="B10" s="226"/>
      <c r="C10" s="180"/>
      <c r="D10" s="180"/>
      <c r="E10" s="180"/>
      <c r="F10" s="112"/>
      <c r="G10" s="112"/>
      <c r="H10" s="259"/>
      <c r="I10" s="259"/>
      <c r="J10" s="192"/>
      <c r="K10" s="191"/>
      <c r="L10" s="192"/>
      <c r="M10" s="266"/>
      <c r="N10" s="259"/>
      <c r="O10" s="259"/>
      <c r="P10" s="259"/>
      <c r="Q10" s="193"/>
      <c r="R10" s="192"/>
      <c r="S10" s="194"/>
      <c r="T10" s="120"/>
      <c r="U10" s="119"/>
      <c r="V10" s="120"/>
      <c r="W10" s="120"/>
      <c r="X10" s="120"/>
      <c r="Y10" s="120"/>
      <c r="Z10" s="120"/>
      <c r="AA10" s="178"/>
      <c r="AB10" s="120"/>
      <c r="AC10" s="120"/>
      <c r="AD10" s="178"/>
      <c r="AE10" s="389"/>
      <c r="AF10" s="197"/>
      <c r="AG10" s="197"/>
      <c r="AH10" s="197"/>
      <c r="AI10" s="197"/>
      <c r="AJ10" s="197"/>
      <c r="AK10" s="197"/>
      <c r="AL10" s="198"/>
      <c r="AM10" s="195"/>
      <c r="AN10" s="199"/>
      <c r="AO10" s="200"/>
      <c r="AP10" s="200"/>
      <c r="AQ10" s="200"/>
      <c r="AR10" s="200"/>
      <c r="AS10" s="200"/>
      <c r="AT10" s="201"/>
      <c r="AU10" s="343"/>
      <c r="AV10" s="352"/>
      <c r="AW10" s="202"/>
      <c r="BD10" s="290">
        <v>37072</v>
      </c>
      <c r="BE10">
        <f t="shared" si="0"/>
        <v>9</v>
      </c>
      <c r="BF10" s="240" t="s">
        <v>59</v>
      </c>
      <c r="BG10" s="291">
        <v>37044</v>
      </c>
      <c r="BH10" s="291">
        <v>37045</v>
      </c>
      <c r="BI10" s="291">
        <v>37051</v>
      </c>
      <c r="BJ10" s="291">
        <v>37052</v>
      </c>
      <c r="BK10" s="291">
        <v>37058</v>
      </c>
      <c r="BL10" s="291">
        <v>37059</v>
      </c>
      <c r="BM10" s="291">
        <v>37065</v>
      </c>
      <c r="BN10" s="291">
        <v>37066</v>
      </c>
      <c r="BO10" s="291">
        <v>37072</v>
      </c>
    </row>
    <row r="11" spans="1:70" x14ac:dyDescent="0.25">
      <c r="B11" s="226"/>
      <c r="C11" s="180" t="s">
        <v>117</v>
      </c>
      <c r="D11" s="301" t="s">
        <v>8</v>
      </c>
      <c r="E11" s="301"/>
      <c r="F11" s="183"/>
      <c r="G11" s="183"/>
      <c r="H11" s="118">
        <f>SUM('DPR Analysis'!E5)</f>
        <v>-9.0187700562016246</v>
      </c>
      <c r="I11" s="118"/>
      <c r="J11" s="118">
        <f>'DPR Analysis'!I5</f>
        <v>9.0187700562016246</v>
      </c>
      <c r="K11" s="177"/>
      <c r="L11" s="118"/>
      <c r="M11" s="189"/>
      <c r="N11" s="118">
        <f>'DPR Analysis'!E35</f>
        <v>0</v>
      </c>
      <c r="O11" s="118"/>
      <c r="P11" s="118">
        <f>SUMIF($AY$73:$AY$101,$C11,$P$73:$P$100)</f>
        <v>20.100000000000001</v>
      </c>
      <c r="Q11" s="177"/>
      <c r="R11" s="118"/>
      <c r="S11" s="203">
        <f>SUM(H11:P11)</f>
        <v>20.100000000000001</v>
      </c>
      <c r="T11" s="118"/>
      <c r="U11" s="189"/>
      <c r="V11" s="118">
        <f>SUM('DPR Analysis'!$G$5)</f>
        <v>15</v>
      </c>
      <c r="W11" s="118"/>
      <c r="X11" s="118">
        <f>'DPR Analysis'!$G$35</f>
        <v>10</v>
      </c>
      <c r="Y11" s="118"/>
      <c r="Z11" s="118">
        <f>SUM(V11:X11)</f>
        <v>25</v>
      </c>
      <c r="AA11" s="177"/>
      <c r="AB11" s="118"/>
      <c r="AC11" s="118">
        <f>S11-Z11</f>
        <v>-4.8999999999999986</v>
      </c>
      <c r="AD11" s="177"/>
      <c r="AE11" s="390"/>
      <c r="AF11" s="186"/>
      <c r="AG11" s="186">
        <f>AI11</f>
        <v>-7.9</v>
      </c>
      <c r="AH11" s="186"/>
      <c r="AI11" s="186">
        <v>-7.9</v>
      </c>
      <c r="AJ11" s="186"/>
      <c r="AK11" s="186">
        <f>AG11-AI11</f>
        <v>0</v>
      </c>
      <c r="AL11" s="123"/>
      <c r="AM11" s="204"/>
      <c r="AN11" s="205"/>
      <c r="AO11" s="206">
        <f>S11+AG11</f>
        <v>12.200000000000001</v>
      </c>
      <c r="AP11" s="206"/>
      <c r="AQ11" s="206">
        <f>Z11+AI11</f>
        <v>17.100000000000001</v>
      </c>
      <c r="AR11" s="206"/>
      <c r="AS11" s="206">
        <f>AO11-AQ11</f>
        <v>-4.9000000000000004</v>
      </c>
      <c r="AT11" s="207"/>
      <c r="AU11" s="344"/>
      <c r="AV11" s="353">
        <v>0.35</v>
      </c>
      <c r="AW11" s="208"/>
      <c r="BC11" s="293">
        <f>BD13-$A$3</f>
        <v>135</v>
      </c>
      <c r="BE11">
        <f t="shared" si="0"/>
        <v>9</v>
      </c>
      <c r="BF11" s="240" t="s">
        <v>60</v>
      </c>
      <c r="BG11" s="291">
        <v>37073</v>
      </c>
      <c r="BH11" s="291">
        <v>37079</v>
      </c>
      <c r="BI11" s="291">
        <v>37080</v>
      </c>
      <c r="BJ11" s="291">
        <v>37086</v>
      </c>
      <c r="BK11" s="291">
        <v>37087</v>
      </c>
      <c r="BL11" s="291">
        <v>37093</v>
      </c>
      <c r="BM11" s="291">
        <v>37094</v>
      </c>
      <c r="BN11" s="291">
        <v>37100</v>
      </c>
      <c r="BO11" s="291">
        <v>37101</v>
      </c>
    </row>
    <row r="12" spans="1:70" x14ac:dyDescent="0.25">
      <c r="B12" s="226"/>
      <c r="C12" s="180"/>
      <c r="D12" s="301" t="s">
        <v>45</v>
      </c>
      <c r="E12" s="301"/>
      <c r="F12" s="183"/>
      <c r="G12" s="183"/>
      <c r="H12" s="118">
        <f>SUM('DPR Analysis'!E6)</f>
        <v>2.0210334216423735</v>
      </c>
      <c r="I12" s="118"/>
      <c r="J12" s="118">
        <f>'DPR Analysis'!I6-0.7</f>
        <v>-0.7</v>
      </c>
      <c r="K12" s="177"/>
      <c r="L12" s="118"/>
      <c r="M12" s="189"/>
      <c r="N12" s="118">
        <v>0</v>
      </c>
      <c r="O12" s="118"/>
      <c r="P12" s="118">
        <f>SUMIF($AY$73:$AY$101,$C12,$P$73:$P$100)</f>
        <v>0</v>
      </c>
      <c r="Q12" s="177"/>
      <c r="R12" s="118"/>
      <c r="S12" s="203">
        <f>SUM(H12:P12)</f>
        <v>1.3210334216423736</v>
      </c>
      <c r="T12" s="118"/>
      <c r="U12" s="189"/>
      <c r="V12" s="118">
        <f>SUM('DPR Analysis'!$G$6)</f>
        <v>5</v>
      </c>
      <c r="W12" s="118"/>
      <c r="X12" s="118">
        <v>0</v>
      </c>
      <c r="Y12" s="118"/>
      <c r="Z12" s="118">
        <f>SUM(V12:X12)</f>
        <v>5</v>
      </c>
      <c r="AA12" s="177"/>
      <c r="AB12" s="118"/>
      <c r="AC12" s="118">
        <f>S12-Z12</f>
        <v>-3.6789665783576266</v>
      </c>
      <c r="AD12" s="177"/>
      <c r="AE12" s="390"/>
      <c r="AF12" s="186"/>
      <c r="AG12" s="186">
        <f>AI12</f>
        <v>-1.8</v>
      </c>
      <c r="AH12" s="186"/>
      <c r="AI12" s="186">
        <v>-1.8</v>
      </c>
      <c r="AJ12" s="186"/>
      <c r="AK12" s="186">
        <f>AG12-AI12</f>
        <v>0</v>
      </c>
      <c r="AL12" s="123"/>
      <c r="AM12" s="204"/>
      <c r="AN12" s="205"/>
      <c r="AO12" s="206">
        <f>S12+AG12</f>
        <v>-0.47896657835762646</v>
      </c>
      <c r="AP12" s="206"/>
      <c r="AQ12" s="206">
        <f>Z12+AI12</f>
        <v>3.2</v>
      </c>
      <c r="AR12" s="206"/>
      <c r="AS12" s="206">
        <f>AO12-AQ12</f>
        <v>-3.6789665783576266</v>
      </c>
      <c r="AT12" s="207"/>
      <c r="AU12" s="344"/>
      <c r="AV12" s="353">
        <v>0.4</v>
      </c>
      <c r="AW12" s="202"/>
      <c r="BC12" s="274"/>
      <c r="BE12">
        <f t="shared" si="0"/>
        <v>9</v>
      </c>
      <c r="BF12" s="240" t="s">
        <v>61</v>
      </c>
      <c r="BG12" s="291">
        <v>37107</v>
      </c>
      <c r="BH12" s="291">
        <v>37108</v>
      </c>
      <c r="BI12" s="291">
        <v>37114</v>
      </c>
      <c r="BJ12" s="291">
        <v>37115</v>
      </c>
      <c r="BK12" s="291">
        <v>37121</v>
      </c>
      <c r="BL12" s="291">
        <v>37122</v>
      </c>
      <c r="BM12" s="291">
        <v>37128</v>
      </c>
      <c r="BN12" s="291">
        <v>37129</v>
      </c>
      <c r="BQ12" s="290">
        <v>37130</v>
      </c>
    </row>
    <row r="13" spans="1:70" s="8" customFormat="1" x14ac:dyDescent="0.25">
      <c r="B13" s="9"/>
      <c r="C13" s="180"/>
      <c r="D13" s="181" t="s">
        <v>39</v>
      </c>
      <c r="E13" s="181"/>
      <c r="F13" s="112"/>
      <c r="G13" s="112"/>
      <c r="H13" s="210">
        <f>SUM(H11:H12)</f>
        <v>-6.9977366345592511</v>
      </c>
      <c r="I13" s="175"/>
      <c r="J13" s="210">
        <f>SUM(J11:J12)</f>
        <v>8.3187700562016254</v>
      </c>
      <c r="K13" s="121"/>
      <c r="L13" s="175"/>
      <c r="M13" s="190"/>
      <c r="N13" s="210">
        <f>SUM(N11:N12)</f>
        <v>0</v>
      </c>
      <c r="O13" s="175"/>
      <c r="P13" s="210">
        <f>SUM(P11:P12)</f>
        <v>20.100000000000001</v>
      </c>
      <c r="Q13" s="121"/>
      <c r="R13" s="175"/>
      <c r="S13" s="209">
        <f>SUM(S11:S12)</f>
        <v>21.421033421642374</v>
      </c>
      <c r="T13" s="175"/>
      <c r="U13" s="190"/>
      <c r="V13" s="210">
        <f>SUM(V11:V12)</f>
        <v>20</v>
      </c>
      <c r="W13" s="175"/>
      <c r="X13" s="210">
        <f>SUM(X11:X12)</f>
        <v>10</v>
      </c>
      <c r="Y13" s="175"/>
      <c r="Z13" s="210">
        <f>SUM(Z11:Z12)</f>
        <v>30</v>
      </c>
      <c r="AA13" s="121"/>
      <c r="AB13" s="175"/>
      <c r="AC13" s="210">
        <f>SUM(AC11:AC12)</f>
        <v>-8.5789665783576261</v>
      </c>
      <c r="AD13" s="121"/>
      <c r="AE13" s="391"/>
      <c r="AF13" s="117"/>
      <c r="AG13" s="188">
        <f>SUM(AG11:AG12)</f>
        <v>-9.7000000000000011</v>
      </c>
      <c r="AH13" s="117"/>
      <c r="AI13" s="188">
        <f>SUM(AI11:AI12)</f>
        <v>-9.7000000000000011</v>
      </c>
      <c r="AJ13" s="117"/>
      <c r="AK13" s="188">
        <f>SUM(AK11:AK12)</f>
        <v>0</v>
      </c>
      <c r="AL13" s="122"/>
      <c r="AM13" s="211"/>
      <c r="AN13" s="216"/>
      <c r="AO13" s="213">
        <f>SUM(AO11:AO12)</f>
        <v>11.721033421642375</v>
      </c>
      <c r="AP13" s="212"/>
      <c r="AQ13" s="213">
        <f>SUM(AQ11:AQ12)</f>
        <v>20.3</v>
      </c>
      <c r="AR13" s="212"/>
      <c r="AS13" s="213">
        <f>SUM(AS11:AS12)</f>
        <v>-8.5789665783576261</v>
      </c>
      <c r="AT13" s="217"/>
      <c r="AU13" s="345"/>
      <c r="AV13" s="354">
        <f>AVERAGE(AV11:AV12)</f>
        <v>0.375</v>
      </c>
      <c r="AW13" s="214"/>
      <c r="AY13" s="241"/>
      <c r="AZ13" s="180"/>
      <c r="BA13" s="180"/>
      <c r="BB13" s="180"/>
      <c r="BC13"/>
      <c r="BD13" s="292">
        <v>37164</v>
      </c>
      <c r="BE13">
        <f t="shared" si="0"/>
        <v>10</v>
      </c>
      <c r="BF13" s="240" t="s">
        <v>62</v>
      </c>
      <c r="BG13" s="291">
        <v>37135</v>
      </c>
      <c r="BH13" s="291">
        <v>37136</v>
      </c>
      <c r="BI13" s="291">
        <v>37142</v>
      </c>
      <c r="BJ13" s="291">
        <v>37143</v>
      </c>
      <c r="BK13" s="291">
        <v>37149</v>
      </c>
      <c r="BL13" s="291">
        <v>37150</v>
      </c>
      <c r="BM13" s="291">
        <v>37156</v>
      </c>
      <c r="BN13" s="291">
        <v>37157</v>
      </c>
      <c r="BO13" s="291">
        <v>37163</v>
      </c>
      <c r="BP13" s="291">
        <v>37164</v>
      </c>
    </row>
    <row r="14" spans="1:70" x14ac:dyDescent="0.25">
      <c r="B14" s="226"/>
      <c r="C14" s="180"/>
      <c r="D14" s="180"/>
      <c r="E14" s="180"/>
      <c r="F14" s="112"/>
      <c r="G14" s="112"/>
      <c r="H14" s="175"/>
      <c r="I14" s="175"/>
      <c r="J14" s="175"/>
      <c r="K14" s="121"/>
      <c r="L14" s="175"/>
      <c r="M14" s="190"/>
      <c r="N14" s="118"/>
      <c r="O14" s="118"/>
      <c r="P14" s="118"/>
      <c r="Q14" s="177"/>
      <c r="R14" s="175"/>
      <c r="S14" s="203"/>
      <c r="T14" s="118"/>
      <c r="U14" s="189"/>
      <c r="V14" s="175"/>
      <c r="W14" s="175"/>
      <c r="X14" s="118"/>
      <c r="Y14" s="118"/>
      <c r="Z14" s="118"/>
      <c r="AA14" s="177"/>
      <c r="AB14" s="118"/>
      <c r="AC14" s="118"/>
      <c r="AD14" s="177"/>
      <c r="AE14" s="390"/>
      <c r="AF14" s="186"/>
      <c r="AG14" s="186"/>
      <c r="AH14" s="186"/>
      <c r="AI14" s="186"/>
      <c r="AJ14" s="186"/>
      <c r="AK14" s="186"/>
      <c r="AL14" s="123"/>
      <c r="AM14" s="204"/>
      <c r="AN14" s="205"/>
      <c r="AO14" s="206"/>
      <c r="AP14" s="206"/>
      <c r="AQ14" s="206"/>
      <c r="AR14" s="206"/>
      <c r="AS14" s="206"/>
      <c r="AT14" s="207"/>
      <c r="AU14" s="344"/>
      <c r="AV14" s="353"/>
      <c r="AW14" s="202"/>
      <c r="BC14" s="293">
        <f>BD17-$A$3</f>
        <v>227</v>
      </c>
      <c r="BE14">
        <f t="shared" si="0"/>
        <v>8</v>
      </c>
      <c r="BF14" s="240" t="s">
        <v>63</v>
      </c>
      <c r="BG14" s="291">
        <v>37170</v>
      </c>
      <c r="BH14" s="291">
        <v>37171</v>
      </c>
      <c r="BI14" s="291">
        <v>37177</v>
      </c>
      <c r="BJ14" s="291">
        <v>37178</v>
      </c>
      <c r="BK14" s="291">
        <v>37184</v>
      </c>
      <c r="BL14" s="291">
        <v>37185</v>
      </c>
      <c r="BM14" s="291">
        <v>37191</v>
      </c>
      <c r="BN14" s="291">
        <v>37192</v>
      </c>
    </row>
    <row r="15" spans="1:70" x14ac:dyDescent="0.25">
      <c r="B15" s="226"/>
      <c r="C15" s="180" t="s">
        <v>0</v>
      </c>
      <c r="D15" s="301" t="s">
        <v>0</v>
      </c>
      <c r="E15" s="301"/>
      <c r="F15" s="184"/>
      <c r="G15" s="184"/>
      <c r="H15" s="118">
        <f>SUM('DPR Analysis'!$E$7)</f>
        <v>65.522096084889</v>
      </c>
      <c r="I15" s="118"/>
      <c r="J15" s="118">
        <v>0</v>
      </c>
      <c r="K15" s="177"/>
      <c r="L15" s="118"/>
      <c r="M15" s="189"/>
      <c r="N15" s="118">
        <f>'DPR Analysis'!E36</f>
        <v>0</v>
      </c>
      <c r="O15" s="118"/>
      <c r="P15" s="118">
        <f>SUMIF($AY$73:$AY$101,$C15,$P$73:$P$100)</f>
        <v>32</v>
      </c>
      <c r="Q15" s="177"/>
      <c r="R15" s="118"/>
      <c r="S15" s="203">
        <f>SUM(H15:P15)</f>
        <v>97.522096084889</v>
      </c>
      <c r="T15" s="118"/>
      <c r="U15" s="189"/>
      <c r="V15" s="118">
        <f>SUM('DPR Analysis'!$G$7)</f>
        <v>20</v>
      </c>
      <c r="W15" s="118"/>
      <c r="X15" s="118">
        <f>'DPR Analysis'!$G$36</f>
        <v>15</v>
      </c>
      <c r="Y15" s="118"/>
      <c r="Z15" s="118">
        <f>SUM(V15:X15)</f>
        <v>35</v>
      </c>
      <c r="AA15" s="177"/>
      <c r="AB15" s="118"/>
      <c r="AC15" s="118">
        <f>S15-Z15</f>
        <v>62.522096084889</v>
      </c>
      <c r="AD15" s="177"/>
      <c r="AE15" s="390"/>
      <c r="AF15" s="186"/>
      <c r="AG15" s="186">
        <f>AI15</f>
        <v>-8.8000000000000007</v>
      </c>
      <c r="AH15" s="186"/>
      <c r="AI15" s="186">
        <v>-8.8000000000000007</v>
      </c>
      <c r="AJ15" s="186"/>
      <c r="AK15" s="186">
        <f>AG15-AI15</f>
        <v>0</v>
      </c>
      <c r="AL15" s="123"/>
      <c r="AM15" s="204"/>
      <c r="AN15" s="205"/>
      <c r="AO15" s="206">
        <f>S15+AG15</f>
        <v>88.722096084889003</v>
      </c>
      <c r="AP15" s="206"/>
      <c r="AQ15" s="206">
        <f>Z15+AI15</f>
        <v>26.2</v>
      </c>
      <c r="AR15" s="206"/>
      <c r="AS15" s="206">
        <f>AO15-AQ15</f>
        <v>62.522096084889</v>
      </c>
      <c r="AT15" s="207"/>
      <c r="AU15" s="344"/>
      <c r="AV15" s="353"/>
      <c r="AW15" s="202"/>
      <c r="BC15" s="274"/>
      <c r="BE15">
        <f t="shared" si="0"/>
        <v>8</v>
      </c>
      <c r="BF15" s="240" t="s">
        <v>64</v>
      </c>
      <c r="BG15" s="291">
        <v>37198</v>
      </c>
      <c r="BH15" s="291">
        <v>37199</v>
      </c>
      <c r="BI15" s="291">
        <v>37205</v>
      </c>
      <c r="BJ15" s="291">
        <v>37206</v>
      </c>
      <c r="BK15" s="291">
        <v>37212</v>
      </c>
      <c r="BL15" s="291">
        <v>37213</v>
      </c>
      <c r="BM15" s="291">
        <v>37219</v>
      </c>
      <c r="BN15" s="291">
        <v>37220</v>
      </c>
    </row>
    <row r="16" spans="1:70" x14ac:dyDescent="0.25">
      <c r="B16" s="226"/>
      <c r="C16" s="180"/>
      <c r="D16" s="301" t="s">
        <v>111</v>
      </c>
      <c r="E16" s="301"/>
      <c r="F16" s="184"/>
      <c r="G16" s="184"/>
      <c r="H16" s="118">
        <f>SUM('DPR Analysis'!$E$12)</f>
        <v>-40.312567689590168</v>
      </c>
      <c r="I16" s="118"/>
      <c r="J16" s="118">
        <v>0</v>
      </c>
      <c r="K16" s="177"/>
      <c r="L16" s="118"/>
      <c r="M16" s="189"/>
      <c r="N16" s="118">
        <v>0</v>
      </c>
      <c r="O16" s="118"/>
      <c r="P16" s="118">
        <v>0</v>
      </c>
      <c r="Q16" s="177"/>
      <c r="R16" s="118"/>
      <c r="S16" s="203">
        <f>SUM(H16:P16)</f>
        <v>-40.312567689590168</v>
      </c>
      <c r="T16" s="118"/>
      <c r="U16" s="189"/>
      <c r="V16" s="118">
        <f>'DPR Analysis'!G12</f>
        <v>0</v>
      </c>
      <c r="W16" s="118"/>
      <c r="X16" s="118">
        <v>0</v>
      </c>
      <c r="Y16" s="118"/>
      <c r="Z16" s="118">
        <f>SUM(V16:X16)</f>
        <v>0</v>
      </c>
      <c r="AA16" s="177"/>
      <c r="AB16" s="118"/>
      <c r="AC16" s="118">
        <f>S16-Z16</f>
        <v>-40.312567689590168</v>
      </c>
      <c r="AD16" s="177"/>
      <c r="AE16" s="390"/>
      <c r="AF16" s="186"/>
      <c r="AG16" s="186">
        <v>0</v>
      </c>
      <c r="AH16" s="186"/>
      <c r="AI16" s="186"/>
      <c r="AJ16" s="186"/>
      <c r="AK16" s="186">
        <f>AG16-AI16</f>
        <v>0</v>
      </c>
      <c r="AL16" s="123"/>
      <c r="AM16" s="204"/>
      <c r="AN16" s="205"/>
      <c r="AO16" s="206">
        <f>S16+AG16</f>
        <v>-40.312567689590168</v>
      </c>
      <c r="AP16" s="206"/>
      <c r="AQ16" s="206">
        <f>Z16+AI16</f>
        <v>0</v>
      </c>
      <c r="AR16" s="206"/>
      <c r="AS16" s="206">
        <f>AO16-AQ16</f>
        <v>-40.312567689590168</v>
      </c>
      <c r="AT16" s="207"/>
      <c r="AU16" s="344"/>
      <c r="AV16" s="353"/>
      <c r="AW16" s="202"/>
      <c r="BC16" s="274"/>
      <c r="BF16" s="240"/>
      <c r="BG16" s="291"/>
      <c r="BH16" s="291"/>
      <c r="BI16" s="291"/>
      <c r="BJ16" s="291"/>
      <c r="BK16" s="291"/>
      <c r="BL16" s="291"/>
      <c r="BM16" s="291"/>
      <c r="BN16" s="291"/>
    </row>
    <row r="17" spans="2:87" x14ac:dyDescent="0.25">
      <c r="B17" s="226"/>
      <c r="C17" s="180"/>
      <c r="D17" s="301" t="s">
        <v>112</v>
      </c>
      <c r="E17" s="301"/>
      <c r="F17" s="183"/>
      <c r="G17" s="183"/>
      <c r="H17" s="118">
        <f>SUM('DPR Analysis'!$E$14)</f>
        <v>-2.1271946026755186</v>
      </c>
      <c r="I17" s="118"/>
      <c r="J17" s="118">
        <f>'DPR Analysis'!I14</f>
        <v>0</v>
      </c>
      <c r="K17" s="177"/>
      <c r="L17" s="118"/>
      <c r="M17" s="189"/>
      <c r="N17" s="118">
        <f>'DPR Analysis'!E37</f>
        <v>0</v>
      </c>
      <c r="O17" s="118"/>
      <c r="P17" s="118">
        <v>0</v>
      </c>
      <c r="Q17" s="177"/>
      <c r="R17" s="118"/>
      <c r="S17" s="203">
        <f>SUM(H17:P17)</f>
        <v>-2.1271946026755186</v>
      </c>
      <c r="T17" s="118"/>
      <c r="U17" s="189"/>
      <c r="V17" s="118">
        <f>SUM('DPR Analysis'!$G$14)</f>
        <v>-3.6</v>
      </c>
      <c r="W17" s="118"/>
      <c r="X17" s="118">
        <f>'DPR Analysis'!$G$37</f>
        <v>40</v>
      </c>
      <c r="Y17" s="118"/>
      <c r="Z17" s="118">
        <f>SUM(V17:X17)</f>
        <v>36.4</v>
      </c>
      <c r="AA17" s="177"/>
      <c r="AB17" s="118"/>
      <c r="AC17" s="118">
        <f>S17-Z17</f>
        <v>-38.527194602675515</v>
      </c>
      <c r="AD17" s="177"/>
      <c r="AE17" s="390"/>
      <c r="AF17" s="186"/>
      <c r="AG17" s="186">
        <v>0</v>
      </c>
      <c r="AH17" s="186"/>
      <c r="AI17" s="186"/>
      <c r="AJ17" s="186"/>
      <c r="AK17" s="186">
        <f>AG17-AI17</f>
        <v>0</v>
      </c>
      <c r="AL17" s="123"/>
      <c r="AM17" s="204"/>
      <c r="AN17" s="205"/>
      <c r="AO17" s="206">
        <f>S17+AG17</f>
        <v>-2.1271946026755186</v>
      </c>
      <c r="AP17" s="206"/>
      <c r="AQ17" s="206">
        <f>Z17+AI17</f>
        <v>36.4</v>
      </c>
      <c r="AR17" s="206"/>
      <c r="AS17" s="206">
        <f>AO17-AQ17</f>
        <v>-38.527194602675515</v>
      </c>
      <c r="AT17" s="207"/>
      <c r="AU17" s="344"/>
      <c r="AV17" s="353"/>
      <c r="AW17" s="202"/>
      <c r="BD17" s="290">
        <v>37256</v>
      </c>
      <c r="BE17">
        <f>IF($A$3&lt;BG17,1,0)+IF($A$3&lt;BH17,1,0)+IF($A$3&lt;BI17,1,0)+IF($A$3&lt;BJ17,1,0)+IF($A$3&lt;BK17,1,0)+IF($A$3&lt;BL17,1,0)+IF($A$3&lt;BM17,1,0)+IF($A$3&lt;BN17,1,0)+IF($A$3&lt;BO17,1,0)+IF($A$3&lt;BP17,1,0)+IF($A$3&lt;BQ17,1,0)+IF($A$3&lt;BR17,1,0)</f>
        <v>12</v>
      </c>
      <c r="BF17" s="240" t="s">
        <v>65</v>
      </c>
      <c r="BG17" s="291">
        <v>37226</v>
      </c>
      <c r="BH17" s="291">
        <v>37227</v>
      </c>
      <c r="BI17" s="291">
        <v>37233</v>
      </c>
      <c r="BJ17" s="291">
        <v>37234</v>
      </c>
      <c r="BK17" s="291">
        <v>37240</v>
      </c>
      <c r="BL17" s="291">
        <v>37241</v>
      </c>
      <c r="BM17" s="291">
        <v>37247</v>
      </c>
      <c r="BN17" s="291">
        <v>37248</v>
      </c>
      <c r="BO17" s="291">
        <v>37254</v>
      </c>
      <c r="BP17" s="291">
        <v>37255</v>
      </c>
      <c r="BQ17" s="290">
        <v>37250</v>
      </c>
      <c r="BR17" s="290">
        <v>37251</v>
      </c>
    </row>
    <row r="18" spans="2:87" x14ac:dyDescent="0.25">
      <c r="B18" s="226"/>
      <c r="C18" s="180"/>
      <c r="D18" s="301" t="s">
        <v>11</v>
      </c>
      <c r="E18" s="301"/>
      <c r="F18" s="183"/>
      <c r="G18" s="183"/>
      <c r="H18" s="118">
        <f>SUM('DPR Analysis'!$E$13)</f>
        <v>-2.8011727335467587</v>
      </c>
      <c r="I18" s="118"/>
      <c r="J18" s="118">
        <f>'DPR Analysis'!I13</f>
        <v>17.801172733546757</v>
      </c>
      <c r="K18" s="177"/>
      <c r="L18" s="118"/>
      <c r="M18" s="189"/>
      <c r="N18" s="118">
        <v>0</v>
      </c>
      <c r="O18" s="118"/>
      <c r="P18" s="118">
        <v>0</v>
      </c>
      <c r="Q18" s="177"/>
      <c r="R18" s="118"/>
      <c r="S18" s="203">
        <f>SUM(H18:P18)</f>
        <v>14.999999999999998</v>
      </c>
      <c r="T18" s="118"/>
      <c r="U18" s="189"/>
      <c r="V18" s="118">
        <f>SUM('DPR Analysis'!$G$13)</f>
        <v>15</v>
      </c>
      <c r="W18" s="118"/>
      <c r="X18" s="118">
        <v>0</v>
      </c>
      <c r="Y18" s="118"/>
      <c r="Z18" s="118">
        <f>SUM(V18:X18)</f>
        <v>15</v>
      </c>
      <c r="AA18" s="177"/>
      <c r="AB18" s="118"/>
      <c r="AC18" s="118">
        <f>S18-Z18</f>
        <v>0</v>
      </c>
      <c r="AD18" s="177"/>
      <c r="AE18" s="390"/>
      <c r="AF18" s="186"/>
      <c r="AG18" s="186">
        <f>AI18</f>
        <v>-0.3</v>
      </c>
      <c r="AH18" s="186"/>
      <c r="AI18" s="186">
        <v>-0.3</v>
      </c>
      <c r="AJ18" s="186"/>
      <c r="AK18" s="186">
        <f>AG18-AI18</f>
        <v>0</v>
      </c>
      <c r="AL18" s="123"/>
      <c r="AM18" s="204"/>
      <c r="AN18" s="205"/>
      <c r="AO18" s="206">
        <f>S18+AG18</f>
        <v>14.699999999999998</v>
      </c>
      <c r="AP18" s="206"/>
      <c r="AQ18" s="206">
        <f>Z18+AI18</f>
        <v>14.7</v>
      </c>
      <c r="AR18" s="206"/>
      <c r="AS18" s="206">
        <f>AO18-AQ18</f>
        <v>0</v>
      </c>
      <c r="AT18" s="207"/>
      <c r="AU18" s="344"/>
      <c r="AV18" s="353"/>
      <c r="AW18" s="202"/>
    </row>
    <row r="19" spans="2:87" s="8" customFormat="1" x14ac:dyDescent="0.25">
      <c r="B19" s="9"/>
      <c r="C19" s="180"/>
      <c r="D19" s="181" t="s">
        <v>39</v>
      </c>
      <c r="E19" s="181"/>
      <c r="F19" s="112"/>
      <c r="G19" s="112"/>
      <c r="H19" s="210">
        <f>SUM(H15:H18)</f>
        <v>20.281161059076553</v>
      </c>
      <c r="I19" s="175"/>
      <c r="J19" s="210">
        <f>SUM(J15:J18)</f>
        <v>17.801172733546757</v>
      </c>
      <c r="K19" s="121"/>
      <c r="L19" s="175"/>
      <c r="M19" s="190"/>
      <c r="N19" s="210">
        <f>SUM(N15:N18)</f>
        <v>0</v>
      </c>
      <c r="O19" s="175"/>
      <c r="P19" s="210">
        <f>SUM(P15:P18)</f>
        <v>32</v>
      </c>
      <c r="Q19" s="121"/>
      <c r="R19" s="175"/>
      <c r="S19" s="209">
        <f>SUM(S15:S18)</f>
        <v>70.082333792623317</v>
      </c>
      <c r="T19" s="175"/>
      <c r="U19" s="190"/>
      <c r="V19" s="210">
        <f>SUM(V15:V18)</f>
        <v>31.4</v>
      </c>
      <c r="W19" s="175"/>
      <c r="X19" s="210">
        <f>SUM(X15:X18)</f>
        <v>55</v>
      </c>
      <c r="Y19" s="175"/>
      <c r="Z19" s="210">
        <f>SUM(Z15:Z18)</f>
        <v>86.4</v>
      </c>
      <c r="AA19" s="121"/>
      <c r="AB19" s="175"/>
      <c r="AC19" s="210">
        <f>SUM(AC15:AC18)</f>
        <v>-16.317666207376682</v>
      </c>
      <c r="AD19" s="121"/>
      <c r="AE19" s="391"/>
      <c r="AF19" s="117"/>
      <c r="AG19" s="188">
        <f>SUM(AG15:AG18)</f>
        <v>-9.1000000000000014</v>
      </c>
      <c r="AH19" s="117"/>
      <c r="AI19" s="188">
        <f>SUM(AI15:AI18)</f>
        <v>-9.1000000000000014</v>
      </c>
      <c r="AJ19" s="117"/>
      <c r="AK19" s="188">
        <f>SUM(AK15:AK18)</f>
        <v>0</v>
      </c>
      <c r="AL19" s="122"/>
      <c r="AM19" s="211"/>
      <c r="AN19" s="216"/>
      <c r="AO19" s="213">
        <f>SUM(AO15:AO18)</f>
        <v>60.982333792623315</v>
      </c>
      <c r="AP19" s="212"/>
      <c r="AQ19" s="213">
        <f>SUM(AQ15:AQ18)</f>
        <v>77.3</v>
      </c>
      <c r="AR19" s="212"/>
      <c r="AS19" s="213">
        <f>SUM(AS15:AS18)</f>
        <v>-16.317666207376682</v>
      </c>
      <c r="AT19" s="217"/>
      <c r="AU19" s="345"/>
      <c r="AV19" s="354">
        <v>0.35</v>
      </c>
      <c r="AW19" s="214"/>
      <c r="AY19" s="241"/>
      <c r="AZ19" s="180"/>
      <c r="BA19" s="180"/>
      <c r="BB19" s="180"/>
    </row>
    <row r="20" spans="2:87" x14ac:dyDescent="0.25">
      <c r="B20" s="226"/>
      <c r="C20" s="180"/>
      <c r="D20" s="180"/>
      <c r="E20" s="180"/>
      <c r="F20" s="112"/>
      <c r="G20" s="112"/>
      <c r="H20" s="175"/>
      <c r="I20" s="175"/>
      <c r="J20" s="175"/>
      <c r="K20" s="121"/>
      <c r="L20" s="175"/>
      <c r="M20" s="190"/>
      <c r="N20" s="118"/>
      <c r="O20" s="118"/>
      <c r="P20" s="118"/>
      <c r="Q20" s="177"/>
      <c r="R20" s="175"/>
      <c r="S20" s="203"/>
      <c r="T20" s="118"/>
      <c r="U20" s="189"/>
      <c r="V20" s="175"/>
      <c r="W20" s="175"/>
      <c r="X20" s="118"/>
      <c r="Y20" s="118"/>
      <c r="Z20" s="118"/>
      <c r="AA20" s="177"/>
      <c r="AB20" s="118"/>
      <c r="AC20" s="118"/>
      <c r="AD20" s="177"/>
      <c r="AE20" s="390"/>
      <c r="AF20" s="186"/>
      <c r="AG20" s="186"/>
      <c r="AH20" s="186"/>
      <c r="AI20" s="186"/>
      <c r="AJ20" s="186"/>
      <c r="AK20" s="186"/>
      <c r="AL20" s="123"/>
      <c r="AM20" s="204"/>
      <c r="AN20" s="205"/>
      <c r="AO20" s="206"/>
      <c r="AP20" s="206"/>
      <c r="AQ20" s="206"/>
      <c r="AR20" s="206"/>
      <c r="AS20" s="206"/>
      <c r="AT20" s="207"/>
      <c r="AU20" s="344"/>
      <c r="AV20" s="353"/>
      <c r="AW20" s="202"/>
    </row>
    <row r="21" spans="2:87" x14ac:dyDescent="0.25">
      <c r="B21" s="226"/>
      <c r="C21" s="180" t="s">
        <v>195</v>
      </c>
      <c r="D21" s="301"/>
      <c r="E21" s="180"/>
      <c r="F21" s="112"/>
      <c r="G21" s="112"/>
      <c r="H21" s="175">
        <f>SUM('DPR Analysis'!E8)</f>
        <v>7.1778438491354297</v>
      </c>
      <c r="I21" s="175"/>
      <c r="J21" s="175">
        <f>18-H21-N21</f>
        <v>3.6443123017291406</v>
      </c>
      <c r="K21" s="121"/>
      <c r="L21" s="175"/>
      <c r="M21" s="190"/>
      <c r="N21" s="175">
        <f>'DPR Analysis'!E38+'DPR Analysis'!E39</f>
        <v>7.1778438491354297</v>
      </c>
      <c r="O21" s="175"/>
      <c r="P21" s="175">
        <f>SUMIF($AY$73:$AY$101,$C21,$P$73:$P$100)</f>
        <v>10.15</v>
      </c>
      <c r="Q21" s="121"/>
      <c r="R21" s="175"/>
      <c r="S21" s="215">
        <f>SUM(H21:P21)</f>
        <v>28.15</v>
      </c>
      <c r="T21" s="175"/>
      <c r="U21" s="190"/>
      <c r="V21" s="175">
        <f>SUM('DPR Analysis'!$G$8)</f>
        <v>0</v>
      </c>
      <c r="W21" s="175"/>
      <c r="X21" s="175">
        <f>'DPR Analysis'!G38</f>
        <v>22.5</v>
      </c>
      <c r="Y21" s="175"/>
      <c r="Z21" s="175">
        <f>SUM(V21:X21)</f>
        <v>22.5</v>
      </c>
      <c r="AA21" s="121"/>
      <c r="AB21" s="175"/>
      <c r="AC21" s="175">
        <f>S21-Z21</f>
        <v>5.6499999999999986</v>
      </c>
      <c r="AD21" s="121"/>
      <c r="AE21" s="391"/>
      <c r="AF21" s="117"/>
      <c r="AG21" s="117">
        <f>AI21</f>
        <v>-13.7</v>
      </c>
      <c r="AH21" s="117"/>
      <c r="AI21" s="117">
        <f>-12-1.7</f>
        <v>-13.7</v>
      </c>
      <c r="AJ21" s="117"/>
      <c r="AK21" s="117">
        <f>AG21-AI21</f>
        <v>0</v>
      </c>
      <c r="AL21" s="122"/>
      <c r="AM21" s="211"/>
      <c r="AN21" s="216"/>
      <c r="AO21" s="212">
        <f>S21+AG21</f>
        <v>14.45</v>
      </c>
      <c r="AP21" s="212"/>
      <c r="AQ21" s="212">
        <f>Z21+AI21</f>
        <v>8.8000000000000007</v>
      </c>
      <c r="AR21" s="212"/>
      <c r="AS21" s="212">
        <f>AO21-AQ21</f>
        <v>5.6499999999999986</v>
      </c>
      <c r="AT21" s="217"/>
      <c r="AU21" s="345"/>
      <c r="AV21" s="354">
        <v>0.4</v>
      </c>
      <c r="AW21" s="214"/>
      <c r="AX21" s="8"/>
      <c r="AY21" s="241"/>
      <c r="AZ21" s="180"/>
      <c r="BA21" s="180"/>
      <c r="BB21" s="180"/>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row>
    <row r="22" spans="2:87" x14ac:dyDescent="0.25">
      <c r="B22" s="226"/>
      <c r="C22" s="180"/>
      <c r="D22" s="180"/>
      <c r="E22" s="180"/>
      <c r="F22" s="112"/>
      <c r="G22" s="112"/>
      <c r="H22" s="175"/>
      <c r="I22" s="175"/>
      <c r="J22" s="175"/>
      <c r="K22" s="121"/>
      <c r="L22" s="175"/>
      <c r="M22" s="190"/>
      <c r="N22" s="175"/>
      <c r="O22" s="175"/>
      <c r="P22" s="175"/>
      <c r="Q22" s="121"/>
      <c r="R22" s="175"/>
      <c r="S22" s="215"/>
      <c r="T22" s="175"/>
      <c r="U22" s="190"/>
      <c r="V22" s="175"/>
      <c r="W22" s="175"/>
      <c r="X22" s="175"/>
      <c r="Y22" s="175"/>
      <c r="Z22" s="175"/>
      <c r="AA22" s="121"/>
      <c r="AB22" s="175"/>
      <c r="AC22" s="175"/>
      <c r="AD22" s="121"/>
      <c r="AE22" s="391"/>
      <c r="AF22" s="117"/>
      <c r="AG22" s="117"/>
      <c r="AH22" s="117"/>
      <c r="AI22" s="117"/>
      <c r="AJ22" s="117"/>
      <c r="AK22" s="117"/>
      <c r="AL22" s="122"/>
      <c r="AM22" s="211"/>
      <c r="AN22" s="216"/>
      <c r="AO22" s="212"/>
      <c r="AP22" s="212"/>
      <c r="AQ22" s="212"/>
      <c r="AR22" s="212"/>
      <c r="AS22" s="212"/>
      <c r="AT22" s="217"/>
      <c r="AU22" s="345"/>
      <c r="AV22" s="354"/>
      <c r="AW22" s="202"/>
    </row>
    <row r="23" spans="2:87" x14ac:dyDescent="0.25">
      <c r="B23" s="226"/>
      <c r="C23" s="180" t="s">
        <v>196</v>
      </c>
      <c r="D23" s="180"/>
      <c r="E23" s="180"/>
      <c r="F23" s="112"/>
      <c r="G23" s="112"/>
      <c r="H23" s="175">
        <f>SUM('DPR Analysis'!E9)</f>
        <v>-1.5155917578448852</v>
      </c>
      <c r="I23" s="175"/>
      <c r="J23" s="175">
        <f>'DPR Analysis'!I9-3</f>
        <v>3.5155917578448852</v>
      </c>
      <c r="K23" s="121"/>
      <c r="L23" s="175"/>
      <c r="M23" s="190"/>
      <c r="N23" s="175">
        <v>0</v>
      </c>
      <c r="O23" s="175"/>
      <c r="P23" s="175">
        <v>0</v>
      </c>
      <c r="Q23" s="121"/>
      <c r="R23" s="175"/>
      <c r="S23" s="215">
        <f>SUM(H23:P23)</f>
        <v>2</v>
      </c>
      <c r="T23" s="175"/>
      <c r="U23" s="190"/>
      <c r="V23" s="175">
        <f>SUM('DPR Analysis'!$G$9)</f>
        <v>5</v>
      </c>
      <c r="W23" s="175"/>
      <c r="X23" s="175">
        <v>0</v>
      </c>
      <c r="Y23" s="175"/>
      <c r="Z23" s="175">
        <f>SUM(V23:X23)</f>
        <v>5</v>
      </c>
      <c r="AA23" s="121"/>
      <c r="AB23" s="175"/>
      <c r="AC23" s="175">
        <f>S23-Z23</f>
        <v>-3</v>
      </c>
      <c r="AD23" s="121"/>
      <c r="AE23" s="391"/>
      <c r="AF23" s="117"/>
      <c r="AG23" s="117">
        <f>AI23</f>
        <v>-2.1</v>
      </c>
      <c r="AH23" s="117"/>
      <c r="AI23" s="117">
        <v>-2.1</v>
      </c>
      <c r="AJ23" s="117"/>
      <c r="AK23" s="117">
        <f>AG23-AI23</f>
        <v>0</v>
      </c>
      <c r="AL23" s="122"/>
      <c r="AM23" s="211"/>
      <c r="AN23" s="216"/>
      <c r="AO23" s="212">
        <f>S23+AG23</f>
        <v>-0.10000000000000009</v>
      </c>
      <c r="AP23" s="212"/>
      <c r="AQ23" s="212">
        <f>Z23+AI23</f>
        <v>2.9</v>
      </c>
      <c r="AR23" s="212"/>
      <c r="AS23" s="212">
        <f>AO23-AQ23</f>
        <v>-3</v>
      </c>
      <c r="AT23" s="217"/>
      <c r="AU23" s="345"/>
      <c r="AV23" s="354">
        <v>0.4</v>
      </c>
      <c r="AW23" s="202"/>
    </row>
    <row r="24" spans="2:87" x14ac:dyDescent="0.25">
      <c r="B24" s="226"/>
      <c r="C24" s="180"/>
      <c r="D24" s="180"/>
      <c r="E24" s="180"/>
      <c r="F24" s="112"/>
      <c r="G24" s="112"/>
      <c r="H24" s="175"/>
      <c r="I24" s="175"/>
      <c r="J24" s="175"/>
      <c r="K24" s="121"/>
      <c r="L24" s="175"/>
      <c r="M24" s="190"/>
      <c r="N24" s="118"/>
      <c r="O24" s="118"/>
      <c r="P24" s="118"/>
      <c r="Q24" s="177"/>
      <c r="R24" s="175"/>
      <c r="S24" s="203"/>
      <c r="T24" s="118"/>
      <c r="U24" s="189"/>
      <c r="V24" s="175"/>
      <c r="W24" s="175"/>
      <c r="X24" s="118"/>
      <c r="Y24" s="118"/>
      <c r="Z24" s="118"/>
      <c r="AA24" s="177"/>
      <c r="AB24" s="118"/>
      <c r="AC24" s="118"/>
      <c r="AD24" s="177"/>
      <c r="AE24" s="390"/>
      <c r="AF24" s="186"/>
      <c r="AG24" s="186"/>
      <c r="AH24" s="186"/>
      <c r="AI24" s="186"/>
      <c r="AJ24" s="186"/>
      <c r="AK24" s="186"/>
      <c r="AL24" s="123"/>
      <c r="AM24" s="204"/>
      <c r="AN24" s="205"/>
      <c r="AO24" s="206"/>
      <c r="AP24" s="206"/>
      <c r="AQ24" s="206"/>
      <c r="AR24" s="206"/>
      <c r="AS24" s="206"/>
      <c r="AT24" s="207"/>
      <c r="AU24" s="344"/>
      <c r="AV24" s="353"/>
      <c r="AW24" s="202"/>
    </row>
    <row r="25" spans="2:87" x14ac:dyDescent="0.25">
      <c r="B25" s="226"/>
      <c r="C25" s="180"/>
      <c r="D25" s="180"/>
      <c r="E25" s="180"/>
      <c r="F25" s="112"/>
      <c r="G25" s="112"/>
      <c r="H25" s="175"/>
      <c r="I25" s="175"/>
      <c r="J25" s="175"/>
      <c r="K25" s="121"/>
      <c r="L25" s="175"/>
      <c r="M25" s="190"/>
      <c r="N25" s="118"/>
      <c r="O25" s="118"/>
      <c r="P25" s="118"/>
      <c r="Q25" s="177"/>
      <c r="R25" s="175"/>
      <c r="S25" s="203"/>
      <c r="T25" s="118"/>
      <c r="U25" s="189"/>
      <c r="V25" s="175"/>
      <c r="W25" s="175"/>
      <c r="X25" s="118"/>
      <c r="Y25" s="118"/>
      <c r="Z25" s="118"/>
      <c r="AA25" s="177"/>
      <c r="AB25" s="118"/>
      <c r="AC25" s="118"/>
      <c r="AD25" s="177"/>
      <c r="AE25" s="390"/>
      <c r="AF25" s="186"/>
      <c r="AG25" s="186"/>
      <c r="AH25" s="186"/>
      <c r="AI25" s="186"/>
      <c r="AJ25" s="186"/>
      <c r="AK25" s="186"/>
      <c r="AL25" s="123"/>
      <c r="AM25" s="204"/>
      <c r="AN25" s="205"/>
      <c r="AO25" s="206"/>
      <c r="AP25" s="206"/>
      <c r="AQ25" s="206"/>
      <c r="AR25" s="206"/>
      <c r="AS25" s="206"/>
      <c r="AT25" s="207"/>
      <c r="AU25" s="344"/>
      <c r="AV25" s="353"/>
      <c r="AW25" s="202"/>
    </row>
    <row r="26" spans="2:87" x14ac:dyDescent="0.25">
      <c r="B26" s="226"/>
      <c r="C26" s="180" t="s">
        <v>35</v>
      </c>
      <c r="D26" s="180"/>
      <c r="E26" s="180"/>
      <c r="F26" s="112"/>
      <c r="G26" s="112"/>
      <c r="H26" s="175">
        <f>SUM('DPR Analysis'!E10)</f>
        <v>19.237142939960009</v>
      </c>
      <c r="I26" s="175"/>
      <c r="J26" s="175">
        <f>'DPR Analysis'!I10</f>
        <v>0</v>
      </c>
      <c r="K26" s="121"/>
      <c r="L26" s="175"/>
      <c r="M26" s="190"/>
      <c r="N26" s="175">
        <f>'DPR Analysis'!E40</f>
        <v>0</v>
      </c>
      <c r="O26" s="175"/>
      <c r="P26" s="175">
        <f>SUMIF($AY$73:$AY$101,$C26,$P$73:$P$100)</f>
        <v>2.5388000000000002</v>
      </c>
      <c r="Q26" s="121"/>
      <c r="R26" s="175"/>
      <c r="S26" s="215">
        <f>SUM(H26:P26)</f>
        <v>21.775942939960011</v>
      </c>
      <c r="T26" s="175"/>
      <c r="U26" s="190"/>
      <c r="V26" s="175">
        <f>SUM('DPR Analysis'!$G$10)</f>
        <v>15</v>
      </c>
      <c r="W26" s="175"/>
      <c r="X26" s="175">
        <f>'DPR Analysis'!$G$40</f>
        <v>4</v>
      </c>
      <c r="Y26" s="175"/>
      <c r="Z26" s="175">
        <f>SUM(V26:X26)</f>
        <v>19</v>
      </c>
      <c r="AA26" s="121"/>
      <c r="AB26" s="175"/>
      <c r="AC26" s="175">
        <f>S26-Z26</f>
        <v>2.7759429399600108</v>
      </c>
      <c r="AD26" s="121"/>
      <c r="AE26" s="391"/>
      <c r="AF26" s="117"/>
      <c r="AG26" s="117">
        <f>AI26</f>
        <v>-2.4</v>
      </c>
      <c r="AH26" s="117"/>
      <c r="AI26" s="117">
        <v>-2.4</v>
      </c>
      <c r="AJ26" s="117"/>
      <c r="AK26" s="117">
        <f>AG26-AI26</f>
        <v>0</v>
      </c>
      <c r="AL26" s="122"/>
      <c r="AM26" s="211"/>
      <c r="AN26" s="216"/>
      <c r="AO26" s="212">
        <f>S26+AG26</f>
        <v>19.375942939960012</v>
      </c>
      <c r="AP26" s="212"/>
      <c r="AQ26" s="212">
        <f>Z26+AI26</f>
        <v>16.600000000000001</v>
      </c>
      <c r="AR26" s="212"/>
      <c r="AS26" s="212">
        <f>AO26-AQ26</f>
        <v>2.7759429399600108</v>
      </c>
      <c r="AT26" s="217"/>
      <c r="AU26" s="345"/>
      <c r="AV26" s="354">
        <v>0.4</v>
      </c>
      <c r="AW26" s="202"/>
    </row>
    <row r="27" spans="2:87" x14ac:dyDescent="0.25">
      <c r="B27" s="226"/>
      <c r="C27" s="180"/>
      <c r="D27" s="180"/>
      <c r="E27" s="180"/>
      <c r="F27" s="112"/>
      <c r="G27" s="112"/>
      <c r="H27" s="175"/>
      <c r="I27" s="175"/>
      <c r="J27" s="175"/>
      <c r="K27" s="121"/>
      <c r="L27" s="175"/>
      <c r="M27" s="190"/>
      <c r="N27" s="118"/>
      <c r="O27" s="118"/>
      <c r="P27" s="118"/>
      <c r="Q27" s="177"/>
      <c r="R27" s="175"/>
      <c r="S27" s="203"/>
      <c r="T27" s="118"/>
      <c r="U27" s="189"/>
      <c r="V27" s="175"/>
      <c r="W27" s="175"/>
      <c r="X27" s="118"/>
      <c r="Y27" s="118"/>
      <c r="Z27" s="118"/>
      <c r="AA27" s="177"/>
      <c r="AB27" s="118"/>
      <c r="AC27" s="118"/>
      <c r="AD27" s="177"/>
      <c r="AE27" s="390"/>
      <c r="AF27" s="186"/>
      <c r="AG27" s="186"/>
      <c r="AH27" s="186"/>
      <c r="AI27" s="186"/>
      <c r="AJ27" s="186"/>
      <c r="AK27" s="186"/>
      <c r="AL27" s="123"/>
      <c r="AM27" s="204"/>
      <c r="AN27" s="205"/>
      <c r="AO27" s="206"/>
      <c r="AP27" s="206"/>
      <c r="AQ27" s="206"/>
      <c r="AR27" s="206"/>
      <c r="AS27" s="206"/>
      <c r="AT27" s="207"/>
      <c r="AU27" s="344"/>
      <c r="AV27" s="353"/>
      <c r="AW27" s="202"/>
    </row>
    <row r="28" spans="2:87" x14ac:dyDescent="0.25">
      <c r="B28" s="226"/>
      <c r="C28" s="180" t="s">
        <v>27</v>
      </c>
      <c r="D28" s="301" t="s">
        <v>132</v>
      </c>
      <c r="E28" s="182"/>
      <c r="F28" s="184"/>
      <c r="G28" s="184"/>
      <c r="H28" s="118">
        <f>'DPR Analysis'!E15</f>
        <v>11.509</v>
      </c>
      <c r="I28" s="118"/>
      <c r="J28" s="118">
        <f>'DPR Analysis'!I15</f>
        <v>3.4909999999999997</v>
      </c>
      <c r="K28" s="177"/>
      <c r="L28" s="118"/>
      <c r="M28" s="189"/>
      <c r="N28" s="118">
        <v>0</v>
      </c>
      <c r="O28" s="118"/>
      <c r="P28" s="118">
        <f>SUMIF($AY$73:$AY$101,$C28,$P$73:$P$100)</f>
        <v>5</v>
      </c>
      <c r="Q28" s="177"/>
      <c r="R28" s="118"/>
      <c r="S28" s="203">
        <f>SUM(H28:P28)</f>
        <v>20</v>
      </c>
      <c r="T28" s="118"/>
      <c r="U28" s="189"/>
      <c r="V28" s="118">
        <f>'DPR Analysis'!G15</f>
        <v>15</v>
      </c>
      <c r="W28" s="118"/>
      <c r="X28" s="16"/>
      <c r="Y28" s="118"/>
      <c r="Z28" s="118">
        <f>SUM(V28:X28)</f>
        <v>15</v>
      </c>
      <c r="AA28" s="177"/>
      <c r="AB28" s="118"/>
      <c r="AC28" s="118">
        <f>S28-Z28</f>
        <v>5</v>
      </c>
      <c r="AD28" s="177"/>
      <c r="AE28" s="390"/>
      <c r="AF28" s="186"/>
      <c r="AG28" s="186">
        <f>AI28</f>
        <v>-30.6</v>
      </c>
      <c r="AH28" s="186"/>
      <c r="AI28" s="186">
        <v>-30.6</v>
      </c>
      <c r="AJ28" s="186"/>
      <c r="AK28" s="186">
        <f t="shared" ref="AK28:AK36" si="1">AG28-AI28</f>
        <v>0</v>
      </c>
      <c r="AL28" s="123"/>
      <c r="AM28" s="204"/>
      <c r="AN28" s="205"/>
      <c r="AO28" s="206">
        <f>S28+AG28</f>
        <v>-10.600000000000001</v>
      </c>
      <c r="AP28" s="206"/>
      <c r="AQ28" s="206">
        <f>Z28+AI28</f>
        <v>-15.600000000000001</v>
      </c>
      <c r="AR28" s="206"/>
      <c r="AS28" s="206">
        <f>AO28-AQ28</f>
        <v>5</v>
      </c>
      <c r="AT28" s="207"/>
      <c r="AU28" s="344"/>
      <c r="AV28" s="353"/>
      <c r="AW28" s="208"/>
    </row>
    <row r="29" spans="2:87" x14ac:dyDescent="0.25">
      <c r="B29" s="226"/>
      <c r="C29" s="180"/>
      <c r="D29" s="301" t="s">
        <v>184</v>
      </c>
      <c r="E29" s="182"/>
      <c r="F29" s="184"/>
      <c r="G29" s="184"/>
      <c r="H29" s="118">
        <f>'DPR Analysis'!E16</f>
        <v>5.2350000000000003</v>
      </c>
      <c r="I29" s="118"/>
      <c r="J29" s="118">
        <f>'DPR Analysis'!I16</f>
        <v>0</v>
      </c>
      <c r="K29" s="177"/>
      <c r="L29" s="118"/>
      <c r="M29" s="189"/>
      <c r="N29" s="118">
        <v>0</v>
      </c>
      <c r="O29" s="118"/>
      <c r="P29" s="118">
        <v>0</v>
      </c>
      <c r="Q29" s="177"/>
      <c r="R29" s="118"/>
      <c r="S29" s="203">
        <f>SUM(H29:P29)</f>
        <v>5.2350000000000003</v>
      </c>
      <c r="T29" s="118"/>
      <c r="U29" s="189"/>
      <c r="V29" s="118">
        <f>'DPR Analysis'!G16</f>
        <v>2.5</v>
      </c>
      <c r="W29" s="118"/>
      <c r="X29" s="118"/>
      <c r="Y29" s="118"/>
      <c r="Z29" s="118">
        <f>SUM(V29:X29)</f>
        <v>2.5</v>
      </c>
      <c r="AA29" s="177"/>
      <c r="AB29" s="118"/>
      <c r="AC29" s="118">
        <f>S29-Z29</f>
        <v>2.7350000000000003</v>
      </c>
      <c r="AD29" s="177"/>
      <c r="AE29" s="390"/>
      <c r="AF29" s="186"/>
      <c r="AG29" s="186">
        <v>0</v>
      </c>
      <c r="AH29" s="186"/>
      <c r="AI29" s="186"/>
      <c r="AJ29" s="186"/>
      <c r="AK29" s="186">
        <f t="shared" si="1"/>
        <v>0</v>
      </c>
      <c r="AL29" s="123"/>
      <c r="AM29" s="204"/>
      <c r="AN29" s="205"/>
      <c r="AO29" s="206">
        <f>S29+AG29</f>
        <v>5.2350000000000003</v>
      </c>
      <c r="AP29" s="206"/>
      <c r="AQ29" s="206">
        <f>Z29+AI29</f>
        <v>2.5</v>
      </c>
      <c r="AR29" s="206"/>
      <c r="AS29" s="206">
        <f>AO29-AQ29</f>
        <v>2.7350000000000003</v>
      </c>
      <c r="AT29" s="207"/>
      <c r="AU29" s="344"/>
      <c r="AV29" s="353"/>
      <c r="AW29" s="208"/>
      <c r="AX29" s="187"/>
      <c r="AY29" s="242"/>
      <c r="AZ29" s="182"/>
      <c r="BA29" s="182"/>
      <c r="BB29" s="182"/>
      <c r="BC29" s="187"/>
      <c r="BD29" s="187"/>
      <c r="BE29" s="187"/>
      <c r="BF29" s="187"/>
      <c r="BG29" s="187"/>
      <c r="BH29" s="187"/>
      <c r="BI29" s="187"/>
      <c r="BJ29" s="187"/>
      <c r="BK29" s="187"/>
      <c r="BL29" s="187"/>
      <c r="BM29" s="187"/>
      <c r="BN29" s="187"/>
      <c r="BO29" s="187"/>
      <c r="BP29" s="187"/>
      <c r="BQ29" s="187"/>
      <c r="BR29" s="187"/>
      <c r="BS29" s="187"/>
      <c r="BT29" s="187"/>
      <c r="BU29" s="187"/>
      <c r="BV29" s="187"/>
      <c r="BW29" s="187"/>
      <c r="BX29" s="187"/>
      <c r="BY29" s="187"/>
      <c r="BZ29" s="187"/>
      <c r="CA29" s="187"/>
      <c r="CB29" s="187"/>
      <c r="CC29" s="187"/>
      <c r="CD29" s="187"/>
      <c r="CE29" s="187"/>
      <c r="CF29" s="187"/>
      <c r="CG29" s="187"/>
      <c r="CH29" s="187"/>
      <c r="CI29" s="187"/>
    </row>
    <row r="30" spans="2:87" x14ac:dyDescent="0.25">
      <c r="B30" s="226"/>
      <c r="C30" s="180"/>
      <c r="D30" s="301" t="s">
        <v>152</v>
      </c>
      <c r="E30" s="182"/>
      <c r="F30" s="184"/>
      <c r="G30" s="184"/>
      <c r="H30" s="118">
        <f>'DPR Analysis'!E17</f>
        <v>-3.0845389999999999</v>
      </c>
      <c r="I30" s="118"/>
      <c r="J30" s="118">
        <f>'DPR Analysis'!I17</f>
        <v>5.5845389999999995</v>
      </c>
      <c r="K30" s="177"/>
      <c r="L30" s="118"/>
      <c r="M30" s="189"/>
      <c r="N30" s="118">
        <v>0</v>
      </c>
      <c r="O30" s="118"/>
      <c r="P30" s="118">
        <v>0</v>
      </c>
      <c r="Q30" s="177"/>
      <c r="R30" s="118"/>
      <c r="S30" s="203">
        <f t="shared" ref="S30:S36" si="2">SUM(H30:P30)</f>
        <v>2.4999999999999996</v>
      </c>
      <c r="T30" s="118"/>
      <c r="U30" s="189"/>
      <c r="V30" s="118">
        <f>'DPR Analysis'!G17</f>
        <v>2.5</v>
      </c>
      <c r="W30" s="118"/>
      <c r="X30" s="118"/>
      <c r="Y30" s="118"/>
      <c r="Z30" s="118">
        <f t="shared" ref="Z30:Z36" si="3">SUM(V30:X30)</f>
        <v>2.5</v>
      </c>
      <c r="AA30" s="177"/>
      <c r="AB30" s="118"/>
      <c r="AC30" s="118">
        <f t="shared" ref="AC30:AC36" si="4">S30-Z30</f>
        <v>0</v>
      </c>
      <c r="AD30" s="177"/>
      <c r="AE30" s="390"/>
      <c r="AF30" s="186"/>
      <c r="AG30" s="186">
        <v>0</v>
      </c>
      <c r="AH30" s="186"/>
      <c r="AI30" s="186"/>
      <c r="AJ30" s="186"/>
      <c r="AK30" s="186">
        <f t="shared" si="1"/>
        <v>0</v>
      </c>
      <c r="AL30" s="123"/>
      <c r="AM30" s="204"/>
      <c r="AN30" s="205"/>
      <c r="AO30" s="206">
        <f t="shared" ref="AO30:AO36" si="5">S30+AG30</f>
        <v>2.4999999999999996</v>
      </c>
      <c r="AP30" s="206"/>
      <c r="AQ30" s="206">
        <f t="shared" ref="AQ30:AQ36" si="6">Z30+AI30</f>
        <v>2.5</v>
      </c>
      <c r="AR30" s="206"/>
      <c r="AS30" s="206">
        <f t="shared" ref="AS30:AS36" si="7">AO30-AQ30</f>
        <v>0</v>
      </c>
      <c r="AT30" s="207"/>
      <c r="AU30" s="344"/>
      <c r="AV30" s="353"/>
      <c r="AW30" s="208"/>
      <c r="AX30" s="187"/>
      <c r="AY30" s="242"/>
      <c r="AZ30" s="182"/>
      <c r="BA30" s="182"/>
      <c r="BB30" s="182"/>
      <c r="BC30" s="187"/>
      <c r="BD30" s="187"/>
      <c r="BE30" s="187"/>
      <c r="BF30" s="187"/>
      <c r="BG30" s="187"/>
      <c r="BH30" s="187"/>
      <c r="BI30" s="187"/>
      <c r="BJ30" s="187"/>
      <c r="BK30" s="187"/>
      <c r="BL30" s="187"/>
      <c r="BM30" s="187"/>
      <c r="BN30" s="187"/>
      <c r="BO30" s="187"/>
      <c r="BP30" s="187"/>
      <c r="BQ30" s="187"/>
      <c r="BR30" s="187"/>
      <c r="BS30" s="187"/>
      <c r="BT30" s="187"/>
      <c r="BU30" s="187"/>
      <c r="BV30" s="187"/>
      <c r="BW30" s="187"/>
      <c r="BX30" s="187"/>
      <c r="BY30" s="187"/>
      <c r="BZ30" s="187"/>
      <c r="CA30" s="187"/>
      <c r="CB30" s="187"/>
      <c r="CC30" s="187"/>
      <c r="CD30" s="187"/>
      <c r="CE30" s="187"/>
      <c r="CF30" s="187"/>
      <c r="CG30" s="187"/>
      <c r="CH30" s="187"/>
      <c r="CI30" s="187"/>
    </row>
    <row r="31" spans="2:87" x14ac:dyDescent="0.25">
      <c r="B31" s="226"/>
      <c r="C31" s="180"/>
      <c r="D31" s="301" t="s">
        <v>129</v>
      </c>
      <c r="E31" s="182"/>
      <c r="F31" s="184"/>
      <c r="G31" s="184"/>
      <c r="H31" s="118">
        <f>'DPR Analysis'!E18</f>
        <v>4.3599999999997861E-4</v>
      </c>
      <c r="I31" s="118"/>
      <c r="J31" s="118">
        <v>0</v>
      </c>
      <c r="K31" s="177"/>
      <c r="L31" s="118"/>
      <c r="M31" s="189"/>
      <c r="N31" s="118">
        <v>0</v>
      </c>
      <c r="O31" s="118"/>
      <c r="P31" s="118">
        <f>SUMIF($AY$73:$AY$101,"Financial Markets",$P$73:$P$100)</f>
        <v>0</v>
      </c>
      <c r="Q31" s="177"/>
      <c r="R31" s="118"/>
      <c r="S31" s="203">
        <f t="shared" si="2"/>
        <v>4.3599999999997861E-4</v>
      </c>
      <c r="T31" s="118"/>
      <c r="U31" s="189"/>
      <c r="V31" s="118">
        <f>'DPR Analysis'!G18</f>
        <v>0</v>
      </c>
      <c r="W31" s="118"/>
      <c r="X31" s="118"/>
      <c r="Y31" s="118"/>
      <c r="Z31" s="118">
        <f t="shared" si="3"/>
        <v>0</v>
      </c>
      <c r="AA31" s="177"/>
      <c r="AB31" s="118"/>
      <c r="AC31" s="118">
        <f t="shared" si="4"/>
        <v>4.3599999999997861E-4</v>
      </c>
      <c r="AD31" s="177"/>
      <c r="AE31" s="390"/>
      <c r="AF31" s="186"/>
      <c r="AG31" s="186">
        <v>0</v>
      </c>
      <c r="AH31" s="186"/>
      <c r="AI31" s="186"/>
      <c r="AJ31" s="186"/>
      <c r="AK31" s="186">
        <f t="shared" si="1"/>
        <v>0</v>
      </c>
      <c r="AL31" s="123"/>
      <c r="AM31" s="204"/>
      <c r="AN31" s="205"/>
      <c r="AO31" s="206">
        <f t="shared" si="5"/>
        <v>4.3599999999997861E-4</v>
      </c>
      <c r="AP31" s="206"/>
      <c r="AQ31" s="206">
        <f t="shared" si="6"/>
        <v>0</v>
      </c>
      <c r="AR31" s="206"/>
      <c r="AS31" s="206">
        <f t="shared" si="7"/>
        <v>4.3599999999997861E-4</v>
      </c>
      <c r="AT31" s="207"/>
      <c r="AU31" s="344"/>
      <c r="AV31" s="353"/>
      <c r="AW31" s="208"/>
      <c r="AX31" s="187"/>
      <c r="AY31" s="242"/>
      <c r="AZ31" s="182"/>
      <c r="BA31" s="182"/>
      <c r="BB31" s="182"/>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row>
    <row r="32" spans="2:87" ht="15" x14ac:dyDescent="0.25">
      <c r="B32" s="226"/>
      <c r="C32" s="180"/>
      <c r="D32" s="301" t="s">
        <v>148</v>
      </c>
      <c r="E32" s="182"/>
      <c r="F32" s="184"/>
      <c r="G32" s="184"/>
      <c r="H32" s="118">
        <f>'DPR Analysis'!E19</f>
        <v>-4.2619999999999996</v>
      </c>
      <c r="I32" s="359" t="s">
        <v>151</v>
      </c>
      <c r="J32" s="118">
        <f>'DPR Analysis'!I19</f>
        <v>4.2619999999999996</v>
      </c>
      <c r="K32" s="177"/>
      <c r="L32" s="118"/>
      <c r="M32" s="189"/>
      <c r="N32" s="118">
        <v>0</v>
      </c>
      <c r="O32" s="118"/>
      <c r="P32" s="118">
        <v>0</v>
      </c>
      <c r="Q32" s="177"/>
      <c r="R32" s="118"/>
      <c r="S32" s="203">
        <f t="shared" si="2"/>
        <v>0</v>
      </c>
      <c r="T32" s="118"/>
      <c r="U32" s="189"/>
      <c r="V32" s="118">
        <f>'DPR Analysis'!G19</f>
        <v>15</v>
      </c>
      <c r="W32" s="118"/>
      <c r="X32" s="118"/>
      <c r="Y32" s="118"/>
      <c r="Z32" s="118">
        <f t="shared" si="3"/>
        <v>15</v>
      </c>
      <c r="AA32" s="177"/>
      <c r="AB32" s="118"/>
      <c r="AC32" s="118">
        <f t="shared" si="4"/>
        <v>-15</v>
      </c>
      <c r="AD32" s="177"/>
      <c r="AE32" s="390"/>
      <c r="AF32" s="186"/>
      <c r="AG32" s="186">
        <v>0</v>
      </c>
      <c r="AH32" s="186"/>
      <c r="AI32" s="186"/>
      <c r="AJ32" s="186"/>
      <c r="AK32" s="186">
        <f t="shared" si="1"/>
        <v>0</v>
      </c>
      <c r="AL32" s="123"/>
      <c r="AM32" s="204"/>
      <c r="AN32" s="205"/>
      <c r="AO32" s="206">
        <f t="shared" si="5"/>
        <v>0</v>
      </c>
      <c r="AP32" s="206"/>
      <c r="AQ32" s="206">
        <f t="shared" si="6"/>
        <v>15</v>
      </c>
      <c r="AR32" s="206"/>
      <c r="AS32" s="206">
        <f t="shared" si="7"/>
        <v>-15</v>
      </c>
      <c r="AT32" s="207"/>
      <c r="AU32" s="344"/>
      <c r="AV32" s="353"/>
      <c r="AW32" s="208"/>
      <c r="AX32" s="187"/>
      <c r="AY32" s="242"/>
      <c r="AZ32" s="182"/>
      <c r="BA32" s="182"/>
      <c r="BB32" s="182"/>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row>
    <row r="33" spans="2:87" x14ac:dyDescent="0.25">
      <c r="B33" s="226"/>
      <c r="C33" s="180"/>
      <c r="D33" s="301" t="s">
        <v>128</v>
      </c>
      <c r="E33" s="182"/>
      <c r="F33" s="184"/>
      <c r="G33" s="184"/>
      <c r="H33" s="118">
        <f>'DPR Analysis'!E20</f>
        <v>1.1779999999999999</v>
      </c>
      <c r="I33" s="118"/>
      <c r="J33" s="118">
        <f>'DPR Analysis'!I20</f>
        <v>3.8220000000000001</v>
      </c>
      <c r="K33" s="177"/>
      <c r="L33" s="118"/>
      <c r="M33" s="189"/>
      <c r="N33" s="118">
        <v>0</v>
      </c>
      <c r="O33" s="118"/>
      <c r="P33" s="118">
        <v>0</v>
      </c>
      <c r="Q33" s="177"/>
      <c r="R33" s="118"/>
      <c r="S33" s="203">
        <f t="shared" si="2"/>
        <v>5</v>
      </c>
      <c r="T33" s="118"/>
      <c r="U33" s="189"/>
      <c r="V33" s="118">
        <f>'DPR Analysis'!G20</f>
        <v>5</v>
      </c>
      <c r="W33" s="118"/>
      <c r="X33" s="118"/>
      <c r="Y33" s="118"/>
      <c r="Z33" s="118">
        <f t="shared" si="3"/>
        <v>5</v>
      </c>
      <c r="AA33" s="177"/>
      <c r="AB33" s="118"/>
      <c r="AC33" s="118">
        <f t="shared" si="4"/>
        <v>0</v>
      </c>
      <c r="AD33" s="177"/>
      <c r="AE33" s="390"/>
      <c r="AF33" s="186"/>
      <c r="AG33" s="186">
        <v>0</v>
      </c>
      <c r="AH33" s="186"/>
      <c r="AI33" s="186"/>
      <c r="AJ33" s="186"/>
      <c r="AK33" s="186">
        <f t="shared" si="1"/>
        <v>0</v>
      </c>
      <c r="AL33" s="123"/>
      <c r="AM33" s="204"/>
      <c r="AN33" s="205"/>
      <c r="AO33" s="206">
        <f t="shared" si="5"/>
        <v>5</v>
      </c>
      <c r="AP33" s="206"/>
      <c r="AQ33" s="206">
        <f t="shared" si="6"/>
        <v>5</v>
      </c>
      <c r="AR33" s="206"/>
      <c r="AS33" s="206">
        <f t="shared" si="7"/>
        <v>0</v>
      </c>
      <c r="AT33" s="207"/>
      <c r="AU33" s="344"/>
      <c r="AV33" s="353"/>
      <c r="AW33" s="208"/>
      <c r="AX33" s="187"/>
      <c r="AY33" s="242"/>
      <c r="AZ33" s="182"/>
      <c r="BA33" s="182"/>
      <c r="BB33" s="182"/>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row>
    <row r="34" spans="2:87" x14ac:dyDescent="0.25">
      <c r="B34" s="226"/>
      <c r="C34" s="301"/>
      <c r="D34" s="301" t="s">
        <v>130</v>
      </c>
      <c r="E34" s="182"/>
      <c r="F34" s="184"/>
      <c r="G34" s="184"/>
      <c r="H34" s="118">
        <f>'DPR Analysis'!E21</f>
        <v>0.23799999999999999</v>
      </c>
      <c r="I34" s="118"/>
      <c r="J34" s="118">
        <f>'DPR Analysis'!I21</f>
        <v>0</v>
      </c>
      <c r="K34" s="177"/>
      <c r="L34" s="118"/>
      <c r="M34" s="189"/>
      <c r="N34" s="118">
        <v>0</v>
      </c>
      <c r="O34" s="118"/>
      <c r="P34" s="118">
        <v>0</v>
      </c>
      <c r="Q34" s="177"/>
      <c r="R34" s="118"/>
      <c r="S34" s="203">
        <f t="shared" si="2"/>
        <v>0.23799999999999999</v>
      </c>
      <c r="T34" s="118"/>
      <c r="U34" s="189"/>
      <c r="V34" s="118">
        <f>'DPR Analysis'!G21</f>
        <v>0</v>
      </c>
      <c r="W34" s="118"/>
      <c r="X34" s="118"/>
      <c r="Y34" s="118"/>
      <c r="Z34" s="118">
        <f t="shared" si="3"/>
        <v>0</v>
      </c>
      <c r="AA34" s="177"/>
      <c r="AB34" s="118"/>
      <c r="AC34" s="118">
        <f t="shared" si="4"/>
        <v>0.23799999999999999</v>
      </c>
      <c r="AD34" s="177"/>
      <c r="AE34" s="390"/>
      <c r="AF34" s="186"/>
      <c r="AG34" s="186">
        <v>0</v>
      </c>
      <c r="AH34" s="186"/>
      <c r="AI34" s="186"/>
      <c r="AJ34" s="186"/>
      <c r="AK34" s="186">
        <f t="shared" si="1"/>
        <v>0</v>
      </c>
      <c r="AL34" s="123"/>
      <c r="AM34" s="204"/>
      <c r="AN34" s="205"/>
      <c r="AO34" s="206">
        <f t="shared" si="5"/>
        <v>0.23799999999999999</v>
      </c>
      <c r="AP34" s="206"/>
      <c r="AQ34" s="206">
        <f t="shared" si="6"/>
        <v>0</v>
      </c>
      <c r="AR34" s="206"/>
      <c r="AS34" s="206">
        <f t="shared" si="7"/>
        <v>0.23799999999999999</v>
      </c>
      <c r="AT34" s="207"/>
      <c r="AU34" s="344"/>
      <c r="AV34" s="353"/>
      <c r="AW34" s="208"/>
      <c r="AX34" s="187"/>
      <c r="AY34" s="242"/>
      <c r="AZ34" s="182"/>
      <c r="BA34" s="182"/>
      <c r="BB34" s="182"/>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row>
    <row r="35" spans="2:87" x14ac:dyDescent="0.25">
      <c r="B35" s="226"/>
      <c r="C35" s="301"/>
      <c r="D35" s="301" t="s">
        <v>6</v>
      </c>
      <c r="E35" s="182"/>
      <c r="F35" s="184"/>
      <c r="G35" s="184"/>
      <c r="H35" s="118">
        <v>0</v>
      </c>
      <c r="I35" s="118"/>
      <c r="J35" s="118">
        <v>0</v>
      </c>
      <c r="K35" s="177"/>
      <c r="L35" s="118"/>
      <c r="M35" s="189"/>
      <c r="N35" s="118">
        <v>0</v>
      </c>
      <c r="O35" s="118"/>
      <c r="P35" s="118">
        <v>0</v>
      </c>
      <c r="Q35" s="177"/>
      <c r="R35" s="118"/>
      <c r="S35" s="203">
        <f t="shared" si="2"/>
        <v>0</v>
      </c>
      <c r="T35" s="118"/>
      <c r="U35" s="189"/>
      <c r="V35" s="118">
        <v>0</v>
      </c>
      <c r="W35" s="118"/>
      <c r="X35" s="118">
        <f>'DPR Analysis'!$G$41</f>
        <v>32.5</v>
      </c>
      <c r="Y35" s="118"/>
      <c r="Z35" s="118">
        <f t="shared" si="3"/>
        <v>32.5</v>
      </c>
      <c r="AA35" s="177"/>
      <c r="AB35" s="118"/>
      <c r="AC35" s="118">
        <f t="shared" si="4"/>
        <v>-32.5</v>
      </c>
      <c r="AD35" s="177"/>
      <c r="AE35" s="390"/>
      <c r="AF35" s="186"/>
      <c r="AG35" s="186">
        <v>0</v>
      </c>
      <c r="AH35" s="186"/>
      <c r="AI35" s="186"/>
      <c r="AJ35" s="186"/>
      <c r="AK35" s="186">
        <f t="shared" si="1"/>
        <v>0</v>
      </c>
      <c r="AL35" s="123"/>
      <c r="AM35" s="204"/>
      <c r="AN35" s="205"/>
      <c r="AO35" s="206">
        <f t="shared" si="5"/>
        <v>0</v>
      </c>
      <c r="AP35" s="206"/>
      <c r="AQ35" s="206">
        <f t="shared" si="6"/>
        <v>32.5</v>
      </c>
      <c r="AR35" s="206"/>
      <c r="AS35" s="206">
        <f t="shared" si="7"/>
        <v>-32.5</v>
      </c>
      <c r="AT35" s="207"/>
      <c r="AU35" s="344"/>
      <c r="AV35" s="353"/>
      <c r="AW35" s="208"/>
      <c r="AX35" s="187"/>
      <c r="AY35" s="242"/>
      <c r="AZ35" s="182"/>
      <c r="BA35" s="182"/>
      <c r="BB35" s="182"/>
      <c r="BC35" s="187"/>
      <c r="BD35" s="187"/>
      <c r="BE35" s="187"/>
      <c r="BF35" s="187"/>
      <c r="BG35" s="187"/>
      <c r="BH35" s="187"/>
      <c r="BI35" s="187"/>
      <c r="BJ35" s="187"/>
      <c r="BK35" s="187"/>
      <c r="BL35" s="187"/>
      <c r="BM35" s="187"/>
      <c r="BN35" s="187"/>
      <c r="BO35" s="187"/>
      <c r="BP35" s="187"/>
      <c r="BQ35" s="187"/>
      <c r="BR35" s="187"/>
      <c r="BS35" s="187"/>
      <c r="BT35" s="187"/>
      <c r="BU35" s="187"/>
      <c r="BV35" s="187"/>
      <c r="BW35" s="187"/>
      <c r="BX35" s="187"/>
      <c r="BY35" s="187"/>
      <c r="BZ35" s="187"/>
      <c r="CA35" s="187"/>
      <c r="CB35" s="187"/>
      <c r="CC35" s="187"/>
      <c r="CD35" s="187"/>
      <c r="CE35" s="187"/>
      <c r="CF35" s="187"/>
      <c r="CG35" s="187"/>
      <c r="CH35" s="187"/>
      <c r="CI35" s="187"/>
    </row>
    <row r="36" spans="2:87" x14ac:dyDescent="0.25">
      <c r="B36" s="226"/>
      <c r="C36" s="180"/>
      <c r="D36" s="301" t="s">
        <v>127</v>
      </c>
      <c r="E36" s="182"/>
      <c r="F36" s="184"/>
      <c r="G36" s="184"/>
      <c r="H36" s="118">
        <f>'DPR Analysis'!E22</f>
        <v>1.2966546864500663</v>
      </c>
      <c r="I36" s="118"/>
      <c r="J36" s="118">
        <f>'DPR Analysis'!I22</f>
        <v>3.7033453135499337</v>
      </c>
      <c r="K36" s="177"/>
      <c r="L36" s="118"/>
      <c r="M36" s="189"/>
      <c r="N36" s="118">
        <v>0</v>
      </c>
      <c r="O36" s="118"/>
      <c r="P36" s="118">
        <v>0</v>
      </c>
      <c r="Q36" s="177"/>
      <c r="R36" s="118"/>
      <c r="S36" s="203">
        <f t="shared" si="2"/>
        <v>5</v>
      </c>
      <c r="T36" s="118"/>
      <c r="U36" s="189"/>
      <c r="V36" s="118">
        <f>'DPR Analysis'!G22</f>
        <v>5</v>
      </c>
      <c r="W36" s="118"/>
      <c r="X36" s="118"/>
      <c r="Y36" s="118"/>
      <c r="Z36" s="118">
        <f t="shared" si="3"/>
        <v>5</v>
      </c>
      <c r="AA36" s="177"/>
      <c r="AB36" s="118"/>
      <c r="AC36" s="118">
        <f t="shared" si="4"/>
        <v>0</v>
      </c>
      <c r="AD36" s="177"/>
      <c r="AE36" s="390"/>
      <c r="AF36" s="186"/>
      <c r="AG36" s="186">
        <v>0</v>
      </c>
      <c r="AH36" s="186"/>
      <c r="AI36" s="186"/>
      <c r="AJ36" s="186"/>
      <c r="AK36" s="186">
        <f t="shared" si="1"/>
        <v>0</v>
      </c>
      <c r="AL36" s="123"/>
      <c r="AM36" s="204"/>
      <c r="AN36" s="205"/>
      <c r="AO36" s="206">
        <f t="shared" si="5"/>
        <v>5</v>
      </c>
      <c r="AP36" s="206"/>
      <c r="AQ36" s="206">
        <f t="shared" si="6"/>
        <v>5</v>
      </c>
      <c r="AR36" s="206"/>
      <c r="AS36" s="206">
        <f t="shared" si="7"/>
        <v>0</v>
      </c>
      <c r="AT36" s="207"/>
      <c r="AU36" s="344"/>
      <c r="AV36" s="353"/>
      <c r="AW36" s="208"/>
      <c r="AX36" s="187"/>
      <c r="AY36" s="242"/>
      <c r="AZ36" s="182"/>
      <c r="BA36" s="182"/>
      <c r="BB36" s="182"/>
      <c r="BC36" s="187"/>
      <c r="BD36" s="187"/>
      <c r="BE36" s="187"/>
      <c r="BF36" s="187"/>
      <c r="BG36" s="187"/>
      <c r="BH36" s="187"/>
      <c r="BI36" s="187"/>
      <c r="BJ36" s="187"/>
      <c r="BK36" s="187"/>
      <c r="BL36" s="187"/>
      <c r="BM36" s="187"/>
      <c r="BN36" s="187"/>
      <c r="BO36" s="187"/>
      <c r="BP36" s="187"/>
      <c r="BQ36" s="187"/>
      <c r="BR36" s="187"/>
      <c r="BS36" s="187"/>
      <c r="BT36" s="187"/>
      <c r="BU36" s="187"/>
      <c r="BV36" s="187"/>
      <c r="BW36" s="187"/>
      <c r="BX36" s="187"/>
      <c r="BY36" s="187"/>
      <c r="BZ36" s="187"/>
      <c r="CA36" s="187"/>
      <c r="CB36" s="187"/>
      <c r="CC36" s="187"/>
      <c r="CD36" s="187"/>
      <c r="CE36" s="187"/>
      <c r="CF36" s="187"/>
      <c r="CG36" s="187"/>
      <c r="CH36" s="187"/>
      <c r="CI36" s="187"/>
    </row>
    <row r="37" spans="2:87" s="8" customFormat="1" x14ac:dyDescent="0.25">
      <c r="B37" s="9"/>
      <c r="C37" s="180"/>
      <c r="D37" s="181" t="s">
        <v>39</v>
      </c>
      <c r="E37" s="181"/>
      <c r="F37" s="113"/>
      <c r="G37" s="113"/>
      <c r="H37" s="210">
        <f>SUM(H28:H36)</f>
        <v>12.110551686450068</v>
      </c>
      <c r="I37" s="175"/>
      <c r="J37" s="210">
        <f>SUM(J28:J36)</f>
        <v>20.862884313549934</v>
      </c>
      <c r="K37" s="121"/>
      <c r="L37" s="175"/>
      <c r="M37" s="190"/>
      <c r="N37" s="210">
        <f>SUM(N28:N36)</f>
        <v>0</v>
      </c>
      <c r="O37" s="175"/>
      <c r="P37" s="210">
        <f>SUM(P28:P36)</f>
        <v>5</v>
      </c>
      <c r="Q37" s="121"/>
      <c r="R37" s="175"/>
      <c r="S37" s="209">
        <f>SUM(S28:S36)</f>
        <v>37.973436</v>
      </c>
      <c r="T37" s="175"/>
      <c r="U37" s="190"/>
      <c r="V37" s="210">
        <f>SUM(V28:V36)</f>
        <v>45</v>
      </c>
      <c r="W37" s="175"/>
      <c r="X37" s="210">
        <f>SUM(X29:X36)</f>
        <v>32.5</v>
      </c>
      <c r="Y37" s="175"/>
      <c r="Z37" s="210">
        <f>SUM(Z28:Z36)</f>
        <v>77.5</v>
      </c>
      <c r="AA37" s="121"/>
      <c r="AB37" s="175"/>
      <c r="AC37" s="210">
        <f>SUM(AC28:AC36)</f>
        <v>-39.526564</v>
      </c>
      <c r="AD37" s="121"/>
      <c r="AE37" s="391"/>
      <c r="AF37" s="117"/>
      <c r="AG37" s="188">
        <f>SUM(AG28:AG36)</f>
        <v>-30.6</v>
      </c>
      <c r="AH37" s="117"/>
      <c r="AI37" s="188">
        <f>SUM(AI28:AI36)</f>
        <v>-30.6</v>
      </c>
      <c r="AJ37" s="117"/>
      <c r="AK37" s="188">
        <f>SUM(AK28:AK36)</f>
        <v>0</v>
      </c>
      <c r="AL37" s="122"/>
      <c r="AM37" s="211"/>
      <c r="AN37" s="216"/>
      <c r="AO37" s="213">
        <f>SUM(AO28:AO36)</f>
        <v>7.3734359999999981</v>
      </c>
      <c r="AP37" s="212"/>
      <c r="AQ37" s="213">
        <f>SUM(AQ28:AQ36)</f>
        <v>46.9</v>
      </c>
      <c r="AR37" s="212"/>
      <c r="AS37" s="213">
        <f>SUM(AS28:AS36)</f>
        <v>-39.526564</v>
      </c>
      <c r="AT37" s="217"/>
      <c r="AU37" s="345"/>
      <c r="AV37" s="354">
        <v>0.42</v>
      </c>
      <c r="AW37" s="218"/>
      <c r="AY37" s="241"/>
      <c r="AZ37" s="180"/>
      <c r="BA37" s="180"/>
      <c r="BB37" s="180"/>
    </row>
    <row r="38" spans="2:87" x14ac:dyDescent="0.25">
      <c r="B38" s="226"/>
      <c r="C38" s="180"/>
      <c r="D38" s="180"/>
      <c r="E38" s="180"/>
      <c r="F38" s="112"/>
      <c r="G38" s="112"/>
      <c r="H38" s="175"/>
      <c r="I38" s="175"/>
      <c r="J38" s="175"/>
      <c r="K38" s="121"/>
      <c r="L38" s="175"/>
      <c r="M38" s="190"/>
      <c r="N38" s="118"/>
      <c r="O38" s="118"/>
      <c r="P38" s="118"/>
      <c r="Q38" s="177"/>
      <c r="R38" s="175"/>
      <c r="S38" s="203"/>
      <c r="T38" s="118"/>
      <c r="U38" s="189"/>
      <c r="V38" s="175"/>
      <c r="W38" s="175"/>
      <c r="X38" s="118"/>
      <c r="Y38" s="118"/>
      <c r="Z38" s="118"/>
      <c r="AA38" s="177"/>
      <c r="AB38" s="118"/>
      <c r="AC38" s="118"/>
      <c r="AD38" s="177"/>
      <c r="AE38" s="390"/>
      <c r="AF38" s="186"/>
      <c r="AG38" s="186"/>
      <c r="AH38" s="186"/>
      <c r="AI38" s="186"/>
      <c r="AJ38" s="186"/>
      <c r="AK38" s="186"/>
      <c r="AL38" s="123"/>
      <c r="AM38" s="204"/>
      <c r="AN38" s="205"/>
      <c r="AO38" s="206"/>
      <c r="AP38" s="206"/>
      <c r="AQ38" s="206"/>
      <c r="AR38" s="206"/>
      <c r="AS38" s="206"/>
      <c r="AT38" s="207"/>
      <c r="AU38" s="344"/>
      <c r="AV38" s="353"/>
      <c r="AW38" s="202"/>
    </row>
    <row r="39" spans="2:87" x14ac:dyDescent="0.25">
      <c r="B39" s="226"/>
      <c r="C39" s="180" t="s">
        <v>90</v>
      </c>
      <c r="D39" s="180"/>
      <c r="E39" s="180"/>
      <c r="F39" s="112"/>
      <c r="G39" s="112"/>
      <c r="H39" s="175">
        <f>SUM('DPR Analysis'!E24)</f>
        <v>0.21812098664993487</v>
      </c>
      <c r="I39" s="175"/>
      <c r="J39" s="175">
        <f>'DPR Analysis'!I24</f>
        <v>7.781879013350065</v>
      </c>
      <c r="K39" s="121"/>
      <c r="L39" s="175"/>
      <c r="M39" s="190"/>
      <c r="N39" s="175">
        <f>'DPR Analysis'!E42</f>
        <v>0</v>
      </c>
      <c r="O39" s="175"/>
      <c r="P39" s="175">
        <f>SUMIF($AY$73:$AY$101,$C39,$P$73:$P$100)</f>
        <v>6</v>
      </c>
      <c r="Q39" s="121"/>
      <c r="R39" s="175"/>
      <c r="S39" s="215">
        <f>SUM(H39:P39)</f>
        <v>14</v>
      </c>
      <c r="T39" s="175"/>
      <c r="U39" s="190"/>
      <c r="V39" s="175">
        <f>SUM('DPR Analysis'!$G$24)</f>
        <v>8</v>
      </c>
      <c r="W39" s="175"/>
      <c r="X39" s="175">
        <f>'DPR Analysis'!$G$42</f>
        <v>9</v>
      </c>
      <c r="Y39" s="175"/>
      <c r="Z39" s="175">
        <f>SUM(V39:X39)</f>
        <v>17</v>
      </c>
      <c r="AA39" s="121"/>
      <c r="AB39" s="175"/>
      <c r="AC39" s="175">
        <f>S39-Z39</f>
        <v>-3</v>
      </c>
      <c r="AD39" s="121"/>
      <c r="AE39" s="391"/>
      <c r="AF39" s="117"/>
      <c r="AG39" s="117">
        <f>AI39</f>
        <v>-10.9</v>
      </c>
      <c r="AH39" s="117"/>
      <c r="AI39" s="117">
        <v>-10.9</v>
      </c>
      <c r="AJ39" s="117"/>
      <c r="AK39" s="117">
        <f>AG39-AI39</f>
        <v>0</v>
      </c>
      <c r="AL39" s="122"/>
      <c r="AM39" s="211"/>
      <c r="AN39" s="216"/>
      <c r="AO39" s="212">
        <f>S39+AG39</f>
        <v>3.0999999999999996</v>
      </c>
      <c r="AP39" s="212"/>
      <c r="AQ39" s="212">
        <f>Z39+AI39</f>
        <v>6.1</v>
      </c>
      <c r="AR39" s="212"/>
      <c r="AS39" s="212">
        <f>AO39-AQ39</f>
        <v>-3</v>
      </c>
      <c r="AT39" s="217"/>
      <c r="AU39" s="345"/>
      <c r="AV39" s="354">
        <v>0.3</v>
      </c>
      <c r="AW39" s="202"/>
    </row>
    <row r="40" spans="2:87" hidden="1" x14ac:dyDescent="0.25">
      <c r="B40" s="226"/>
      <c r="C40" s="180"/>
      <c r="D40" s="180"/>
      <c r="E40" s="180"/>
      <c r="F40" s="112"/>
      <c r="G40" s="112"/>
      <c r="H40" s="175"/>
      <c r="I40" s="175"/>
      <c r="J40" s="175"/>
      <c r="K40" s="121"/>
      <c r="L40" s="175"/>
      <c r="M40" s="190"/>
      <c r="N40" s="118"/>
      <c r="O40" s="118"/>
      <c r="P40" s="118"/>
      <c r="Q40" s="177"/>
      <c r="R40" s="175"/>
      <c r="S40" s="203"/>
      <c r="T40" s="118"/>
      <c r="U40" s="189"/>
      <c r="V40" s="175"/>
      <c r="W40" s="175"/>
      <c r="X40" s="118"/>
      <c r="Y40" s="118"/>
      <c r="Z40" s="118"/>
      <c r="AA40" s="177"/>
      <c r="AB40" s="118"/>
      <c r="AC40" s="118"/>
      <c r="AD40" s="177"/>
      <c r="AE40" s="390"/>
      <c r="AF40" s="186"/>
      <c r="AG40" s="186"/>
      <c r="AH40" s="186"/>
      <c r="AI40" s="186"/>
      <c r="AJ40" s="186"/>
      <c r="AK40" s="186"/>
      <c r="AL40" s="123"/>
      <c r="AM40" s="204"/>
      <c r="AN40" s="205"/>
      <c r="AO40" s="206"/>
      <c r="AP40" s="206"/>
      <c r="AQ40" s="206"/>
      <c r="AR40" s="206"/>
      <c r="AS40" s="206"/>
      <c r="AT40" s="207"/>
      <c r="AU40" s="344"/>
      <c r="AV40" s="353"/>
      <c r="AW40" s="202"/>
    </row>
    <row r="41" spans="2:87" s="8" customFormat="1" hidden="1" x14ac:dyDescent="0.25">
      <c r="B41" s="9"/>
      <c r="C41" s="180" t="s">
        <v>28</v>
      </c>
      <c r="D41" s="180"/>
      <c r="E41" s="339"/>
      <c r="F41" s="113"/>
      <c r="G41" s="113"/>
      <c r="H41" s="175">
        <v>0</v>
      </c>
      <c r="I41" s="175"/>
      <c r="J41" s="175">
        <v>0</v>
      </c>
      <c r="K41" s="121"/>
      <c r="L41" s="175"/>
      <c r="M41" s="190"/>
      <c r="N41" s="175">
        <f>'DPR Analysis'!$E$43</f>
        <v>0</v>
      </c>
      <c r="O41" s="175"/>
      <c r="P41" s="175">
        <f>SUMIF($AY$73:$AY$101,$C41,$P$73:$P$100)</f>
        <v>0</v>
      </c>
      <c r="Q41" s="121"/>
      <c r="R41" s="175"/>
      <c r="S41" s="215">
        <f>SUM(H41:P41)</f>
        <v>0</v>
      </c>
      <c r="T41" s="175"/>
      <c r="U41" s="190"/>
      <c r="V41" s="175">
        <v>0</v>
      </c>
      <c r="W41" s="175"/>
      <c r="X41" s="175">
        <f>'DPR Analysis'!$G$43</f>
        <v>0</v>
      </c>
      <c r="Y41" s="175"/>
      <c r="Z41" s="175">
        <f>SUM(V41:X41)</f>
        <v>0</v>
      </c>
      <c r="AA41" s="121"/>
      <c r="AB41" s="175"/>
      <c r="AC41" s="175">
        <f>S41-Z41</f>
        <v>0</v>
      </c>
      <c r="AD41" s="121"/>
      <c r="AE41" s="391"/>
      <c r="AF41" s="117"/>
      <c r="AG41" s="117">
        <f>AI41</f>
        <v>-1.1000000000000001</v>
      </c>
      <c r="AH41" s="117"/>
      <c r="AI41" s="117">
        <v>-1.1000000000000001</v>
      </c>
      <c r="AJ41" s="117"/>
      <c r="AK41" s="117">
        <f>AG41-AI41</f>
        <v>0</v>
      </c>
      <c r="AL41" s="122"/>
      <c r="AM41" s="211"/>
      <c r="AN41" s="216"/>
      <c r="AO41" s="212">
        <f>S41+AG41</f>
        <v>-1.1000000000000001</v>
      </c>
      <c r="AP41" s="212"/>
      <c r="AQ41" s="212">
        <f>Z41+AI41</f>
        <v>-1.1000000000000001</v>
      </c>
      <c r="AR41" s="212"/>
      <c r="AS41" s="212">
        <f>AO41-AQ41</f>
        <v>0</v>
      </c>
      <c r="AT41" s="217"/>
      <c r="AU41" s="345"/>
      <c r="AV41" s="354">
        <v>0.4</v>
      </c>
      <c r="AW41" s="218"/>
      <c r="AY41" s="241"/>
      <c r="AZ41" s="180"/>
      <c r="BA41" s="180"/>
      <c r="BB41" s="180"/>
    </row>
    <row r="42" spans="2:87" hidden="1" x14ac:dyDescent="0.25">
      <c r="B42" s="226"/>
      <c r="C42" s="180"/>
      <c r="D42" s="180"/>
      <c r="E42" s="180"/>
      <c r="F42" s="112"/>
      <c r="G42" s="112"/>
      <c r="H42" s="175"/>
      <c r="I42" s="175"/>
      <c r="J42" s="175"/>
      <c r="K42" s="121"/>
      <c r="L42" s="175"/>
      <c r="M42" s="190"/>
      <c r="N42" s="118"/>
      <c r="O42" s="118"/>
      <c r="P42" s="118"/>
      <c r="Q42" s="177"/>
      <c r="R42" s="175"/>
      <c r="S42" s="203"/>
      <c r="T42" s="118"/>
      <c r="U42" s="189"/>
      <c r="V42" s="175"/>
      <c r="W42" s="175"/>
      <c r="X42" s="118"/>
      <c r="Y42" s="118"/>
      <c r="Z42" s="118"/>
      <c r="AA42" s="177"/>
      <c r="AB42" s="118"/>
      <c r="AC42" s="118"/>
      <c r="AD42" s="177"/>
      <c r="AE42" s="390"/>
      <c r="AF42" s="186"/>
      <c r="AG42" s="186"/>
      <c r="AH42" s="186"/>
      <c r="AI42" s="186"/>
      <c r="AJ42" s="186"/>
      <c r="AK42" s="186"/>
      <c r="AL42" s="123"/>
      <c r="AM42" s="204"/>
      <c r="AN42" s="205"/>
      <c r="AO42" s="206"/>
      <c r="AP42" s="206"/>
      <c r="AQ42" s="206"/>
      <c r="AR42" s="206"/>
      <c r="AS42" s="206"/>
      <c r="AT42" s="207"/>
      <c r="AU42" s="344"/>
      <c r="AV42" s="353"/>
      <c r="AW42" s="202"/>
    </row>
    <row r="43" spans="2:87" hidden="1" x14ac:dyDescent="0.25">
      <c r="B43" s="226"/>
      <c r="C43" s="180" t="s">
        <v>29</v>
      </c>
      <c r="D43" s="301" t="s">
        <v>6</v>
      </c>
      <c r="E43" s="182"/>
      <c r="F43" s="183"/>
      <c r="G43" s="183"/>
      <c r="H43" s="118">
        <v>0</v>
      </c>
      <c r="I43" s="118"/>
      <c r="J43" s="118">
        <v>0</v>
      </c>
      <c r="K43" s="177"/>
      <c r="L43" s="118"/>
      <c r="M43" s="189"/>
      <c r="N43" s="118">
        <f>'DPR Analysis'!E44</f>
        <v>0</v>
      </c>
      <c r="O43" s="118"/>
      <c r="P43" s="118">
        <f>SUMIF($AY$73:$AY$101,$C43,$P$73:$P$100)</f>
        <v>0</v>
      </c>
      <c r="Q43" s="177"/>
      <c r="R43" s="118"/>
      <c r="S43" s="203">
        <f>SUM(H43:P43)</f>
        <v>0</v>
      </c>
      <c r="T43" s="118"/>
      <c r="U43" s="189"/>
      <c r="V43" s="118">
        <v>0</v>
      </c>
      <c r="W43" s="118"/>
      <c r="X43" s="118">
        <f>'DPR Analysis'!$G$44</f>
        <v>0</v>
      </c>
      <c r="Y43" s="118"/>
      <c r="Z43" s="118">
        <f>SUM(V43:X43)</f>
        <v>0</v>
      </c>
      <c r="AA43" s="177"/>
      <c r="AB43" s="118"/>
      <c r="AC43" s="118">
        <f>S43-Z43</f>
        <v>0</v>
      </c>
      <c r="AD43" s="177"/>
      <c r="AE43" s="390"/>
      <c r="AF43" s="186"/>
      <c r="AG43" s="186">
        <f>AI43</f>
        <v>-0.5</v>
      </c>
      <c r="AH43" s="186"/>
      <c r="AI43" s="186">
        <v>-0.5</v>
      </c>
      <c r="AJ43" s="186"/>
      <c r="AK43" s="186">
        <f>AG43-AI43</f>
        <v>0</v>
      </c>
      <c r="AL43" s="123"/>
      <c r="AM43" s="204"/>
      <c r="AN43" s="205"/>
      <c r="AO43" s="206">
        <f>S43+AG43</f>
        <v>-0.5</v>
      </c>
      <c r="AP43" s="206"/>
      <c r="AQ43" s="206">
        <f>Z43+AI43</f>
        <v>-0.5</v>
      </c>
      <c r="AR43" s="206"/>
      <c r="AS43" s="206">
        <f>AO43-AQ43</f>
        <v>0</v>
      </c>
      <c r="AT43" s="207"/>
      <c r="AU43" s="344"/>
      <c r="AV43" s="353"/>
      <c r="AW43" s="222"/>
      <c r="AX43" s="187"/>
    </row>
    <row r="44" spans="2:87" hidden="1" x14ac:dyDescent="0.25">
      <c r="B44" s="226"/>
      <c r="C44" s="180"/>
      <c r="D44" s="301"/>
      <c r="E44" s="301"/>
      <c r="F44" s="184"/>
      <c r="G44" s="184"/>
      <c r="H44" s="118"/>
      <c r="I44" s="118"/>
      <c r="J44" s="118"/>
      <c r="K44" s="177"/>
      <c r="L44" s="118"/>
      <c r="M44" s="189"/>
      <c r="N44" s="118"/>
      <c r="O44" s="118"/>
      <c r="P44" s="118"/>
      <c r="Q44" s="177"/>
      <c r="R44" s="118"/>
      <c r="S44" s="203"/>
      <c r="T44" s="118"/>
      <c r="U44" s="189"/>
      <c r="V44" s="118"/>
      <c r="W44" s="118"/>
      <c r="X44" s="118"/>
      <c r="Y44" s="118"/>
      <c r="Z44" s="118"/>
      <c r="AA44" s="177"/>
      <c r="AB44" s="118"/>
      <c r="AC44" s="118"/>
      <c r="AD44" s="177"/>
      <c r="AE44" s="390"/>
      <c r="AF44" s="186"/>
      <c r="AG44" s="186"/>
      <c r="AH44" s="186"/>
      <c r="AI44" s="186"/>
      <c r="AJ44" s="186"/>
      <c r="AK44" s="186"/>
      <c r="AL44" s="123"/>
      <c r="AM44" s="204"/>
      <c r="AN44" s="205"/>
      <c r="AO44" s="206"/>
      <c r="AP44" s="206"/>
      <c r="AQ44" s="206"/>
      <c r="AR44" s="206"/>
      <c r="AS44" s="206"/>
      <c r="AT44" s="207"/>
      <c r="AU44" s="344"/>
      <c r="AV44" s="353"/>
      <c r="AW44" s="208"/>
      <c r="AX44" s="187"/>
    </row>
    <row r="45" spans="2:87" s="8" customFormat="1" hidden="1" x14ac:dyDescent="0.25">
      <c r="B45" s="9"/>
      <c r="C45" s="180"/>
      <c r="D45" s="181" t="s">
        <v>39</v>
      </c>
      <c r="E45" s="181"/>
      <c r="F45" s="112"/>
      <c r="G45" s="112"/>
      <c r="H45" s="210">
        <f>SUM(H43:H44)</f>
        <v>0</v>
      </c>
      <c r="I45" s="175"/>
      <c r="J45" s="210">
        <f>SUM(J43:J44)</f>
        <v>0</v>
      </c>
      <c r="K45" s="121"/>
      <c r="L45" s="175"/>
      <c r="M45" s="190"/>
      <c r="N45" s="210">
        <f>SUM(N43:N44)</f>
        <v>0</v>
      </c>
      <c r="O45" s="175"/>
      <c r="P45" s="210">
        <f>SUM(P43:P44)</f>
        <v>0</v>
      </c>
      <c r="Q45" s="121"/>
      <c r="R45" s="175"/>
      <c r="S45" s="209">
        <f>SUM(S43:S44)</f>
        <v>0</v>
      </c>
      <c r="T45" s="175"/>
      <c r="U45" s="190"/>
      <c r="V45" s="210">
        <f>SUM(V43:V44)</f>
        <v>0</v>
      </c>
      <c r="W45" s="175"/>
      <c r="X45" s="210">
        <f>SUM(X43:X44)</f>
        <v>0</v>
      </c>
      <c r="Y45" s="175"/>
      <c r="Z45" s="210">
        <f>SUM(Z43:Z44)</f>
        <v>0</v>
      </c>
      <c r="AA45" s="121"/>
      <c r="AB45" s="175"/>
      <c r="AC45" s="210">
        <f>SUM(AC43:AC44)</f>
        <v>0</v>
      </c>
      <c r="AD45" s="121"/>
      <c r="AE45" s="391"/>
      <c r="AF45" s="117"/>
      <c r="AG45" s="188">
        <f>SUM(AG43:AG44)</f>
        <v>-0.5</v>
      </c>
      <c r="AH45" s="117"/>
      <c r="AI45" s="188">
        <f>SUM(AI43:AI44)</f>
        <v>-0.5</v>
      </c>
      <c r="AJ45" s="117"/>
      <c r="AK45" s="188">
        <f>SUM(AK43:AK44)</f>
        <v>0</v>
      </c>
      <c r="AL45" s="122"/>
      <c r="AM45" s="211"/>
      <c r="AN45" s="216"/>
      <c r="AO45" s="213">
        <f>SUM(AO43:AO44)</f>
        <v>-0.5</v>
      </c>
      <c r="AP45" s="212"/>
      <c r="AQ45" s="213">
        <f>SUM(AQ43:AQ44)</f>
        <v>-0.5</v>
      </c>
      <c r="AR45" s="212"/>
      <c r="AS45" s="213">
        <f>SUM(AS43:AS44)</f>
        <v>0</v>
      </c>
      <c r="AT45" s="217"/>
      <c r="AU45" s="345"/>
      <c r="AV45" s="354">
        <v>0.4</v>
      </c>
      <c r="AW45" s="214"/>
      <c r="AY45" s="241"/>
      <c r="AZ45" s="180"/>
      <c r="BA45" s="180"/>
      <c r="BB45" s="180"/>
      <c r="BC45"/>
      <c r="BD45" s="292"/>
      <c r="BE45"/>
      <c r="BF45" s="240"/>
      <c r="BG45" s="291"/>
      <c r="BH45" s="291"/>
      <c r="BI45" s="291"/>
      <c r="BJ45" s="291"/>
      <c r="BK45" s="291"/>
      <c r="BL45" s="291"/>
      <c r="BM45" s="291"/>
      <c r="BN45" s="291"/>
      <c r="BO45" s="291"/>
      <c r="BP45" s="291"/>
    </row>
    <row r="46" spans="2:87" x14ac:dyDescent="0.25">
      <c r="B46" s="226"/>
      <c r="C46" s="180"/>
      <c r="D46" s="180"/>
      <c r="E46" s="180"/>
      <c r="F46" s="112"/>
      <c r="G46" s="112"/>
      <c r="H46" s="175"/>
      <c r="I46" s="175"/>
      <c r="J46" s="175"/>
      <c r="K46" s="121"/>
      <c r="L46" s="175"/>
      <c r="M46" s="190"/>
      <c r="N46" s="118"/>
      <c r="O46" s="118"/>
      <c r="P46" s="118"/>
      <c r="Q46" s="177"/>
      <c r="R46" s="175"/>
      <c r="S46" s="203"/>
      <c r="T46" s="118"/>
      <c r="U46" s="189"/>
      <c r="V46" s="175"/>
      <c r="W46" s="175"/>
      <c r="X46" s="118"/>
      <c r="Y46" s="118"/>
      <c r="Z46" s="118"/>
      <c r="AA46" s="177"/>
      <c r="AB46" s="118"/>
      <c r="AC46" s="118"/>
      <c r="AD46" s="177"/>
      <c r="AE46" s="390"/>
      <c r="AF46" s="186"/>
      <c r="AG46" s="186"/>
      <c r="AH46" s="186"/>
      <c r="AI46" s="186"/>
      <c r="AJ46" s="186"/>
      <c r="AK46" s="186"/>
      <c r="AL46" s="123"/>
      <c r="AM46" s="204"/>
      <c r="AN46" s="205"/>
      <c r="AO46" s="206"/>
      <c r="AP46" s="206"/>
      <c r="AQ46" s="206"/>
      <c r="AR46" s="206"/>
      <c r="AS46" s="206"/>
      <c r="AT46" s="207"/>
      <c r="AU46" s="344"/>
      <c r="AV46" s="353"/>
      <c r="AW46" s="202"/>
    </row>
    <row r="47" spans="2:87" x14ac:dyDescent="0.25">
      <c r="B47" s="226"/>
      <c r="C47" s="180" t="s">
        <v>20</v>
      </c>
      <c r="D47" s="180"/>
      <c r="E47" s="180"/>
      <c r="F47" s="113"/>
      <c r="G47" s="113"/>
      <c r="H47" s="175">
        <f>SUM('DPR Analysis'!E27)</f>
        <v>-0.74680847626786451</v>
      </c>
      <c r="I47" s="175"/>
      <c r="J47" s="175">
        <f>'DPR Analysis'!I27</f>
        <v>5.0218084762678652</v>
      </c>
      <c r="K47" s="121"/>
      <c r="L47" s="175"/>
      <c r="M47" s="190"/>
      <c r="N47" s="175">
        <f>'DPR Analysis'!E45</f>
        <v>0</v>
      </c>
      <c r="O47" s="175"/>
      <c r="P47" s="175">
        <f>SUMIF($AY$73:$AY$101,$C47,$P$73:$P$100)</f>
        <v>0.30000000000000004</v>
      </c>
      <c r="Q47" s="121"/>
      <c r="R47" s="175"/>
      <c r="S47" s="215">
        <f>SUM(H47:P47)</f>
        <v>4.5750000000000002</v>
      </c>
      <c r="T47" s="175"/>
      <c r="U47" s="190"/>
      <c r="V47" s="175">
        <f>SUM('DPR Analysis'!$G$27)</f>
        <v>4.2750000000000004</v>
      </c>
      <c r="W47" s="175"/>
      <c r="X47" s="175">
        <f>'DPR Analysis'!$G$45</f>
        <v>0</v>
      </c>
      <c r="Y47" s="175"/>
      <c r="Z47" s="175">
        <f>SUM(V47:X47)</f>
        <v>4.2750000000000004</v>
      </c>
      <c r="AA47" s="121"/>
      <c r="AB47" s="175"/>
      <c r="AC47" s="175">
        <f>S47-Z47</f>
        <v>0.29999999999999982</v>
      </c>
      <c r="AD47" s="121"/>
      <c r="AE47" s="391"/>
      <c r="AF47" s="117"/>
      <c r="AG47" s="117">
        <f>AI47</f>
        <v>-1.2</v>
      </c>
      <c r="AH47" s="117"/>
      <c r="AI47" s="117">
        <v>-1.2</v>
      </c>
      <c r="AJ47" s="117"/>
      <c r="AK47" s="117">
        <f>AG47-AI47</f>
        <v>0</v>
      </c>
      <c r="AL47" s="122"/>
      <c r="AM47" s="211"/>
      <c r="AN47" s="216"/>
      <c r="AO47" s="212">
        <f>S47+AG47</f>
        <v>3.375</v>
      </c>
      <c r="AP47" s="212"/>
      <c r="AQ47" s="212">
        <f>Z47+AI47</f>
        <v>3.0750000000000002</v>
      </c>
      <c r="AR47" s="212"/>
      <c r="AS47" s="212">
        <f>AO47-AQ47</f>
        <v>0.29999999999999982</v>
      </c>
      <c r="AT47" s="217"/>
      <c r="AU47" s="345"/>
      <c r="AV47" s="354">
        <v>0.3</v>
      </c>
      <c r="AW47" s="208"/>
    </row>
    <row r="48" spans="2:87" x14ac:dyDescent="0.25">
      <c r="B48" s="226"/>
      <c r="C48" s="180"/>
      <c r="D48" s="180"/>
      <c r="E48" s="180"/>
      <c r="F48" s="112"/>
      <c r="G48" s="112"/>
      <c r="H48" s="175"/>
      <c r="I48" s="175"/>
      <c r="J48" s="175"/>
      <c r="K48" s="121"/>
      <c r="L48" s="175"/>
      <c r="M48" s="190"/>
      <c r="N48" s="118"/>
      <c r="O48" s="118"/>
      <c r="P48" s="118"/>
      <c r="Q48" s="177"/>
      <c r="R48" s="175"/>
      <c r="S48" s="203"/>
      <c r="T48" s="118"/>
      <c r="U48" s="189"/>
      <c r="V48" s="175"/>
      <c r="W48" s="175"/>
      <c r="X48" s="118"/>
      <c r="Y48" s="118"/>
      <c r="Z48" s="118"/>
      <c r="AA48" s="177"/>
      <c r="AB48" s="118"/>
      <c r="AC48" s="118"/>
      <c r="AD48" s="177"/>
      <c r="AE48" s="390"/>
      <c r="AF48" s="186"/>
      <c r="AG48" s="186"/>
      <c r="AH48" s="186"/>
      <c r="AI48" s="186"/>
      <c r="AJ48" s="186"/>
      <c r="AK48" s="186"/>
      <c r="AL48" s="123"/>
      <c r="AM48" s="204"/>
      <c r="AN48" s="205"/>
      <c r="AO48" s="206"/>
      <c r="AP48" s="206"/>
      <c r="AQ48" s="206"/>
      <c r="AR48" s="206"/>
      <c r="AS48" s="206"/>
      <c r="AT48" s="207"/>
      <c r="AU48" s="344"/>
      <c r="AV48" s="353"/>
      <c r="AW48" s="202"/>
    </row>
    <row r="49" spans="2:54" x14ac:dyDescent="0.25">
      <c r="B49" s="226"/>
      <c r="C49" s="180" t="s">
        <v>150</v>
      </c>
      <c r="D49" s="180"/>
      <c r="E49" s="180"/>
      <c r="F49" s="112"/>
      <c r="G49" s="112"/>
      <c r="H49" s="175">
        <f>SUM('DPR Analysis'!E28)</f>
        <v>-2.8029967799893748E-2</v>
      </c>
      <c r="I49" s="175"/>
      <c r="J49" s="175">
        <f>'DPR Analysis'!I28</f>
        <v>2.8029967799893748E-2</v>
      </c>
      <c r="K49" s="121"/>
      <c r="L49" s="175"/>
      <c r="M49" s="190"/>
      <c r="N49" s="175">
        <f>'DPR Analysis'!E46</f>
        <v>0</v>
      </c>
      <c r="O49" s="175"/>
      <c r="P49" s="175">
        <f>SUMIF($AY$73:$AY$101,"Japan",$P$73:$P$100)</f>
        <v>0</v>
      </c>
      <c r="Q49" s="121"/>
      <c r="R49" s="175"/>
      <c r="S49" s="215">
        <f>SUM(H49:P49)</f>
        <v>0</v>
      </c>
      <c r="T49" s="175"/>
      <c r="U49" s="190"/>
      <c r="V49" s="175">
        <f>SUM('DPR Analysis'!$G$28)</f>
        <v>0</v>
      </c>
      <c r="W49" s="175"/>
      <c r="X49" s="175">
        <f>'DPR Analysis'!$G$46</f>
        <v>1</v>
      </c>
      <c r="Y49" s="175"/>
      <c r="Z49" s="175">
        <f>SUM(V49:X49)</f>
        <v>1</v>
      </c>
      <c r="AA49" s="121"/>
      <c r="AB49" s="175"/>
      <c r="AC49" s="175">
        <f>S49-Z49</f>
        <v>-1</v>
      </c>
      <c r="AD49" s="121"/>
      <c r="AE49" s="391"/>
      <c r="AF49" s="117"/>
      <c r="AG49" s="117">
        <f>AI49</f>
        <v>-9.3000000000000007</v>
      </c>
      <c r="AH49" s="117"/>
      <c r="AI49" s="117">
        <v>-9.3000000000000007</v>
      </c>
      <c r="AJ49" s="117"/>
      <c r="AK49" s="117">
        <f>AG49-AI49</f>
        <v>0</v>
      </c>
      <c r="AL49" s="122"/>
      <c r="AM49" s="211"/>
      <c r="AN49" s="216"/>
      <c r="AO49" s="212">
        <f>S49+AG49</f>
        <v>-9.3000000000000007</v>
      </c>
      <c r="AP49" s="212"/>
      <c r="AQ49" s="212">
        <f>Z49+AI49</f>
        <v>-8.3000000000000007</v>
      </c>
      <c r="AR49" s="212"/>
      <c r="AS49" s="212">
        <f>AO49-AQ49</f>
        <v>-1</v>
      </c>
      <c r="AT49" s="217"/>
      <c r="AU49" s="345"/>
      <c r="AV49" s="354">
        <v>0.41</v>
      </c>
      <c r="AW49" s="202"/>
    </row>
    <row r="50" spans="2:54" x14ac:dyDescent="0.25">
      <c r="B50" s="226"/>
      <c r="C50" s="180"/>
      <c r="D50" s="180"/>
      <c r="E50" s="180"/>
      <c r="F50" s="112"/>
      <c r="G50" s="112"/>
      <c r="H50" s="175"/>
      <c r="I50" s="175"/>
      <c r="J50" s="175"/>
      <c r="K50" s="121"/>
      <c r="L50" s="175"/>
      <c r="M50" s="190"/>
      <c r="N50" s="175"/>
      <c r="O50" s="175"/>
      <c r="P50" s="175"/>
      <c r="Q50" s="121"/>
      <c r="R50" s="175"/>
      <c r="S50" s="215"/>
      <c r="T50" s="175"/>
      <c r="U50" s="190"/>
      <c r="V50" s="175"/>
      <c r="W50" s="175"/>
      <c r="X50" s="175"/>
      <c r="Y50" s="175"/>
      <c r="Z50" s="175"/>
      <c r="AA50" s="121"/>
      <c r="AB50" s="175"/>
      <c r="AC50" s="175"/>
      <c r="AD50" s="121"/>
      <c r="AE50" s="391"/>
      <c r="AF50" s="117"/>
      <c r="AG50" s="117"/>
      <c r="AH50" s="117"/>
      <c r="AI50" s="117"/>
      <c r="AJ50" s="117"/>
      <c r="AK50" s="117"/>
      <c r="AL50" s="122"/>
      <c r="AM50" s="211"/>
      <c r="AN50" s="216"/>
      <c r="AO50" s="212"/>
      <c r="AP50" s="212"/>
      <c r="AQ50" s="212"/>
      <c r="AR50" s="212"/>
      <c r="AS50" s="212"/>
      <c r="AT50" s="217"/>
      <c r="AU50" s="345"/>
      <c r="AV50" s="354"/>
      <c r="AW50" s="202"/>
    </row>
    <row r="51" spans="2:54" s="8" customFormat="1" hidden="1" x14ac:dyDescent="0.25">
      <c r="B51" s="9"/>
      <c r="C51" s="180" t="s">
        <v>170</v>
      </c>
      <c r="D51" s="180"/>
      <c r="E51" s="339"/>
      <c r="F51" s="113"/>
      <c r="G51" s="113"/>
      <c r="H51" s="175">
        <v>0</v>
      </c>
      <c r="I51" s="175"/>
      <c r="J51" s="175">
        <v>0</v>
      </c>
      <c r="K51" s="121"/>
      <c r="L51" s="175"/>
      <c r="M51" s="190"/>
      <c r="N51" s="175"/>
      <c r="O51" s="175"/>
      <c r="P51" s="175">
        <f>SUMIF($AY$73:$AY$101,$C51,$P$73:$P$100)</f>
        <v>0</v>
      </c>
      <c r="Q51" s="121"/>
      <c r="R51" s="175"/>
      <c r="S51" s="215">
        <f>SUM(H51:P51)</f>
        <v>0</v>
      </c>
      <c r="T51" s="175"/>
      <c r="U51" s="190"/>
      <c r="V51" s="175">
        <v>0</v>
      </c>
      <c r="W51" s="175"/>
      <c r="X51" s="175"/>
      <c r="Y51" s="175"/>
      <c r="Z51" s="175">
        <f>SUM(V51:X51)</f>
        <v>0</v>
      </c>
      <c r="AA51" s="121"/>
      <c r="AB51" s="175"/>
      <c r="AC51" s="175">
        <f>S51-Z51</f>
        <v>0</v>
      </c>
      <c r="AD51" s="121"/>
      <c r="AE51" s="391"/>
      <c r="AF51" s="117"/>
      <c r="AG51" s="117">
        <f>AI51</f>
        <v>-1.6</v>
      </c>
      <c r="AH51" s="117"/>
      <c r="AI51" s="117">
        <v>-1.6</v>
      </c>
      <c r="AJ51" s="117"/>
      <c r="AK51" s="117">
        <f>AG51-AI51</f>
        <v>0</v>
      </c>
      <c r="AL51" s="122"/>
      <c r="AM51" s="211"/>
      <c r="AN51" s="216"/>
      <c r="AO51" s="212">
        <f>S51+AG51</f>
        <v>-1.6</v>
      </c>
      <c r="AP51" s="212"/>
      <c r="AQ51" s="212">
        <f>Z51+AI51</f>
        <v>-1.6</v>
      </c>
      <c r="AR51" s="212"/>
      <c r="AS51" s="212">
        <f>AO51-AQ51</f>
        <v>0</v>
      </c>
      <c r="AT51" s="217"/>
      <c r="AU51" s="345"/>
      <c r="AV51" s="354">
        <v>0.35</v>
      </c>
      <c r="AW51" s="218"/>
      <c r="AY51" s="241"/>
      <c r="AZ51" s="180"/>
      <c r="BA51" s="180"/>
      <c r="BB51" s="180"/>
    </row>
    <row r="52" spans="2:54" hidden="1" x14ac:dyDescent="0.25">
      <c r="B52" s="226"/>
      <c r="C52" s="180"/>
      <c r="D52" s="180"/>
      <c r="E52" s="180"/>
      <c r="F52" s="112"/>
      <c r="G52" s="112"/>
      <c r="H52" s="221"/>
      <c r="I52" s="221"/>
      <c r="J52" s="221"/>
      <c r="K52" s="220"/>
      <c r="L52" s="221"/>
      <c r="M52" s="219"/>
      <c r="N52" s="118"/>
      <c r="O52" s="118"/>
      <c r="P52" s="118"/>
      <c r="Q52" s="177"/>
      <c r="R52" s="221"/>
      <c r="S52" s="203"/>
      <c r="T52" s="118"/>
      <c r="U52" s="189"/>
      <c r="V52" s="221"/>
      <c r="W52" s="221"/>
      <c r="X52" s="118"/>
      <c r="Y52" s="118"/>
      <c r="Z52" s="118"/>
      <c r="AA52" s="177"/>
      <c r="AB52" s="118"/>
      <c r="AC52" s="118"/>
      <c r="AD52" s="177"/>
      <c r="AE52" s="390"/>
      <c r="AF52" s="186"/>
      <c r="AG52" s="186"/>
      <c r="AH52" s="186"/>
      <c r="AI52" s="186"/>
      <c r="AJ52" s="186"/>
      <c r="AK52" s="186"/>
      <c r="AL52" s="123"/>
      <c r="AM52" s="204"/>
      <c r="AN52" s="205"/>
      <c r="AO52" s="206"/>
      <c r="AP52" s="206"/>
      <c r="AQ52" s="206"/>
      <c r="AR52" s="206"/>
      <c r="AS52" s="206"/>
      <c r="AT52" s="207"/>
      <c r="AU52" s="344"/>
      <c r="AV52" s="353"/>
      <c r="AW52" s="202"/>
    </row>
    <row r="53" spans="2:54" x14ac:dyDescent="0.25">
      <c r="B53" s="226"/>
      <c r="C53" s="180" t="s">
        <v>103</v>
      </c>
      <c r="D53" s="180"/>
      <c r="E53" s="180"/>
      <c r="F53" s="113"/>
      <c r="G53" s="113"/>
      <c r="H53" s="175">
        <f>SUM('DPR Analysis'!E29)</f>
        <v>3.7137000156723388</v>
      </c>
      <c r="I53" s="175"/>
      <c r="J53" s="175">
        <f>'DPR Analysis'!I29-P53</f>
        <v>11.36129998432766</v>
      </c>
      <c r="K53" s="121"/>
      <c r="L53" s="175"/>
      <c r="M53" s="190"/>
      <c r="N53" s="175">
        <v>0</v>
      </c>
      <c r="O53" s="175"/>
      <c r="P53" s="175">
        <f>SUMIF($AY$73:$AY$101,$C53,$P$73:$P$100)</f>
        <v>3</v>
      </c>
      <c r="Q53" s="121"/>
      <c r="R53" s="175"/>
      <c r="S53" s="215">
        <f>SUM(H53:P53)</f>
        <v>18.074999999999999</v>
      </c>
      <c r="T53" s="118"/>
      <c r="U53" s="189"/>
      <c r="V53" s="175">
        <f>SUM('DPR Analysis'!$G$29)</f>
        <v>18.074999999999999</v>
      </c>
      <c r="W53" s="175"/>
      <c r="X53" s="118">
        <v>0</v>
      </c>
      <c r="Y53" s="118"/>
      <c r="Z53" s="175">
        <f>SUM(V53:X53)</f>
        <v>18.074999999999999</v>
      </c>
      <c r="AA53" s="121"/>
      <c r="AB53" s="118"/>
      <c r="AC53" s="175">
        <f>S53-Z53</f>
        <v>0</v>
      </c>
      <c r="AD53" s="121"/>
      <c r="AE53" s="390"/>
      <c r="AF53" s="186"/>
      <c r="AG53" s="117">
        <f>AI53</f>
        <v>-5.9</v>
      </c>
      <c r="AH53" s="117"/>
      <c r="AI53" s="117">
        <v>-5.9</v>
      </c>
      <c r="AJ53" s="117"/>
      <c r="AK53" s="117">
        <f>AG53-AI53</f>
        <v>0</v>
      </c>
      <c r="AL53" s="122"/>
      <c r="AM53" s="211"/>
      <c r="AN53" s="216"/>
      <c r="AO53" s="212">
        <f>S53+AG53</f>
        <v>12.174999999999999</v>
      </c>
      <c r="AP53" s="212"/>
      <c r="AQ53" s="212">
        <f>Z53+AI53</f>
        <v>12.174999999999999</v>
      </c>
      <c r="AR53" s="212"/>
      <c r="AS53" s="212">
        <f>AO53-AQ53</f>
        <v>0</v>
      </c>
      <c r="AT53" s="217"/>
      <c r="AU53" s="345"/>
      <c r="AV53" s="354">
        <v>0.34</v>
      </c>
      <c r="AW53" s="202"/>
    </row>
    <row r="54" spans="2:54" x14ac:dyDescent="0.25">
      <c r="B54" s="226"/>
      <c r="C54" s="180"/>
      <c r="D54" s="180"/>
      <c r="E54" s="180"/>
      <c r="F54" s="112"/>
      <c r="G54" s="112"/>
      <c r="H54" s="175"/>
      <c r="I54" s="175"/>
      <c r="J54" s="175"/>
      <c r="K54" s="121"/>
      <c r="L54" s="175"/>
      <c r="M54" s="190"/>
      <c r="N54" s="118"/>
      <c r="O54" s="118"/>
      <c r="P54" s="118"/>
      <c r="Q54" s="177"/>
      <c r="R54" s="175"/>
      <c r="S54" s="203"/>
      <c r="T54" s="118"/>
      <c r="U54" s="189"/>
      <c r="V54" s="175"/>
      <c r="W54" s="175"/>
      <c r="X54" s="118"/>
      <c r="Y54" s="118"/>
      <c r="Z54" s="118"/>
      <c r="AA54" s="177"/>
      <c r="AB54" s="118"/>
      <c r="AC54" s="118"/>
      <c r="AD54" s="177"/>
      <c r="AE54" s="390"/>
      <c r="AF54" s="186"/>
      <c r="AG54" s="186"/>
      <c r="AH54" s="186"/>
      <c r="AI54" s="186"/>
      <c r="AJ54" s="186"/>
      <c r="AK54" s="186"/>
      <c r="AL54" s="123"/>
      <c r="AM54" s="204"/>
      <c r="AN54" s="205"/>
      <c r="AO54" s="206"/>
      <c r="AP54" s="206"/>
      <c r="AQ54" s="206"/>
      <c r="AR54" s="206"/>
      <c r="AS54" s="206"/>
      <c r="AT54" s="207"/>
      <c r="AU54" s="344"/>
      <c r="AV54" s="353"/>
      <c r="AW54" s="202"/>
    </row>
    <row r="55" spans="2:54" x14ac:dyDescent="0.25">
      <c r="B55" s="226"/>
      <c r="C55" s="180" t="s">
        <v>102</v>
      </c>
      <c r="D55" s="301" t="s">
        <v>23</v>
      </c>
      <c r="E55" s="301"/>
      <c r="F55" s="183"/>
      <c r="G55" s="183"/>
      <c r="H55" s="118">
        <f>SUM('DPR Analysis'!$E$30)</f>
        <v>-3.2195084776259391</v>
      </c>
      <c r="I55" s="118"/>
      <c r="J55" s="118">
        <f>'DPR Analysis'!I30</f>
        <v>1.3195084776259391</v>
      </c>
      <c r="K55" s="177"/>
      <c r="L55" s="118"/>
      <c r="M55" s="189"/>
      <c r="N55" s="118">
        <v>0</v>
      </c>
      <c r="O55" s="118"/>
      <c r="P55" s="118">
        <v>0</v>
      </c>
      <c r="Q55" s="177"/>
      <c r="R55" s="118"/>
      <c r="S55" s="203">
        <f>SUM(H55:P55)</f>
        <v>-1.9</v>
      </c>
      <c r="T55" s="118"/>
      <c r="U55" s="189"/>
      <c r="V55" s="118">
        <f>SUM('DPR Analysis'!$G$30)</f>
        <v>-1.9</v>
      </c>
      <c r="W55" s="118"/>
      <c r="X55" s="118">
        <v>0</v>
      </c>
      <c r="Y55" s="118"/>
      <c r="Z55" s="118">
        <f>SUM(V55:X55)</f>
        <v>-1.9</v>
      </c>
      <c r="AA55" s="177"/>
      <c r="AB55" s="118"/>
      <c r="AC55" s="118">
        <f>S55-Z55</f>
        <v>0</v>
      </c>
      <c r="AD55" s="177"/>
      <c r="AE55" s="390"/>
      <c r="AF55" s="186"/>
      <c r="AG55" s="186">
        <f>AI55</f>
        <v>0</v>
      </c>
      <c r="AH55" s="186"/>
      <c r="AI55" s="186"/>
      <c r="AJ55" s="186"/>
      <c r="AK55" s="186">
        <f>AG55-AI55</f>
        <v>0</v>
      </c>
      <c r="AL55" s="123"/>
      <c r="AM55" s="204"/>
      <c r="AN55" s="205"/>
      <c r="AO55" s="206">
        <f>S55+AG55</f>
        <v>-1.9</v>
      </c>
      <c r="AP55" s="206"/>
      <c r="AQ55" s="206">
        <f>Z55+AI55</f>
        <v>-1.9</v>
      </c>
      <c r="AR55" s="206"/>
      <c r="AS55" s="206">
        <f>AO55-AQ55</f>
        <v>0</v>
      </c>
      <c r="AT55" s="207"/>
      <c r="AU55" s="344"/>
      <c r="AV55" s="353"/>
      <c r="AW55" s="222"/>
      <c r="AX55" s="187"/>
      <c r="AY55" s="242"/>
      <c r="AZ55" s="182"/>
      <c r="BA55" s="182"/>
      <c r="BB55" s="182"/>
    </row>
    <row r="56" spans="2:54" x14ac:dyDescent="0.25">
      <c r="B56" s="226"/>
      <c r="C56" s="180"/>
      <c r="D56" s="301" t="s">
        <v>101</v>
      </c>
      <c r="E56" s="301"/>
      <c r="F56" s="183"/>
      <c r="G56" s="183"/>
      <c r="H56" s="118">
        <f>SUM('DPR Analysis'!$E$25)</f>
        <v>3.1972600209822932</v>
      </c>
      <c r="I56" s="118"/>
      <c r="J56" s="118">
        <f>'DPR Analysis'!I25</f>
        <v>0</v>
      </c>
      <c r="K56" s="177"/>
      <c r="L56" s="118"/>
      <c r="M56" s="189"/>
      <c r="N56" s="118">
        <v>0</v>
      </c>
      <c r="O56" s="118"/>
      <c r="P56" s="118">
        <v>0</v>
      </c>
      <c r="Q56" s="177"/>
      <c r="R56" s="118"/>
      <c r="S56" s="203">
        <f>SUM(H56:P56)</f>
        <v>3.1972600209822932</v>
      </c>
      <c r="T56" s="118"/>
      <c r="U56" s="189"/>
      <c r="V56" s="118">
        <f>SUM('DPR Analysis'!$G$25)</f>
        <v>3</v>
      </c>
      <c r="W56" s="118"/>
      <c r="X56" s="118">
        <v>0</v>
      </c>
      <c r="Y56" s="118"/>
      <c r="Z56" s="118">
        <f>SUM(V56:X56)</f>
        <v>3</v>
      </c>
      <c r="AA56" s="177"/>
      <c r="AB56" s="118"/>
      <c r="AC56" s="118">
        <f>S56-Z56</f>
        <v>0.19726002098229323</v>
      </c>
      <c r="AD56" s="177"/>
      <c r="AE56" s="390"/>
      <c r="AF56" s="186"/>
      <c r="AG56" s="186">
        <v>0</v>
      </c>
      <c r="AH56" s="186"/>
      <c r="AI56" s="186"/>
      <c r="AJ56" s="186"/>
      <c r="AK56" s="186">
        <f>AG56-AI56</f>
        <v>0</v>
      </c>
      <c r="AL56" s="123"/>
      <c r="AM56" s="204"/>
      <c r="AN56" s="205"/>
      <c r="AO56" s="206">
        <f>S56+AG56</f>
        <v>3.1972600209822932</v>
      </c>
      <c r="AP56" s="206"/>
      <c r="AQ56" s="206">
        <f>Z56+AI56</f>
        <v>3</v>
      </c>
      <c r="AR56" s="206"/>
      <c r="AS56" s="206">
        <f>AO56-AQ56</f>
        <v>0.19726002098229323</v>
      </c>
      <c r="AT56" s="207"/>
      <c r="AU56" s="344"/>
      <c r="AV56" s="353"/>
      <c r="AW56" s="222"/>
      <c r="AX56" s="187"/>
      <c r="AY56" s="242"/>
      <c r="AZ56" s="182"/>
      <c r="BA56" s="182"/>
      <c r="BB56" s="182"/>
    </row>
    <row r="57" spans="2:54" x14ac:dyDescent="0.25">
      <c r="B57" s="226"/>
      <c r="C57" s="180"/>
      <c r="D57" s="301" t="s">
        <v>92</v>
      </c>
      <c r="E57" s="301"/>
      <c r="F57" s="184"/>
      <c r="G57" s="184"/>
      <c r="H57" s="118">
        <f>SUM('DPR Analysis'!$E$26)</f>
        <v>6.9322156212004149</v>
      </c>
      <c r="I57" s="118"/>
      <c r="J57" s="118">
        <f>'DPR Analysis'!I39</f>
        <v>0</v>
      </c>
      <c r="K57" s="177"/>
      <c r="L57" s="118"/>
      <c r="M57" s="189"/>
      <c r="N57" s="118">
        <v>0</v>
      </c>
      <c r="O57" s="118"/>
      <c r="P57" s="118">
        <v>0</v>
      </c>
      <c r="Q57" s="177"/>
      <c r="R57" s="118"/>
      <c r="S57" s="203">
        <f>SUM(H57:P57)</f>
        <v>6.9322156212004149</v>
      </c>
      <c r="T57" s="118"/>
      <c r="U57" s="189"/>
      <c r="V57" s="118">
        <f>SUM('DPR Analysis'!$G$26)</f>
        <v>0</v>
      </c>
      <c r="W57" s="118"/>
      <c r="X57" s="118">
        <v>0</v>
      </c>
      <c r="Y57" s="118"/>
      <c r="Z57" s="118">
        <f>SUM(V57:X57)</f>
        <v>0</v>
      </c>
      <c r="AA57" s="177"/>
      <c r="AB57" s="118"/>
      <c r="AC57" s="118">
        <f>S57-Z57</f>
        <v>6.9322156212004149</v>
      </c>
      <c r="AD57" s="177"/>
      <c r="AE57" s="390"/>
      <c r="AF57" s="186"/>
      <c r="AG57" s="186">
        <f>AI57</f>
        <v>0</v>
      </c>
      <c r="AH57" s="186"/>
      <c r="AI57" s="186"/>
      <c r="AJ57" s="186"/>
      <c r="AK57" s="186">
        <f>AG57-AI57</f>
        <v>0</v>
      </c>
      <c r="AL57" s="123"/>
      <c r="AM57" s="204"/>
      <c r="AN57" s="205"/>
      <c r="AO57" s="206">
        <f>S57+AG57</f>
        <v>6.9322156212004149</v>
      </c>
      <c r="AP57" s="206"/>
      <c r="AQ57" s="206">
        <f>Z57+AI57</f>
        <v>0</v>
      </c>
      <c r="AR57" s="206"/>
      <c r="AS57" s="206">
        <f>AO57-AQ57</f>
        <v>6.9322156212004149</v>
      </c>
      <c r="AT57" s="207"/>
      <c r="AU57" s="344"/>
      <c r="AV57" s="353"/>
      <c r="AW57" s="208"/>
      <c r="AX57" s="187"/>
    </row>
    <row r="58" spans="2:54" x14ac:dyDescent="0.25">
      <c r="B58" s="226"/>
      <c r="C58" s="180"/>
      <c r="D58" s="301" t="s">
        <v>10</v>
      </c>
      <c r="E58" s="301"/>
      <c r="F58" s="183"/>
      <c r="G58" s="183"/>
      <c r="H58" s="118">
        <f>SUM('DPR Analysis'!$E$11)</f>
        <v>-1.4742548105853039</v>
      </c>
      <c r="I58" s="118"/>
      <c r="J58" s="118">
        <f>'DPR Analysis'!I11</f>
        <v>1.4742548105853039</v>
      </c>
      <c r="K58" s="177"/>
      <c r="L58" s="118"/>
      <c r="M58" s="189"/>
      <c r="N58" s="118">
        <v>0</v>
      </c>
      <c r="O58" s="118"/>
      <c r="P58" s="118">
        <v>0</v>
      </c>
      <c r="Q58" s="177"/>
      <c r="R58" s="118"/>
      <c r="S58" s="203">
        <f>SUM(H58:P58)</f>
        <v>0</v>
      </c>
      <c r="T58" s="118"/>
      <c r="U58" s="189"/>
      <c r="V58" s="118">
        <f>SUM('DPR Analysis'!$G$11)</f>
        <v>0</v>
      </c>
      <c r="W58" s="118"/>
      <c r="X58" s="118">
        <v>0</v>
      </c>
      <c r="Y58" s="118"/>
      <c r="Z58" s="118">
        <f>SUM(V58:X58)</f>
        <v>0</v>
      </c>
      <c r="AA58" s="177"/>
      <c r="AB58" s="118"/>
      <c r="AC58" s="118">
        <f>S58-Z58</f>
        <v>0</v>
      </c>
      <c r="AD58" s="177"/>
      <c r="AE58" s="390"/>
      <c r="AF58" s="186"/>
      <c r="AG58" s="186">
        <v>0</v>
      </c>
      <c r="AH58" s="186"/>
      <c r="AI58" s="186"/>
      <c r="AJ58" s="186"/>
      <c r="AK58" s="186">
        <f>AG58-AI58</f>
        <v>0</v>
      </c>
      <c r="AL58" s="123"/>
      <c r="AM58" s="204"/>
      <c r="AN58" s="205"/>
      <c r="AO58" s="206">
        <f>S58+AG58</f>
        <v>0</v>
      </c>
      <c r="AP58" s="206"/>
      <c r="AQ58" s="206">
        <f>Z58+AI58</f>
        <v>0</v>
      </c>
      <c r="AR58" s="206"/>
      <c r="AS58" s="206">
        <f>AO58-AQ58</f>
        <v>0</v>
      </c>
      <c r="AT58" s="207"/>
      <c r="AU58" s="344"/>
      <c r="AV58" s="353"/>
      <c r="AW58" s="222"/>
      <c r="AX58" s="187"/>
      <c r="AY58" s="242"/>
      <c r="AZ58" s="182"/>
      <c r="BA58" s="182"/>
      <c r="BB58" s="182"/>
    </row>
    <row r="59" spans="2:54" s="8" customFormat="1" x14ac:dyDescent="0.25">
      <c r="B59" s="9"/>
      <c r="C59" s="180"/>
      <c r="D59" s="181" t="s">
        <v>39</v>
      </c>
      <c r="E59" s="181"/>
      <c r="F59" s="112"/>
      <c r="G59" s="112"/>
      <c r="H59" s="210">
        <f>SUM(H55:H58)</f>
        <v>5.4357123539714651</v>
      </c>
      <c r="I59" s="175"/>
      <c r="J59" s="210">
        <f>SUM(J55:J58)</f>
        <v>2.7937632882112431</v>
      </c>
      <c r="K59" s="121"/>
      <c r="L59" s="175"/>
      <c r="M59" s="190"/>
      <c r="N59" s="210">
        <f>SUM(N55:N58)</f>
        <v>0</v>
      </c>
      <c r="O59" s="175"/>
      <c r="P59" s="210">
        <f>SUM(P55:P58)</f>
        <v>0</v>
      </c>
      <c r="Q59" s="121"/>
      <c r="R59" s="175"/>
      <c r="S59" s="209">
        <f>SUM(S55:S58)</f>
        <v>8.2294756421827078</v>
      </c>
      <c r="T59" s="175"/>
      <c r="U59" s="190"/>
      <c r="V59" s="210">
        <f>SUM(V55:V58)</f>
        <v>1.1000000000000001</v>
      </c>
      <c r="W59" s="175"/>
      <c r="X59" s="210">
        <f>SUM(X55:X58)</f>
        <v>0</v>
      </c>
      <c r="Y59" s="175"/>
      <c r="Z59" s="210">
        <f>SUM(Z55:Z58)</f>
        <v>1.1000000000000001</v>
      </c>
      <c r="AA59" s="121"/>
      <c r="AB59" s="175"/>
      <c r="AC59" s="210">
        <f>SUM(AC55:AC58)</f>
        <v>7.1294756421827081</v>
      </c>
      <c r="AD59" s="121"/>
      <c r="AE59" s="391"/>
      <c r="AF59" s="117"/>
      <c r="AG59" s="188">
        <f>SUM(AG55:AG58)</f>
        <v>0</v>
      </c>
      <c r="AH59" s="117"/>
      <c r="AI59" s="188">
        <f>SUM(AI55:AI58)</f>
        <v>0</v>
      </c>
      <c r="AJ59" s="117"/>
      <c r="AK59" s="188">
        <f>SUM(AK55:AK58)</f>
        <v>0</v>
      </c>
      <c r="AL59" s="122"/>
      <c r="AM59" s="211"/>
      <c r="AN59" s="216"/>
      <c r="AO59" s="213">
        <f>SUM(AO55:AO58)</f>
        <v>8.2294756421827078</v>
      </c>
      <c r="AP59" s="212"/>
      <c r="AQ59" s="213">
        <f>SUM(AQ55:AQ58)</f>
        <v>1.1000000000000001</v>
      </c>
      <c r="AR59" s="212"/>
      <c r="AS59" s="213">
        <f>SUM(AS55:AS58)</f>
        <v>7.1294756421827081</v>
      </c>
      <c r="AT59" s="217"/>
      <c r="AU59" s="345"/>
      <c r="AV59" s="354">
        <v>0.37</v>
      </c>
      <c r="AW59" s="214"/>
      <c r="AY59" s="241"/>
      <c r="AZ59" s="180"/>
      <c r="BA59" s="180"/>
      <c r="BB59" s="180"/>
    </row>
    <row r="60" spans="2:54" x14ac:dyDescent="0.25">
      <c r="B60" s="226"/>
      <c r="C60" s="180"/>
      <c r="D60" s="180"/>
      <c r="E60" s="180"/>
      <c r="F60" s="112"/>
      <c r="G60" s="112"/>
      <c r="H60" s="118"/>
      <c r="I60" s="118"/>
      <c r="J60" s="175"/>
      <c r="K60" s="121"/>
      <c r="L60" s="175"/>
      <c r="M60" s="190"/>
      <c r="N60" s="118"/>
      <c r="O60" s="118"/>
      <c r="P60" s="118"/>
      <c r="Q60" s="177"/>
      <c r="R60" s="175"/>
      <c r="S60" s="203"/>
      <c r="T60" s="118"/>
      <c r="U60" s="189"/>
      <c r="V60" s="118"/>
      <c r="W60" s="118"/>
      <c r="X60" s="118"/>
      <c r="Y60" s="118"/>
      <c r="Z60" s="175"/>
      <c r="AA60" s="121"/>
      <c r="AB60" s="118"/>
      <c r="AC60" s="175"/>
      <c r="AD60" s="121"/>
      <c r="AE60" s="390"/>
      <c r="AF60" s="186"/>
      <c r="AG60" s="186"/>
      <c r="AH60" s="186"/>
      <c r="AI60" s="186"/>
      <c r="AJ60" s="186"/>
      <c r="AK60" s="186"/>
      <c r="AL60" s="123"/>
      <c r="AM60" s="204"/>
      <c r="AN60" s="205"/>
      <c r="AO60" s="206"/>
      <c r="AP60" s="206"/>
      <c r="AQ60" s="206"/>
      <c r="AR60" s="206"/>
      <c r="AS60" s="206"/>
      <c r="AT60" s="207"/>
      <c r="AU60" s="344"/>
      <c r="AV60" s="353"/>
      <c r="AW60" s="202"/>
    </row>
    <row r="61" spans="2:54" s="8" customFormat="1" x14ac:dyDescent="0.25">
      <c r="B61" s="9"/>
      <c r="C61" s="180" t="s">
        <v>30</v>
      </c>
      <c r="D61" s="301" t="s">
        <v>126</v>
      </c>
      <c r="E61" s="182"/>
      <c r="F61" s="184"/>
      <c r="G61" s="184"/>
      <c r="H61" s="118">
        <v>0</v>
      </c>
      <c r="I61" s="118"/>
      <c r="J61" s="118">
        <v>0</v>
      </c>
      <c r="K61" s="177"/>
      <c r="L61" s="118"/>
      <c r="M61" s="189"/>
      <c r="N61" s="118">
        <v>0</v>
      </c>
      <c r="O61" s="118"/>
      <c r="P61" s="118">
        <f>SUMIF($AY$73:$AY$101,"Other",$P$73:$P$100)</f>
        <v>0</v>
      </c>
      <c r="Q61" s="177"/>
      <c r="R61" s="118"/>
      <c r="S61" s="203">
        <f>SUM(H61:P61)</f>
        <v>0</v>
      </c>
      <c r="T61" s="118"/>
      <c r="U61" s="189"/>
      <c r="V61" s="118">
        <v>0</v>
      </c>
      <c r="W61" s="118"/>
      <c r="X61" s="118">
        <f>'DPR Analysis'!$G$47</f>
        <v>-32.549999999999997</v>
      </c>
      <c r="Y61" s="118"/>
      <c r="Z61" s="118">
        <f>SUM(V61:X61)</f>
        <v>-32.549999999999997</v>
      </c>
      <c r="AA61" s="177"/>
      <c r="AB61" s="118"/>
      <c r="AC61" s="118">
        <f>S61-Z61</f>
        <v>32.549999999999997</v>
      </c>
      <c r="AD61" s="177"/>
      <c r="AE61" s="390"/>
      <c r="AF61" s="186"/>
      <c r="AG61" s="117">
        <f>AI61</f>
        <v>-45.9</v>
      </c>
      <c r="AH61" s="186"/>
      <c r="AI61" s="186">
        <f>-47.3+1.6-0.2</f>
        <v>-45.9</v>
      </c>
      <c r="AJ61" s="186"/>
      <c r="AK61" s="186">
        <f>AG61-AI61</f>
        <v>0</v>
      </c>
      <c r="AL61" s="123"/>
      <c r="AM61" s="204"/>
      <c r="AN61" s="205"/>
      <c r="AO61" s="206">
        <f>S61+AG61</f>
        <v>-45.9</v>
      </c>
      <c r="AP61" s="206"/>
      <c r="AQ61" s="206">
        <f>Z61+AI61</f>
        <v>-78.449999999999989</v>
      </c>
      <c r="AR61" s="206"/>
      <c r="AS61" s="206">
        <f>AO61-AQ61</f>
        <v>32.54999999999999</v>
      </c>
      <c r="AT61" s="217"/>
      <c r="AU61" s="345"/>
      <c r="AV61" s="353"/>
      <c r="AW61" s="214"/>
      <c r="AY61" s="241"/>
      <c r="AZ61" s="180"/>
      <c r="BA61" s="180"/>
      <c r="BB61" s="180"/>
    </row>
    <row r="62" spans="2:54" s="8" customFormat="1" x14ac:dyDescent="0.25">
      <c r="B62" s="9"/>
      <c r="C62" s="180"/>
      <c r="D62" s="301" t="s">
        <v>125</v>
      </c>
      <c r="E62" s="182"/>
      <c r="F62" s="184"/>
      <c r="G62" s="184"/>
      <c r="H62" s="118">
        <v>0</v>
      </c>
      <c r="I62" s="118"/>
      <c r="J62" s="118">
        <v>0</v>
      </c>
      <c r="K62" s="177"/>
      <c r="L62" s="118"/>
      <c r="M62" s="189"/>
      <c r="N62" s="118">
        <v>0</v>
      </c>
      <c r="O62" s="118"/>
      <c r="P62" s="118">
        <v>0</v>
      </c>
      <c r="Q62" s="177"/>
      <c r="R62" s="118"/>
      <c r="S62" s="203">
        <f>SUM(H62:P62)</f>
        <v>0</v>
      </c>
      <c r="T62" s="118"/>
      <c r="U62" s="189"/>
      <c r="V62" s="118">
        <v>0</v>
      </c>
      <c r="W62" s="118"/>
      <c r="X62" s="118">
        <v>0</v>
      </c>
      <c r="Y62" s="118"/>
      <c r="Z62" s="118">
        <f>SUM(V62:X62)</f>
        <v>0</v>
      </c>
      <c r="AA62" s="177"/>
      <c r="AB62" s="118"/>
      <c r="AC62" s="118">
        <f>S62-Z62</f>
        <v>0</v>
      </c>
      <c r="AD62" s="177"/>
      <c r="AE62" s="390"/>
      <c r="AF62" s="186"/>
      <c r="AG62" s="117">
        <f>AI62</f>
        <v>-22</v>
      </c>
      <c r="AH62" s="186"/>
      <c r="AI62" s="186">
        <v>-22</v>
      </c>
      <c r="AJ62" s="186"/>
      <c r="AK62" s="186">
        <f>AG62-AI62</f>
        <v>0</v>
      </c>
      <c r="AL62" s="123"/>
      <c r="AM62" s="204"/>
      <c r="AN62" s="205"/>
      <c r="AO62" s="206">
        <f>S62+AG62</f>
        <v>-22</v>
      </c>
      <c r="AP62" s="206"/>
      <c r="AQ62" s="206">
        <f>Z62+AI62</f>
        <v>-22</v>
      </c>
      <c r="AR62" s="206"/>
      <c r="AS62" s="206">
        <f>AO62-AQ62</f>
        <v>0</v>
      </c>
      <c r="AT62" s="217"/>
      <c r="AU62" s="345"/>
      <c r="AV62" s="353"/>
      <c r="AW62" s="214"/>
      <c r="AY62" s="241"/>
      <c r="AZ62" s="180"/>
      <c r="BA62" s="180"/>
      <c r="BB62" s="180"/>
    </row>
    <row r="63" spans="2:54" s="8" customFormat="1" x14ac:dyDescent="0.25">
      <c r="B63" s="9"/>
      <c r="C63" s="180"/>
      <c r="D63" s="181" t="s">
        <v>39</v>
      </c>
      <c r="E63" s="181"/>
      <c r="F63" s="113"/>
      <c r="G63" s="113"/>
      <c r="H63" s="210">
        <f>SUM(H61:H62)</f>
        <v>0</v>
      </c>
      <c r="I63" s="175"/>
      <c r="J63" s="210">
        <f>SUM(J61:J62)</f>
        <v>0</v>
      </c>
      <c r="K63" s="121"/>
      <c r="L63" s="175"/>
      <c r="M63" s="190"/>
      <c r="N63" s="210">
        <f>SUM(N61:N62)</f>
        <v>0</v>
      </c>
      <c r="O63" s="175"/>
      <c r="P63" s="210">
        <f>SUM(P61:P62)</f>
        <v>0</v>
      </c>
      <c r="Q63" s="121"/>
      <c r="R63" s="175"/>
      <c r="S63" s="209">
        <f>SUM(S61:S62)</f>
        <v>0</v>
      </c>
      <c r="T63" s="175"/>
      <c r="U63" s="190"/>
      <c r="V63" s="210">
        <f>SUM(V61:V62)</f>
        <v>0</v>
      </c>
      <c r="W63" s="175"/>
      <c r="X63" s="210">
        <f>SUM(X61:X62)</f>
        <v>-32.549999999999997</v>
      </c>
      <c r="Y63" s="175"/>
      <c r="Z63" s="210">
        <f>SUM(Z61:Z62)</f>
        <v>-32.549999999999997</v>
      </c>
      <c r="AA63" s="121"/>
      <c r="AB63" s="175"/>
      <c r="AC63" s="210">
        <f>SUM(AC61:AC62)</f>
        <v>32.549999999999997</v>
      </c>
      <c r="AD63" s="121"/>
      <c r="AE63" s="391"/>
      <c r="AF63" s="117"/>
      <c r="AG63" s="188">
        <f>SUM(AG61:AG62)</f>
        <v>-67.900000000000006</v>
      </c>
      <c r="AH63" s="117"/>
      <c r="AI63" s="188">
        <f>SUM(AI61:AI62)</f>
        <v>-67.900000000000006</v>
      </c>
      <c r="AJ63" s="117"/>
      <c r="AK63" s="188">
        <f>SUM(AK61:AK62)</f>
        <v>0</v>
      </c>
      <c r="AL63" s="122"/>
      <c r="AM63" s="211"/>
      <c r="AN63" s="216"/>
      <c r="AO63" s="213">
        <f>SUM(AO61:AO62)</f>
        <v>-67.900000000000006</v>
      </c>
      <c r="AP63" s="212"/>
      <c r="AQ63" s="213">
        <f>SUM(AQ61:AQ62)</f>
        <v>-100.44999999999999</v>
      </c>
      <c r="AR63" s="212"/>
      <c r="AS63" s="213">
        <f>SUM(AS61:AS62)</f>
        <v>32.54999999999999</v>
      </c>
      <c r="AT63" s="217"/>
      <c r="AU63" s="345"/>
      <c r="AV63" s="354">
        <v>0.37</v>
      </c>
      <c r="AW63" s="218"/>
      <c r="AY63" s="241"/>
      <c r="AZ63" s="180"/>
      <c r="BA63" s="180"/>
      <c r="BB63" s="180"/>
    </row>
    <row r="64" spans="2:54" x14ac:dyDescent="0.25">
      <c r="B64" s="226"/>
      <c r="C64" s="180"/>
      <c r="D64" s="180"/>
      <c r="E64" s="180"/>
      <c r="F64" s="112"/>
      <c r="G64" s="112"/>
      <c r="H64" s="120"/>
      <c r="I64" s="120"/>
      <c r="J64" s="175"/>
      <c r="K64" s="121"/>
      <c r="L64" s="175"/>
      <c r="M64" s="190"/>
      <c r="N64" s="120"/>
      <c r="O64" s="120"/>
      <c r="P64" s="120"/>
      <c r="Q64" s="178"/>
      <c r="R64" s="175"/>
      <c r="S64" s="194"/>
      <c r="T64" s="120"/>
      <c r="U64" s="119"/>
      <c r="V64" s="120"/>
      <c r="W64" s="120"/>
      <c r="X64" s="120"/>
      <c r="Y64" s="120"/>
      <c r="Z64" s="175"/>
      <c r="AA64" s="121"/>
      <c r="AB64" s="120"/>
      <c r="AC64" s="175"/>
      <c r="AD64" s="121"/>
      <c r="AE64" s="389"/>
      <c r="AF64" s="197"/>
      <c r="AG64" s="197"/>
      <c r="AH64" s="197"/>
      <c r="AI64" s="197"/>
      <c r="AJ64" s="197"/>
      <c r="AK64" s="197"/>
      <c r="AL64" s="198"/>
      <c r="AM64" s="195"/>
      <c r="AN64" s="199"/>
      <c r="AO64" s="200"/>
      <c r="AP64" s="200"/>
      <c r="AQ64" s="200"/>
      <c r="AR64" s="200"/>
      <c r="AS64" s="200"/>
      <c r="AT64" s="201"/>
      <c r="AU64" s="343"/>
      <c r="AV64" s="352"/>
      <c r="AW64" s="202"/>
    </row>
    <row r="65" spans="2:54" x14ac:dyDescent="0.25">
      <c r="B65" s="226"/>
      <c r="C65" s="180" t="s">
        <v>44</v>
      </c>
      <c r="D65" s="180"/>
      <c r="E65" s="180"/>
      <c r="F65" s="112"/>
      <c r="G65" s="114"/>
      <c r="H65" s="230">
        <f>SUM(H13,H19:H27,H37:H42,H45:H54,H59,H63)</f>
        <v>58.886066054443901</v>
      </c>
      <c r="I65" s="270"/>
      <c r="J65" s="230">
        <f>SUM(J13,J19:J27,J37:J42,J45:J54,J59,J63)</f>
        <v>81.129511892829072</v>
      </c>
      <c r="K65" s="262"/>
      <c r="L65" s="175"/>
      <c r="M65" s="267"/>
      <c r="N65" s="230">
        <f>SUM(N13,N19:N27,N37:N42,N45:N54,N59,N63)</f>
        <v>7.1778438491354297</v>
      </c>
      <c r="O65" s="270"/>
      <c r="P65" s="230">
        <f>SUM(P13,P19:P27,P37:P42,P45:P54,P59,P63)</f>
        <v>79.088799999999992</v>
      </c>
      <c r="Q65" s="262"/>
      <c r="R65" s="175"/>
      <c r="S65" s="230">
        <f>SUM(S13,S19:S27,S37:S42,S45:S54,S59,S63)</f>
        <v>226.28222179640838</v>
      </c>
      <c r="T65" s="175"/>
      <c r="U65" s="267"/>
      <c r="V65" s="230">
        <f>SUM(V13,V19:V27,V37:V42,V45:V54,V59,V63)</f>
        <v>147.85</v>
      </c>
      <c r="W65" s="270"/>
      <c r="X65" s="230">
        <f>SUM(X13,X19:X27,X37:X42,X45:X54,X59,X63)</f>
        <v>101.45</v>
      </c>
      <c r="Y65" s="270"/>
      <c r="Z65" s="230">
        <f>SUM(Z13,Z19:Z27,Z37:Z42,Z45:Z54,Z59,Z63)</f>
        <v>249.29999999999995</v>
      </c>
      <c r="AA65" s="262"/>
      <c r="AB65" s="175"/>
      <c r="AC65" s="223">
        <f>SUM(AC13,AC19:AC27,AC37:AC42,AC45:AC54,AC59,AC63)</f>
        <v>-23.01777820359159</v>
      </c>
      <c r="AD65" s="121"/>
      <c r="AE65" s="389"/>
      <c r="AF65" s="197"/>
      <c r="AG65" s="175">
        <f>SUM(AG13,AG19:AG27,AG37:AG42,AG45:AG54,AG59,AG63)</f>
        <v>-166</v>
      </c>
      <c r="AH65" s="197"/>
      <c r="AI65" s="175">
        <f>SUM(AI13,AI19:AI27,AI37:AI42,AI45:AI54,AI59,AI63)</f>
        <v>-166</v>
      </c>
      <c r="AJ65" s="197"/>
      <c r="AK65" s="175">
        <f>SUM(AK13,AK19:AK27,AK37:AK42,AK45:AK54,AK59,AK63)</f>
        <v>0</v>
      </c>
      <c r="AL65" s="122"/>
      <c r="AM65" s="195"/>
      <c r="AN65" s="199"/>
      <c r="AO65" s="175">
        <f>SUM(AO13,AO19:AO27,AO37:AO42,AO45:AO54,AO59,AO63)</f>
        <v>60.282221796408407</v>
      </c>
      <c r="AP65" s="200"/>
      <c r="AQ65" s="175">
        <f>SUM(AQ13,AQ19:AQ27,AQ37:AQ42,AQ45:AQ54,AQ59,AQ63)</f>
        <v>83.300000000000011</v>
      </c>
      <c r="AR65" s="200"/>
      <c r="AS65" s="175">
        <f>SUM(AS13,AS19:AS27,AS37:AS42,AS45:AS54,AS59,AS63)</f>
        <v>-23.017778203591597</v>
      </c>
      <c r="AT65" s="217"/>
      <c r="AU65" s="345"/>
      <c r="AV65" s="354">
        <v>0.41</v>
      </c>
      <c r="AW65" s="202"/>
    </row>
    <row r="66" spans="2:54" x14ac:dyDescent="0.25">
      <c r="B66" s="226"/>
      <c r="C66" s="180"/>
      <c r="D66" s="180"/>
      <c r="E66" s="180"/>
      <c r="F66" s="114"/>
      <c r="G66" s="257"/>
      <c r="H66" s="393"/>
      <c r="I66" s="42"/>
      <c r="J66" s="42"/>
      <c r="K66" s="42"/>
      <c r="L66" s="42"/>
      <c r="M66" s="42"/>
      <c r="N66" s="42"/>
      <c r="O66" s="42"/>
      <c r="P66" s="18"/>
      <c r="Q66" s="18"/>
      <c r="R66" s="18"/>
      <c r="S66" s="19"/>
      <c r="T66" s="19"/>
      <c r="U66" s="19"/>
      <c r="V66" s="19"/>
      <c r="W66" s="19"/>
      <c r="X66" s="19"/>
      <c r="Y66" s="19"/>
      <c r="Z66" s="20"/>
      <c r="AA66" s="20"/>
      <c r="AB66" s="20"/>
      <c r="AC66" s="284"/>
      <c r="AD66" s="27"/>
      <c r="AE66" s="388"/>
      <c r="AF66" s="74"/>
      <c r="AG66" s="74"/>
      <c r="AH66" s="74"/>
      <c r="AI66" s="74"/>
      <c r="AJ66" s="74"/>
      <c r="AK66" s="74"/>
      <c r="AL66" s="75"/>
      <c r="AM66" s="41"/>
      <c r="AN66" s="51"/>
      <c r="AO66" s="52"/>
      <c r="AP66" s="52"/>
      <c r="AQ66" s="52"/>
      <c r="AR66" s="52"/>
      <c r="AS66" s="52"/>
      <c r="AT66" s="53"/>
      <c r="AU66" s="306"/>
      <c r="AV66" s="352"/>
      <c r="AW66" s="3"/>
    </row>
    <row r="67" spans="2:54" ht="15.6" thickBot="1" x14ac:dyDescent="0.3">
      <c r="B67" s="137"/>
      <c r="C67" s="357"/>
      <c r="D67" s="358" t="s">
        <v>149</v>
      </c>
      <c r="E67" s="106"/>
      <c r="F67" s="106"/>
      <c r="G67" s="106"/>
      <c r="H67" s="12"/>
      <c r="I67" s="12"/>
      <c r="J67" s="12"/>
      <c r="K67" s="12"/>
      <c r="L67" s="12"/>
      <c r="M67" s="12"/>
      <c r="N67" s="12"/>
      <c r="O67" s="12"/>
      <c r="P67" s="21"/>
      <c r="Q67" s="21"/>
      <c r="R67" s="21"/>
      <c r="S67" s="22"/>
      <c r="T67" s="22"/>
      <c r="U67" s="22"/>
      <c r="V67" s="22"/>
      <c r="W67" s="22"/>
      <c r="X67" s="22"/>
      <c r="Y67" s="22"/>
      <c r="Z67" s="23"/>
      <c r="AA67" s="23"/>
      <c r="AB67" s="23"/>
      <c r="AC67" s="23"/>
      <c r="AD67" s="23"/>
      <c r="AE67" s="5"/>
      <c r="AF67" s="4"/>
      <c r="AG67" s="4"/>
      <c r="AH67" s="4"/>
      <c r="AI67" s="4"/>
      <c r="AJ67" s="4"/>
      <c r="AK67" s="4"/>
      <c r="AL67" s="4"/>
      <c r="AM67" s="4"/>
      <c r="AN67" s="4"/>
      <c r="AO67" s="4"/>
      <c r="AP67" s="4"/>
      <c r="AQ67" s="4"/>
      <c r="AR67" s="4"/>
      <c r="AS67" s="4"/>
      <c r="AT67" s="4"/>
      <c r="AU67" s="346"/>
      <c r="AV67" s="355"/>
      <c r="AW67" s="5"/>
    </row>
    <row r="68" spans="2:54" ht="15" x14ac:dyDescent="0.25">
      <c r="B68" s="224"/>
      <c r="C68" s="301"/>
      <c r="D68" s="369"/>
      <c r="E68" s="180"/>
      <c r="F68" s="180"/>
      <c r="G68" s="180"/>
      <c r="H68" s="370"/>
      <c r="I68" s="370"/>
      <c r="J68" s="370"/>
      <c r="K68" s="370"/>
      <c r="L68" s="370"/>
      <c r="M68" s="370"/>
      <c r="N68" s="370"/>
      <c r="O68" s="370"/>
      <c r="P68" s="371"/>
      <c r="Q68" s="371"/>
      <c r="R68" s="371"/>
      <c r="S68" s="372"/>
      <c r="T68" s="372"/>
      <c r="U68" s="372"/>
      <c r="V68" s="372"/>
      <c r="W68" s="372"/>
      <c r="X68" s="372"/>
      <c r="Y68" s="372"/>
      <c r="Z68" s="41"/>
      <c r="AA68" s="41"/>
      <c r="AB68" s="41"/>
      <c r="AC68" s="41"/>
      <c r="AD68" s="41"/>
      <c r="AE68" s="224"/>
      <c r="AF68" s="224"/>
      <c r="AG68" s="224"/>
      <c r="AH68" s="224"/>
      <c r="AI68" s="224"/>
      <c r="AJ68" s="224"/>
      <c r="AK68" s="224"/>
      <c r="AL68" s="224"/>
      <c r="AM68" s="224"/>
      <c r="AN68" s="224"/>
      <c r="AO68" s="224"/>
      <c r="AP68" s="224"/>
      <c r="AQ68" s="224"/>
      <c r="AR68" s="224"/>
      <c r="AS68" s="224"/>
      <c r="AT68" s="224"/>
      <c r="AU68" s="160"/>
      <c r="AV68" s="356"/>
      <c r="AW68" s="224"/>
    </row>
    <row r="69" spans="2:54" ht="13.8" thickBot="1" x14ac:dyDescent="0.3">
      <c r="B69" s="224"/>
    </row>
    <row r="70" spans="2:54" ht="13.8" thickBot="1" x14ac:dyDescent="0.3">
      <c r="B70" s="76"/>
      <c r="C70" s="28"/>
      <c r="D70" s="28"/>
      <c r="E70" s="28"/>
      <c r="F70" s="28"/>
      <c r="G70" s="28"/>
      <c r="H70" s="28"/>
      <c r="I70" s="28"/>
      <c r="J70" s="28"/>
      <c r="K70" s="28"/>
      <c r="L70" s="28"/>
      <c r="M70" s="28"/>
      <c r="N70" s="28"/>
      <c r="O70" s="28"/>
      <c r="P70" s="28"/>
      <c r="Q70" s="28"/>
      <c r="R70" s="28"/>
      <c r="S70" s="77"/>
      <c r="T70" s="77"/>
      <c r="U70" s="77"/>
      <c r="V70" s="77"/>
      <c r="W70" s="77"/>
      <c r="X70" s="77"/>
      <c r="Y70" s="29"/>
      <c r="Z70" s="160"/>
      <c r="AA70" s="160"/>
      <c r="AB70" s="308"/>
      <c r="AC70" s="160"/>
      <c r="AD70" s="160"/>
      <c r="AE70" s="160"/>
      <c r="AF70" s="160"/>
      <c r="AG70" s="160"/>
      <c r="AH70" s="160"/>
      <c r="AI70" s="160"/>
      <c r="AJ70" s="160"/>
      <c r="AK70" s="160"/>
      <c r="AL70" s="160"/>
      <c r="AM70" s="160"/>
      <c r="AN70" s="160"/>
      <c r="AO70" s="160"/>
      <c r="AP70" s="160"/>
      <c r="AQ70" s="160"/>
      <c r="AR70" s="160"/>
      <c r="AS70" s="160"/>
      <c r="AT70" s="160"/>
      <c r="AU70" s="160"/>
      <c r="AV70" s="356"/>
      <c r="AW70" s="160"/>
    </row>
    <row r="71" spans="2:54" ht="27" thickBot="1" x14ac:dyDescent="0.35">
      <c r="B71" s="227"/>
      <c r="C71" s="107" t="s">
        <v>42</v>
      </c>
      <c r="D71" s="107"/>
      <c r="E71" s="107"/>
      <c r="F71" s="107"/>
      <c r="G71" s="107"/>
      <c r="H71" s="33"/>
      <c r="I71" s="33"/>
      <c r="J71" s="91" t="s">
        <v>4</v>
      </c>
      <c r="K71" s="33"/>
      <c r="L71" s="33"/>
      <c r="M71" s="33"/>
      <c r="N71" s="38" t="s">
        <v>5</v>
      </c>
      <c r="O71" s="33"/>
      <c r="P71" s="91" t="s">
        <v>40</v>
      </c>
      <c r="Q71" s="299"/>
      <c r="R71" s="10"/>
      <c r="S71" s="235"/>
      <c r="T71" s="78"/>
      <c r="U71" s="78"/>
      <c r="V71" s="38" t="s">
        <v>47</v>
      </c>
      <c r="W71" s="299"/>
      <c r="X71" s="78"/>
      <c r="Y71" s="79"/>
      <c r="Z71" s="160"/>
      <c r="AA71" s="160"/>
      <c r="AB71" s="305"/>
      <c r="AC71" s="306"/>
      <c r="AD71" s="305"/>
      <c r="AE71" s="306"/>
      <c r="AF71" s="305"/>
      <c r="AG71" s="160"/>
      <c r="AH71" s="160"/>
      <c r="AI71" s="160"/>
      <c r="AJ71" s="160"/>
      <c r="AK71" s="160"/>
      <c r="AL71" s="160"/>
      <c r="AM71" s="160"/>
      <c r="AN71" s="160"/>
      <c r="AO71" s="160"/>
      <c r="AP71" s="160"/>
      <c r="AQ71" s="160"/>
      <c r="AR71" s="160"/>
      <c r="AS71" s="160"/>
      <c r="AT71" s="160"/>
      <c r="AU71" s="160"/>
      <c r="AV71" s="356"/>
      <c r="AW71" s="160"/>
    </row>
    <row r="72" spans="2:54" ht="15.6" x14ac:dyDescent="0.3">
      <c r="B72" s="227"/>
      <c r="C72" s="108"/>
      <c r="D72" s="108"/>
      <c r="E72" s="108"/>
      <c r="F72" s="108"/>
      <c r="G72" s="108"/>
      <c r="H72" s="10"/>
      <c r="I72" s="10"/>
      <c r="J72" s="44" t="s">
        <v>41</v>
      </c>
      <c r="K72" s="10"/>
      <c r="L72" s="10"/>
      <c r="M72" s="10"/>
      <c r="N72" s="10"/>
      <c r="O72" s="10"/>
      <c r="P72" s="44" t="s">
        <v>41</v>
      </c>
      <c r="Q72" s="44"/>
      <c r="R72" s="10"/>
      <c r="S72" s="235"/>
      <c r="T72" s="10"/>
      <c r="U72" s="10"/>
      <c r="V72" s="44"/>
      <c r="W72" s="44"/>
      <c r="X72" s="44"/>
      <c r="Y72" s="79"/>
      <c r="Z72" s="160"/>
      <c r="AA72" s="160"/>
      <c r="AB72" s="306"/>
      <c r="AC72" s="306"/>
      <c r="AD72" s="306"/>
      <c r="AE72" s="306"/>
      <c r="AF72" s="306"/>
      <c r="AG72" s="160"/>
      <c r="AH72" s="160"/>
      <c r="AI72" s="160"/>
      <c r="AJ72" s="160"/>
      <c r="AK72" s="160"/>
      <c r="AL72" s="160"/>
      <c r="AM72" s="160"/>
      <c r="AN72" s="160"/>
      <c r="AO72" s="160"/>
      <c r="AP72" s="160"/>
      <c r="AQ72" s="160"/>
      <c r="AR72" s="160"/>
      <c r="AS72" s="160"/>
      <c r="AT72" s="160"/>
      <c r="AU72" s="160"/>
      <c r="AV72" s="356"/>
      <c r="AW72" s="160"/>
    </row>
    <row r="73" spans="2:54" ht="15.6" x14ac:dyDescent="0.3">
      <c r="B73" s="227"/>
      <c r="C73" s="80"/>
      <c r="D73" s="80"/>
      <c r="E73" s="80"/>
      <c r="F73" s="80"/>
      <c r="G73" s="80"/>
      <c r="H73" s="80"/>
      <c r="I73" s="80"/>
      <c r="J73" s="81"/>
      <c r="K73" s="80"/>
      <c r="L73" s="80"/>
      <c r="M73" s="80"/>
      <c r="N73" s="82"/>
      <c r="O73" s="80"/>
      <c r="P73" s="83"/>
      <c r="Q73" s="81"/>
      <c r="R73" s="10"/>
      <c r="S73" s="235"/>
      <c r="T73" s="82"/>
      <c r="U73" s="82"/>
      <c r="V73" s="83"/>
      <c r="W73" s="83"/>
      <c r="X73" s="235"/>
      <c r="Y73" s="79"/>
      <c r="Z73" s="160"/>
      <c r="AA73" s="160"/>
      <c r="AB73" s="308"/>
      <c r="AC73" s="306"/>
      <c r="AD73" s="236"/>
      <c r="AE73" s="306"/>
      <c r="AF73" s="236"/>
      <c r="AG73" s="160"/>
      <c r="AH73" s="160"/>
      <c r="AI73" s="160"/>
      <c r="AJ73" s="160"/>
      <c r="AK73" s="160"/>
      <c r="AL73" s="160"/>
      <c r="AM73" s="160"/>
      <c r="AN73" s="160"/>
      <c r="AO73" s="160"/>
      <c r="AP73" s="160"/>
      <c r="AQ73" s="160"/>
      <c r="AR73" s="160"/>
      <c r="AS73" s="160"/>
      <c r="AT73" s="160"/>
      <c r="AU73" s="160"/>
      <c r="AV73" s="356"/>
      <c r="AW73" s="160"/>
    </row>
    <row r="74" spans="2:54" ht="15" customHeight="1" x14ac:dyDescent="0.25">
      <c r="B74" s="227"/>
      <c r="C74" s="109" t="s">
        <v>117</v>
      </c>
      <c r="D74" s="234" t="s">
        <v>198</v>
      </c>
      <c r="E74" s="234"/>
      <c r="F74" s="109"/>
      <c r="G74" s="109"/>
      <c r="H74" s="229"/>
      <c r="I74" s="229"/>
      <c r="J74" s="85">
        <v>30</v>
      </c>
      <c r="K74" s="84"/>
      <c r="L74" s="85" t="str">
        <f>+VLOOKUP($D74,'[2]Detail Pipeline'!$B$6:$P$1333,6,0)</f>
        <v>P&amp;L</v>
      </c>
      <c r="M74" s="84"/>
      <c r="N74" s="86">
        <f>+VLOOKUP($D74,'[3]Detail Pipeline'!$B$6:$P$1333,10,0)/100</f>
        <v>0.3</v>
      </c>
      <c r="O74" s="84"/>
      <c r="P74" s="87">
        <f>IF(ISERROR(J74*N74),0,J74*N74)</f>
        <v>9</v>
      </c>
      <c r="Q74" s="85"/>
      <c r="R74" s="44"/>
      <c r="S74" s="235"/>
      <c r="T74" s="86"/>
      <c r="U74" s="86"/>
      <c r="V74" s="87" t="str">
        <f>+VLOOKUP($D74,'[3]Detail Pipeline'!$B$6:$P$1333,4,0)</f>
        <v>Matt Ferguson</v>
      </c>
      <c r="W74" s="87"/>
      <c r="X74" s="235"/>
      <c r="Y74" s="79"/>
      <c r="Z74" s="160"/>
      <c r="AA74" s="160"/>
      <c r="AB74" s="308"/>
      <c r="AC74" s="306"/>
      <c r="AD74" s="237"/>
      <c r="AE74" s="306"/>
      <c r="AF74" s="237"/>
      <c r="AG74" s="160"/>
      <c r="AH74" s="160"/>
      <c r="AI74" s="160"/>
      <c r="AJ74" s="160"/>
      <c r="AK74" s="160"/>
      <c r="AL74" s="160"/>
      <c r="AM74" s="160"/>
      <c r="AN74" s="160"/>
      <c r="AO74" s="160"/>
      <c r="AP74" s="160"/>
      <c r="AQ74" s="160"/>
      <c r="AR74" s="160"/>
      <c r="AS74" s="160"/>
      <c r="AT74" s="160"/>
      <c r="AU74" s="160"/>
      <c r="AV74" s="356"/>
      <c r="AW74" s="160"/>
      <c r="AY74" s="310" t="str">
        <f t="shared" ref="AY74:AY96" si="8">IF(C74&lt;&gt;"",C74,AY73)</f>
        <v>Gas</v>
      </c>
      <c r="AZ74" s="309"/>
      <c r="BA74" s="309"/>
      <c r="BB74" s="310" t="str">
        <f>+VLOOKUP($D74,'[3]Detail Pipeline'!$B$6:$P$1333,2,0)</f>
        <v>Q2 01</v>
      </c>
    </row>
    <row r="75" spans="2:54" ht="15" customHeight="1" x14ac:dyDescent="0.25">
      <c r="B75" s="227"/>
      <c r="C75" s="109"/>
      <c r="D75" s="234" t="s">
        <v>189</v>
      </c>
      <c r="E75" s="234"/>
      <c r="F75" s="109"/>
      <c r="G75" s="109"/>
      <c r="H75" s="229"/>
      <c r="I75" s="229"/>
      <c r="J75" s="85">
        <f>+VLOOKUP($D75,'[3]Detail Pipeline'!$B$6:$P$1333,7,0)/1000</f>
        <v>1.5</v>
      </c>
      <c r="K75" s="84"/>
      <c r="L75" s="85" t="str">
        <f>+VLOOKUP($D75,'[2]Detail Pipeline'!$B$6:$P$1333,6,0)</f>
        <v>P&amp;L</v>
      </c>
      <c r="M75" s="84"/>
      <c r="N75" s="86">
        <f>+VLOOKUP($D75,'[3]Detail Pipeline'!$B$6:$P$1333,10,0)/100</f>
        <v>0.3</v>
      </c>
      <c r="O75" s="84"/>
      <c r="P75" s="87">
        <f>IF(ISERROR(J75*N75),0,J75*N75)</f>
        <v>0.44999999999999996</v>
      </c>
      <c r="Q75" s="85"/>
      <c r="R75" s="44"/>
      <c r="S75" s="235"/>
      <c r="T75" s="86"/>
      <c r="U75" s="86"/>
      <c r="V75" s="87" t="str">
        <f>+VLOOKUP($D75,'[3]Detail Pipeline'!$B$6:$P$1333,4,0)</f>
        <v>Natasha Danilochkina</v>
      </c>
      <c r="W75" s="87"/>
      <c r="X75" s="235"/>
      <c r="Y75" s="79"/>
      <c r="Z75" s="160"/>
      <c r="AA75" s="160"/>
      <c r="AB75" s="308"/>
      <c r="AC75" s="306"/>
      <c r="AD75" s="237"/>
      <c r="AE75" s="306"/>
      <c r="AF75" s="237"/>
      <c r="AG75" s="160"/>
      <c r="AH75" s="160"/>
      <c r="AI75" s="160"/>
      <c r="AJ75" s="160"/>
      <c r="AK75" s="160"/>
      <c r="AL75" s="160"/>
      <c r="AM75" s="160"/>
      <c r="AN75" s="160"/>
      <c r="AO75" s="160"/>
      <c r="AP75" s="160"/>
      <c r="AQ75" s="160"/>
      <c r="AR75" s="160"/>
      <c r="AS75" s="160"/>
      <c r="AT75" s="160"/>
      <c r="AU75" s="160"/>
      <c r="AV75" s="356"/>
      <c r="AW75" s="160"/>
      <c r="AY75" s="310" t="str">
        <f t="shared" si="8"/>
        <v>Gas</v>
      </c>
      <c r="AZ75" s="309"/>
      <c r="BA75" s="309"/>
      <c r="BB75" s="310" t="str">
        <f>+VLOOKUP($D75,'[3]Detail Pipeline'!$B$6:$P$1333,2,0)</f>
        <v>Q2 01</v>
      </c>
    </row>
    <row r="76" spans="2:54" ht="15" customHeight="1" x14ac:dyDescent="0.25">
      <c r="B76" s="227"/>
      <c r="C76" s="109"/>
      <c r="D76" s="234" t="s">
        <v>186</v>
      </c>
      <c r="E76" s="234"/>
      <c r="F76" s="109"/>
      <c r="G76" s="109"/>
      <c r="H76" s="229"/>
      <c r="I76" s="229"/>
      <c r="J76" s="85">
        <f>+VLOOKUP($D76,'[3]Detail Pipeline'!$B$6:$P$1333,7,0)/1000</f>
        <v>2.5</v>
      </c>
      <c r="K76" s="84"/>
      <c r="L76" s="85" t="str">
        <f>+VLOOKUP($D76,'[2]Detail Pipeline'!$B$6:$P$1333,6,0)</f>
        <v>P&amp;L</v>
      </c>
      <c r="M76" s="84"/>
      <c r="N76" s="86">
        <f>+VLOOKUP($D76,'[3]Detail Pipeline'!$B$6:$P$1333,10,0)/100</f>
        <v>0.3</v>
      </c>
      <c r="O76" s="84"/>
      <c r="P76" s="87">
        <f t="shared" ref="P76:P96" si="9">IF(ISERROR(J76*N76),0,J76*N76)</f>
        <v>0.75</v>
      </c>
      <c r="Q76" s="85"/>
      <c r="R76" s="44"/>
      <c r="S76" s="235"/>
      <c r="T76" s="86"/>
      <c r="U76" s="86"/>
      <c r="V76" s="87" t="str">
        <f>+VLOOKUP($D76,'[3]Detail Pipeline'!$B$6:$P$1333,4,0)</f>
        <v>Maria Foster</v>
      </c>
      <c r="W76" s="87"/>
      <c r="X76" s="235"/>
      <c r="Y76" s="79"/>
      <c r="Z76" s="160"/>
      <c r="AA76" s="160"/>
      <c r="AB76" s="308"/>
      <c r="AC76" s="306"/>
      <c r="AD76" s="237"/>
      <c r="AE76" s="306"/>
      <c r="AF76" s="237"/>
      <c r="AG76" s="160"/>
      <c r="AH76" s="160"/>
      <c r="AI76" s="160"/>
      <c r="AJ76" s="160"/>
      <c r="AK76" s="160"/>
      <c r="AL76" s="160"/>
      <c r="AM76" s="160"/>
      <c r="AN76" s="160"/>
      <c r="AO76" s="160"/>
      <c r="AP76" s="160"/>
      <c r="AQ76" s="160"/>
      <c r="AR76" s="160"/>
      <c r="AS76" s="160"/>
      <c r="AT76" s="160"/>
      <c r="AU76" s="160"/>
      <c r="AV76" s="356"/>
      <c r="AW76" s="160"/>
      <c r="AY76" s="310" t="str">
        <f t="shared" si="8"/>
        <v>Gas</v>
      </c>
      <c r="AZ76" s="309"/>
      <c r="BA76" s="309"/>
      <c r="BB76" s="310" t="str">
        <f>+VLOOKUP($D76,'[3]Detail Pipeline'!$B$6:$P$1333,2,0)</f>
        <v>Q2 01</v>
      </c>
    </row>
    <row r="77" spans="2:54" ht="15.75" customHeight="1" x14ac:dyDescent="0.25">
      <c r="B77" s="227"/>
      <c r="C77" s="109"/>
      <c r="D77" s="234" t="s">
        <v>123</v>
      </c>
      <c r="E77" s="234"/>
      <c r="F77" s="109"/>
      <c r="G77" s="109"/>
      <c r="H77" s="229"/>
      <c r="I77" s="229"/>
      <c r="J77" s="85">
        <f>+VLOOKUP($D77,'[3]Detail Pipeline'!$B$6:$P$1333,7,0)/1000</f>
        <v>6</v>
      </c>
      <c r="K77" s="84"/>
      <c r="L77" s="85" t="str">
        <f>+VLOOKUP($D77,'[2]Detail Pipeline'!$B$6:$P$1333,6,0)</f>
        <v>P&amp;L</v>
      </c>
      <c r="M77" s="84"/>
      <c r="N77" s="86">
        <f>+VLOOKUP($D77,'[3]Detail Pipeline'!$B$6:$P$1333,10,0)/100</f>
        <v>0.15</v>
      </c>
      <c r="O77" s="84"/>
      <c r="P77" s="87">
        <f t="shared" si="9"/>
        <v>0.89999999999999991</v>
      </c>
      <c r="Q77" s="85"/>
      <c r="R77" s="44"/>
      <c r="S77" s="235"/>
      <c r="T77" s="86"/>
      <c r="U77" s="86"/>
      <c r="V77" s="87" t="str">
        <f>+VLOOKUP($D77,'[3]Detail Pipeline'!$B$6:$P$1333,4,0)</f>
        <v>Matt Ferguson</v>
      </c>
      <c r="W77" s="87"/>
      <c r="X77" s="235"/>
      <c r="Y77" s="79"/>
      <c r="Z77" s="160"/>
      <c r="AA77" s="160"/>
      <c r="AB77" s="308"/>
      <c r="AC77" s="306"/>
      <c r="AD77" s="237"/>
      <c r="AE77" s="306"/>
      <c r="AF77" s="237"/>
      <c r="AG77" s="160"/>
      <c r="AH77" s="160"/>
      <c r="AI77" s="160"/>
      <c r="AJ77" s="160"/>
      <c r="AK77" s="160"/>
      <c r="AL77" s="160"/>
      <c r="AM77" s="160"/>
      <c r="AN77" s="160"/>
      <c r="AO77" s="160"/>
      <c r="AP77" s="160"/>
      <c r="AQ77" s="160"/>
      <c r="AR77" s="160"/>
      <c r="AS77" s="160"/>
      <c r="AT77" s="160"/>
      <c r="AU77" s="160"/>
      <c r="AV77" s="356"/>
      <c r="AW77" s="160"/>
      <c r="AY77" s="310" t="str">
        <f t="shared" si="8"/>
        <v>Gas</v>
      </c>
      <c r="AZ77" s="309"/>
      <c r="BA77" s="309"/>
      <c r="BB77" s="310" t="str">
        <f>+VLOOKUP($D77,'[3]Detail Pipeline'!$B$6:$P$1333,2,0)</f>
        <v>Q2 01</v>
      </c>
    </row>
    <row r="78" spans="2:54" ht="15" customHeight="1" x14ac:dyDescent="0.25">
      <c r="B78" s="227"/>
      <c r="C78" s="109"/>
      <c r="D78" s="234" t="s">
        <v>175</v>
      </c>
      <c r="E78" s="234"/>
      <c r="F78" s="109"/>
      <c r="G78" s="109"/>
      <c r="H78" s="229"/>
      <c r="I78" s="229"/>
      <c r="J78" s="85">
        <f>+VLOOKUP($D78,'[3]Detail Pipeline'!$B$6:$P$1333,7,0)/1000</f>
        <v>15</v>
      </c>
      <c r="K78" s="84"/>
      <c r="L78" s="85" t="str">
        <f>+VLOOKUP($D78,'[2]Detail Pipeline'!$B$6:$P$1333,6,0)</f>
        <v>P&amp;L</v>
      </c>
      <c r="M78" s="84"/>
      <c r="N78" s="86">
        <f>+VLOOKUP($D78,'[3]Detail Pipeline'!$B$6:$P$1333,10,0)/100</f>
        <v>0.4</v>
      </c>
      <c r="O78" s="84"/>
      <c r="P78" s="87">
        <f>IF(ISERROR(J78*N78),0,J78*N78)</f>
        <v>6</v>
      </c>
      <c r="Q78" s="85"/>
      <c r="R78" s="44"/>
      <c r="S78" s="235"/>
      <c r="T78" s="86"/>
      <c r="U78" s="86"/>
      <c r="V78" s="87" t="str">
        <f>+VLOOKUP($D78,'[3]Detail Pipeline'!$B$6:$P$1333,4,0)</f>
        <v>Chris Harris</v>
      </c>
      <c r="W78" s="87"/>
      <c r="X78" s="235"/>
      <c r="Y78" s="79"/>
      <c r="Z78" s="160"/>
      <c r="AA78" s="160"/>
      <c r="AB78" s="308"/>
      <c r="AC78" s="306"/>
      <c r="AD78" s="237"/>
      <c r="AE78" s="306"/>
      <c r="AF78" s="237"/>
      <c r="AG78" s="160"/>
      <c r="AH78" s="160"/>
      <c r="AI78" s="160"/>
      <c r="AJ78" s="160"/>
      <c r="AK78" s="160"/>
      <c r="AL78" s="160"/>
      <c r="AM78" s="160"/>
      <c r="AN78" s="160"/>
      <c r="AO78" s="160"/>
      <c r="AP78" s="160"/>
      <c r="AQ78" s="160"/>
      <c r="AR78" s="160"/>
      <c r="AS78" s="160"/>
      <c r="AT78" s="160"/>
      <c r="AU78" s="160"/>
      <c r="AV78" s="356"/>
      <c r="AW78" s="160"/>
      <c r="AY78" s="310" t="str">
        <f t="shared" si="8"/>
        <v>Gas</v>
      </c>
      <c r="AZ78" s="309"/>
      <c r="BA78" s="309"/>
      <c r="BB78" s="310" t="str">
        <f>+VLOOKUP($D78,'[3]Detail Pipeline'!$B$6:$P$1333,2,0)</f>
        <v>Q2 01</v>
      </c>
    </row>
    <row r="79" spans="2:54" ht="15" customHeight="1" x14ac:dyDescent="0.25">
      <c r="B79" s="227"/>
      <c r="C79" s="109"/>
      <c r="D79" s="234" t="s">
        <v>192</v>
      </c>
      <c r="E79" s="234"/>
      <c r="F79" s="109"/>
      <c r="G79" s="109"/>
      <c r="H79" s="229"/>
      <c r="I79" s="229"/>
      <c r="J79" s="85">
        <f>+VLOOKUP($D79,'[3]Detail Pipeline'!$B$6:$P$1333,7,0)/1000</f>
        <v>10</v>
      </c>
      <c r="K79" s="84"/>
      <c r="L79" s="85" t="str">
        <f>+VLOOKUP($D79,'[2]Detail Pipeline'!$B$6:$P$1333,6,0)</f>
        <v>P&amp;L</v>
      </c>
      <c r="M79" s="84"/>
      <c r="N79" s="86">
        <f>+VLOOKUP($D79,'[3]Detail Pipeline'!$B$6:$P$1333,10,0)/100</f>
        <v>0.3</v>
      </c>
      <c r="O79" s="84"/>
      <c r="P79" s="87">
        <f>IF(ISERROR(J79*N79),0,J79*N79)</f>
        <v>3</v>
      </c>
      <c r="Q79" s="85"/>
      <c r="R79" s="44"/>
      <c r="S79" s="235"/>
      <c r="T79" s="86"/>
      <c r="U79" s="86"/>
      <c r="V79" s="87" t="str">
        <f>+VLOOKUP($D79,'[3]Detail Pipeline'!$B$6:$P$1333,4,0)</f>
        <v>Chris Harris</v>
      </c>
      <c r="W79" s="87"/>
      <c r="X79" s="235"/>
      <c r="Y79" s="79"/>
      <c r="Z79" s="160"/>
      <c r="AA79" s="160"/>
      <c r="AB79" s="308"/>
      <c r="AC79" s="306"/>
      <c r="AD79" s="237"/>
      <c r="AE79" s="306"/>
      <c r="AF79" s="237"/>
      <c r="AG79" s="160"/>
      <c r="AH79" s="160"/>
      <c r="AI79" s="160"/>
      <c r="AJ79" s="160"/>
      <c r="AK79" s="160"/>
      <c r="AL79" s="160"/>
      <c r="AM79" s="160"/>
      <c r="AN79" s="160"/>
      <c r="AO79" s="160"/>
      <c r="AP79" s="160"/>
      <c r="AQ79" s="160"/>
      <c r="AR79" s="160"/>
      <c r="AS79" s="160"/>
      <c r="AT79" s="160"/>
      <c r="AU79" s="160"/>
      <c r="AV79" s="356"/>
      <c r="AW79" s="160"/>
      <c r="AY79" s="310" t="str">
        <f t="shared" si="8"/>
        <v>Gas</v>
      </c>
      <c r="AZ79" s="309"/>
      <c r="BA79" s="309"/>
      <c r="BB79" s="310" t="str">
        <f>+VLOOKUP($D79,'[3]Detail Pipeline'!$B$6:$P$1333,2,0)</f>
        <v>Q2 01</v>
      </c>
    </row>
    <row r="80" spans="2:54" ht="15" customHeight="1" x14ac:dyDescent="0.25">
      <c r="B80" s="227"/>
      <c r="C80" s="109" t="s">
        <v>0</v>
      </c>
      <c r="D80" s="234" t="s">
        <v>171</v>
      </c>
      <c r="E80" s="234"/>
      <c r="F80" s="109"/>
      <c r="G80" s="109"/>
      <c r="H80" s="229"/>
      <c r="I80" s="229"/>
      <c r="J80" s="85">
        <f>+VLOOKUP($D80,'[3]Detail Pipeline'!$B$6:$P$1333,7,0)/1000</f>
        <v>10</v>
      </c>
      <c r="K80" s="84"/>
      <c r="L80" s="85" t="str">
        <f>+VLOOKUP($D80,'[2]Detail Pipeline'!$B$6:$P$1333,6,0)</f>
        <v>P&amp;L</v>
      </c>
      <c r="M80" s="84"/>
      <c r="N80" s="86">
        <f>+VLOOKUP($D80,'[3]Detail Pipeline'!$B$6:$P$1333,10,0)/100</f>
        <v>0.2</v>
      </c>
      <c r="O80" s="84"/>
      <c r="P80" s="87">
        <f t="shared" si="9"/>
        <v>2</v>
      </c>
      <c r="Q80" s="85"/>
      <c r="R80" s="44"/>
      <c r="S80" s="235"/>
      <c r="T80" s="86"/>
      <c r="U80" s="86"/>
      <c r="V80" s="87" t="str">
        <f>+VLOOKUP($D80,'[3]Detail Pipeline'!$B$6:$P$1333,4,0)</f>
        <v>Chris Thrall</v>
      </c>
      <c r="W80" s="87"/>
      <c r="X80" s="235"/>
      <c r="Y80" s="79"/>
      <c r="Z80" s="160"/>
      <c r="AA80" s="160"/>
      <c r="AB80" s="308"/>
      <c r="AC80" s="306"/>
      <c r="AD80" s="237"/>
      <c r="AE80" s="306"/>
      <c r="AF80" s="237"/>
      <c r="AG80" s="160"/>
      <c r="AH80" s="160"/>
      <c r="AI80" s="160"/>
      <c r="AJ80" s="160"/>
      <c r="AK80" s="160"/>
      <c r="AL80" s="160"/>
      <c r="AM80" s="160"/>
      <c r="AN80" s="160"/>
      <c r="AO80" s="160"/>
      <c r="AP80" s="160"/>
      <c r="AQ80" s="160"/>
      <c r="AR80" s="160"/>
      <c r="AS80" s="160"/>
      <c r="AT80" s="160"/>
      <c r="AU80" s="160"/>
      <c r="AV80" s="356"/>
      <c r="AW80" s="160"/>
      <c r="AY80" s="310" t="str">
        <f>IF(C80&lt;&gt;"",C80,AY77)</f>
        <v>UK Power</v>
      </c>
      <c r="AZ80" s="309"/>
      <c r="BA80" s="309"/>
      <c r="BB80" s="310" t="str">
        <f>+VLOOKUP($D80,'[3]Detail Pipeline'!$B$6:$P$1333,2,0)</f>
        <v>Q2 01</v>
      </c>
    </row>
    <row r="81" spans="2:72" ht="15" customHeight="1" x14ac:dyDescent="0.25">
      <c r="B81" s="227"/>
      <c r="C81" s="109"/>
      <c r="D81" s="234" t="s">
        <v>190</v>
      </c>
      <c r="E81" s="234"/>
      <c r="F81" s="109"/>
      <c r="G81" s="109"/>
      <c r="H81" s="229"/>
      <c r="I81" s="229"/>
      <c r="J81" s="85">
        <f>+VLOOKUP($D81,'[3]Detail Pipeline'!$B$6:$P$1333,7,0)/1000</f>
        <v>10</v>
      </c>
      <c r="K81" s="84"/>
      <c r="L81" s="85" t="str">
        <f>+VLOOKUP($D81,'[2]Detail Pipeline'!$B$6:$P$1333,6,0)</f>
        <v>P&amp;L</v>
      </c>
      <c r="M81" s="84"/>
      <c r="N81" s="86">
        <f>+VLOOKUP($D81,'[3]Detail Pipeline'!$B$6:$P$1333,10,0)/100</f>
        <v>0.2</v>
      </c>
      <c r="O81" s="84"/>
      <c r="P81" s="87">
        <f t="shared" si="9"/>
        <v>2</v>
      </c>
      <c r="Q81" s="85"/>
      <c r="R81" s="44"/>
      <c r="S81" s="235"/>
      <c r="T81" s="86"/>
      <c r="U81" s="86"/>
      <c r="V81" s="87" t="str">
        <f>+VLOOKUP($D81,'[3]Detail Pipeline'!$B$6:$P$1333,4,0)</f>
        <v>Steve Vavrik</v>
      </c>
      <c r="W81" s="87"/>
      <c r="X81" s="235"/>
      <c r="Y81" s="79"/>
      <c r="Z81" s="160"/>
      <c r="AA81" s="160"/>
      <c r="AB81" s="308"/>
      <c r="AC81" s="306"/>
      <c r="AD81" s="237"/>
      <c r="AE81" s="306"/>
      <c r="AF81" s="237"/>
      <c r="AG81" s="160"/>
      <c r="AH81" s="160"/>
      <c r="AI81" s="160"/>
      <c r="AJ81" s="160"/>
      <c r="AK81" s="160"/>
      <c r="AL81" s="160"/>
      <c r="AM81" s="160"/>
      <c r="AN81" s="160"/>
      <c r="AO81" s="160"/>
      <c r="AP81" s="160"/>
      <c r="AQ81" s="160"/>
      <c r="AR81" s="160"/>
      <c r="AS81" s="160"/>
      <c r="AT81" s="160"/>
      <c r="AU81" s="160"/>
      <c r="AV81" s="356"/>
      <c r="AW81" s="160"/>
      <c r="AY81" s="310" t="str">
        <f t="shared" si="8"/>
        <v>UK Power</v>
      </c>
      <c r="AZ81" s="309"/>
      <c r="BA81" s="309"/>
      <c r="BB81" s="310" t="str">
        <f>+VLOOKUP($D81,'[3]Detail Pipeline'!$B$6:$P$1333,2,0)</f>
        <v>Q2 01</v>
      </c>
    </row>
    <row r="82" spans="2:72" ht="15" customHeight="1" x14ac:dyDescent="0.25">
      <c r="B82" s="227"/>
      <c r="C82" s="109"/>
      <c r="D82" s="234" t="s">
        <v>174</v>
      </c>
      <c r="E82" s="234"/>
      <c r="F82" s="109"/>
      <c r="G82" s="109"/>
      <c r="H82" s="229"/>
      <c r="I82" s="229"/>
      <c r="J82" s="85">
        <v>40</v>
      </c>
      <c r="K82" s="84"/>
      <c r="L82" s="85" t="str">
        <f>+VLOOKUP($D82,'[2]Detail Pipeline'!$B$6:$P$1333,6,0)</f>
        <v>P&amp;L</v>
      </c>
      <c r="M82" s="84"/>
      <c r="N82" s="86">
        <f>+VLOOKUP($D82,'[3]Detail Pipeline'!$B$6:$P$1333,10,0)/100</f>
        <v>0.7</v>
      </c>
      <c r="O82" s="84"/>
      <c r="P82" s="87">
        <f t="shared" si="9"/>
        <v>28</v>
      </c>
      <c r="Q82" s="85"/>
      <c r="R82" s="44"/>
      <c r="S82" s="235"/>
      <c r="T82" s="86"/>
      <c r="U82" s="86"/>
      <c r="V82" s="87" t="str">
        <f>+VLOOKUP($D82,'[3]Detail Pipeline'!$B$6:$P$1333,4,0)</f>
        <v>Stuart Schardin</v>
      </c>
      <c r="W82" s="87"/>
      <c r="X82" s="235"/>
      <c r="Y82" s="79"/>
      <c r="Z82" s="160"/>
      <c r="AA82" s="160"/>
      <c r="AB82" s="308"/>
      <c r="AC82" s="306"/>
      <c r="AD82" s="237"/>
      <c r="AE82" s="306"/>
      <c r="AF82" s="237"/>
      <c r="AG82" s="160"/>
      <c r="AH82" s="160"/>
      <c r="AI82" s="160"/>
      <c r="AJ82" s="160"/>
      <c r="AK82" s="160"/>
      <c r="AL82" s="160"/>
      <c r="AM82" s="160"/>
      <c r="AN82" s="160"/>
      <c r="AO82" s="160"/>
      <c r="AP82" s="160"/>
      <c r="AQ82" s="160"/>
      <c r="AR82" s="160"/>
      <c r="AS82" s="160"/>
      <c r="AT82" s="160"/>
      <c r="AU82" s="160"/>
      <c r="AV82" s="356"/>
      <c r="AW82" s="160"/>
      <c r="AY82" s="310" t="str">
        <f t="shared" si="8"/>
        <v>UK Power</v>
      </c>
      <c r="AZ82" s="309"/>
      <c r="BA82" s="309"/>
      <c r="BB82" s="310" t="str">
        <f>+VLOOKUP($D82,'[3]Detail Pipeline'!$B$6:$P$1333,2,0)</f>
        <v>Q2 01</v>
      </c>
    </row>
    <row r="83" spans="2:72" ht="15" customHeight="1" x14ac:dyDescent="0.25">
      <c r="B83" s="227"/>
      <c r="C83" s="109" t="s">
        <v>118</v>
      </c>
      <c r="D83" s="234" t="s">
        <v>199</v>
      </c>
      <c r="E83" s="234"/>
      <c r="F83" s="109"/>
      <c r="G83" s="109"/>
      <c r="H83" s="229"/>
      <c r="I83" s="229"/>
      <c r="J83" s="85">
        <f>+VLOOKUP($D83,'[3]Detail Pipeline'!$B$6:$P$1333,7,0)/1000</f>
        <v>5</v>
      </c>
      <c r="K83" s="84"/>
      <c r="L83" s="85" t="str">
        <f>+VLOOKUP($D83,'[2]Detail Pipeline'!$B$6:$P$1333,6,0)</f>
        <v>P&amp;L</v>
      </c>
      <c r="M83" s="84"/>
      <c r="N83" s="86">
        <f>+VLOOKUP($D83,'[3]Detail Pipeline'!$B$6:$P$1333,10,0)/100</f>
        <v>0.75</v>
      </c>
      <c r="O83" s="84"/>
      <c r="P83" s="87">
        <f t="shared" si="9"/>
        <v>3.75</v>
      </c>
      <c r="Q83" s="85"/>
      <c r="R83" s="44"/>
      <c r="S83" s="235"/>
      <c r="T83" s="86"/>
      <c r="U83" s="86"/>
      <c r="V83" s="87" t="str">
        <f>+VLOOKUP($D83,'[3]Detail Pipeline'!$B$6:$P$1333,4,0)</f>
        <v>Neubauer/Kresse</v>
      </c>
      <c r="W83" s="87"/>
      <c r="X83" s="235"/>
      <c r="Y83" s="79"/>
      <c r="Z83" s="160"/>
      <c r="AA83" s="160"/>
      <c r="AB83" s="308"/>
      <c r="AC83" s="306"/>
      <c r="AD83" s="237"/>
      <c r="AE83" s="306"/>
      <c r="AF83" s="237"/>
      <c r="AG83" s="160"/>
      <c r="AH83" s="160"/>
      <c r="AI83" s="160"/>
      <c r="AJ83" s="160"/>
      <c r="AK83" s="160"/>
      <c r="AL83" s="160"/>
      <c r="AM83" s="160"/>
      <c r="AN83" s="160"/>
      <c r="AO83" s="160"/>
      <c r="AP83" s="160"/>
      <c r="AQ83" s="160"/>
      <c r="AR83" s="160"/>
      <c r="AS83" s="160"/>
      <c r="AT83" s="160"/>
      <c r="AU83" s="160"/>
      <c r="AV83" s="356"/>
      <c r="AW83" s="160"/>
      <c r="AX83" s="109" t="s">
        <v>195</v>
      </c>
      <c r="AY83" s="310" t="str">
        <f>IF(AX83&lt;&gt;"",AX83,AY82)</f>
        <v>Continental Bilateral Markets</v>
      </c>
      <c r="AZ83" s="309"/>
      <c r="BA83" s="309"/>
      <c r="BB83" s="310" t="str">
        <f>+VLOOKUP($D83,'[3]Detail Pipeline'!$B$6:$P$1333,2,0)</f>
        <v>Q2 01</v>
      </c>
      <c r="BT83" s="109"/>
    </row>
    <row r="84" spans="2:72" ht="15" customHeight="1" x14ac:dyDescent="0.25">
      <c r="B84" s="227"/>
      <c r="C84" s="109"/>
      <c r="D84" s="234" t="s">
        <v>172</v>
      </c>
      <c r="E84" s="234"/>
      <c r="F84" s="109"/>
      <c r="G84" s="109"/>
      <c r="H84" s="229"/>
      <c r="I84" s="229"/>
      <c r="J84" s="85">
        <f>+VLOOKUP($D84,'[3]Detail Pipeline'!$B$6:$P$1333,7,0)/1000</f>
        <v>5</v>
      </c>
      <c r="K84" s="84"/>
      <c r="L84" s="85" t="str">
        <f>+VLOOKUP($D84,'[2]Detail Pipeline'!$B$6:$P$1333,6,0)</f>
        <v>P&amp;L</v>
      </c>
      <c r="M84" s="84"/>
      <c r="N84" s="86">
        <f>+VLOOKUP($D84,'[3]Detail Pipeline'!$B$6:$P$1333,10,0)/100</f>
        <v>0.75</v>
      </c>
      <c r="O84" s="84"/>
      <c r="P84" s="87">
        <f t="shared" si="9"/>
        <v>3.75</v>
      </c>
      <c r="Q84" s="85"/>
      <c r="R84" s="44"/>
      <c r="S84" s="235"/>
      <c r="T84" s="86"/>
      <c r="U84" s="86"/>
      <c r="V84" s="87" t="str">
        <f>+VLOOKUP($D84,'[3]Detail Pipeline'!$B$6:$P$1333,4,0)</f>
        <v>Heydecker/Kreuzberg</v>
      </c>
      <c r="W84" s="87"/>
      <c r="X84" s="235"/>
      <c r="Y84" s="79"/>
      <c r="Z84" s="160"/>
      <c r="AA84" s="160"/>
      <c r="AB84" s="308"/>
      <c r="AC84" s="306"/>
      <c r="AD84" s="237"/>
      <c r="AE84" s="306"/>
      <c r="AF84" s="237"/>
      <c r="AG84" s="160"/>
      <c r="AH84" s="160"/>
      <c r="AI84" s="160"/>
      <c r="AJ84" s="160"/>
      <c r="AK84" s="160"/>
      <c r="AL84" s="160"/>
      <c r="AM84" s="160"/>
      <c r="AN84" s="160"/>
      <c r="AO84" s="160"/>
      <c r="AP84" s="160"/>
      <c r="AQ84" s="160"/>
      <c r="AR84" s="160"/>
      <c r="AS84" s="160"/>
      <c r="AT84" s="160"/>
      <c r="AU84" s="160"/>
      <c r="AV84" s="356"/>
      <c r="AW84" s="160"/>
      <c r="AY84" s="310" t="str">
        <f>IF(AX84&lt;&gt;"",AX84,AY83)</f>
        <v>Continental Bilateral Markets</v>
      </c>
      <c r="AZ84" s="309"/>
      <c r="BA84" s="309"/>
      <c r="BB84" s="310" t="str">
        <f>+VLOOKUP($D84,'[3]Detail Pipeline'!$B$6:$P$1333,2,0)</f>
        <v>Q2 01</v>
      </c>
    </row>
    <row r="85" spans="2:72" ht="15" customHeight="1" x14ac:dyDescent="0.25">
      <c r="B85" s="227"/>
      <c r="C85" s="109"/>
      <c r="D85" s="234" t="s">
        <v>182</v>
      </c>
      <c r="E85" s="234"/>
      <c r="F85" s="109"/>
      <c r="G85" s="109"/>
      <c r="H85" s="229"/>
      <c r="I85" s="229"/>
      <c r="J85" s="85">
        <f>+VLOOKUP($D85,'[3]Detail Pipeline'!$B$6:$P$1333,7,0)/1000</f>
        <v>2</v>
      </c>
      <c r="K85" s="84"/>
      <c r="L85" s="85" t="str">
        <f>+VLOOKUP($D85,'[2]Detail Pipeline'!$B$6:$P$1333,6,0)</f>
        <v>P&amp;L</v>
      </c>
      <c r="M85" s="84"/>
      <c r="N85" s="86">
        <f>+VLOOKUP($D85,'[3]Detail Pipeline'!$B$6:$P$1333,10,0)/100</f>
        <v>0.5</v>
      </c>
      <c r="O85" s="84"/>
      <c r="P85" s="87">
        <f t="shared" si="9"/>
        <v>1</v>
      </c>
      <c r="Q85" s="85"/>
      <c r="R85" s="44"/>
      <c r="S85" s="235"/>
      <c r="T85" s="86"/>
      <c r="U85" s="86"/>
      <c r="V85" s="87" t="str">
        <f>+VLOOKUP($D85,'[3]Detail Pipeline'!$B$6:$P$1333,4,0)</f>
        <v>Nigel Friend</v>
      </c>
      <c r="W85" s="87"/>
      <c r="X85" s="235"/>
      <c r="Y85" s="79"/>
      <c r="Z85" s="160"/>
      <c r="AA85" s="160"/>
      <c r="AB85" s="308"/>
      <c r="AC85" s="306"/>
      <c r="AD85" s="237"/>
      <c r="AE85" s="306"/>
      <c r="AF85" s="237"/>
      <c r="AG85" s="160"/>
      <c r="AH85" s="160"/>
      <c r="AI85" s="160"/>
      <c r="AJ85" s="160"/>
      <c r="AK85" s="160"/>
      <c r="AL85" s="160"/>
      <c r="AM85" s="160"/>
      <c r="AN85" s="160"/>
      <c r="AO85" s="160"/>
      <c r="AP85" s="160"/>
      <c r="AQ85" s="160"/>
      <c r="AR85" s="160"/>
      <c r="AS85" s="160"/>
      <c r="AT85" s="160"/>
      <c r="AU85" s="160"/>
      <c r="AV85" s="356"/>
      <c r="AW85" s="160"/>
      <c r="AY85" s="310" t="str">
        <f>IF(AX85&lt;&gt;"",AX85,AY84)</f>
        <v>Continental Bilateral Markets</v>
      </c>
      <c r="AZ85" s="309"/>
      <c r="BA85" s="309"/>
      <c r="BB85" s="310" t="str">
        <f>+VLOOKUP($D85,'[3]Detail Pipeline'!$B$6:$P$1333,2,0)</f>
        <v>Q2 01</v>
      </c>
    </row>
    <row r="86" spans="2:72" ht="15" customHeight="1" x14ac:dyDescent="0.25">
      <c r="B86" s="227"/>
      <c r="C86" s="109"/>
      <c r="D86" s="234" t="s">
        <v>197</v>
      </c>
      <c r="E86" s="234"/>
      <c r="F86" s="109"/>
      <c r="G86" s="109"/>
      <c r="H86" s="229"/>
      <c r="I86" s="229"/>
      <c r="J86" s="85">
        <f>+VLOOKUP($D86,'[3]Detail Pipeline'!$B$6:$P$1333,7,0)/1000</f>
        <v>3</v>
      </c>
      <c r="K86" s="84"/>
      <c r="L86" s="85" t="str">
        <f>+VLOOKUP($D86,'[2]Detail Pipeline'!$B$6:$P$1333,6,0)</f>
        <v>P&amp;L</v>
      </c>
      <c r="M86" s="84"/>
      <c r="N86" s="86">
        <f>+VLOOKUP($D86,'[3]Detail Pipeline'!$B$6:$P$1333,10,0)/100</f>
        <v>0.5</v>
      </c>
      <c r="O86" s="84"/>
      <c r="P86" s="87">
        <f t="shared" si="9"/>
        <v>1.5</v>
      </c>
      <c r="Q86" s="85"/>
      <c r="R86" s="44"/>
      <c r="S86" s="235"/>
      <c r="T86" s="86"/>
      <c r="U86" s="86"/>
      <c r="V86" s="87" t="str">
        <f>+VLOOKUP($D86,'[3]Detail Pipeline'!$B$6:$P$1333,4,0)</f>
        <v>Radmacher/Enke/Kreuzberg</v>
      </c>
      <c r="W86" s="87"/>
      <c r="X86" s="235"/>
      <c r="Y86" s="79"/>
      <c r="Z86" s="160"/>
      <c r="AA86" s="160"/>
      <c r="AB86" s="308"/>
      <c r="AC86" s="306"/>
      <c r="AD86" s="237"/>
      <c r="AE86" s="306"/>
      <c r="AF86" s="237"/>
      <c r="AG86" s="160"/>
      <c r="AH86" s="160"/>
      <c r="AI86" s="160"/>
      <c r="AJ86" s="160"/>
      <c r="AK86" s="160"/>
      <c r="AL86" s="160"/>
      <c r="AM86" s="160"/>
      <c r="AN86" s="160"/>
      <c r="AO86" s="160"/>
      <c r="AP86" s="160"/>
      <c r="AQ86" s="160"/>
      <c r="AR86" s="160"/>
      <c r="AS86" s="160"/>
      <c r="AT86" s="160"/>
      <c r="AU86" s="160"/>
      <c r="AV86" s="356"/>
      <c r="AW86" s="160"/>
      <c r="AY86" s="310" t="str">
        <f>IF(AX86&lt;&gt;"",AX86,AY85)</f>
        <v>Continental Bilateral Markets</v>
      </c>
      <c r="AZ86" s="309"/>
      <c r="BA86" s="309"/>
      <c r="BB86" s="310" t="str">
        <f>+VLOOKUP($D86,'[3]Detail Pipeline'!$B$6:$P$1333,2,0)</f>
        <v>Q2 01</v>
      </c>
    </row>
    <row r="87" spans="2:72" ht="15" customHeight="1" x14ac:dyDescent="0.25">
      <c r="B87" s="227"/>
      <c r="C87" s="109"/>
      <c r="D87" s="234" t="s">
        <v>180</v>
      </c>
      <c r="E87" s="234"/>
      <c r="F87" s="109"/>
      <c r="G87" s="109"/>
      <c r="H87" s="229"/>
      <c r="I87" s="229"/>
      <c r="J87" s="85">
        <f>+VLOOKUP($D87,'[3]Detail Pipeline'!$B$6:$P$1333,7,0)/1000</f>
        <v>1</v>
      </c>
      <c r="K87" s="84"/>
      <c r="L87" s="85" t="str">
        <f>+VLOOKUP($D87,'[2]Detail Pipeline'!$B$6:$P$1333,6,0)</f>
        <v>P&amp;L</v>
      </c>
      <c r="M87" s="84"/>
      <c r="N87" s="86">
        <f>+VLOOKUP($D87,'[3]Detail Pipeline'!$B$6:$P$1333,10,0)/100</f>
        <v>0.15</v>
      </c>
      <c r="O87" s="84"/>
      <c r="P87" s="87">
        <f t="shared" si="9"/>
        <v>0.15</v>
      </c>
      <c r="Q87" s="85"/>
      <c r="R87" s="44"/>
      <c r="S87" s="235"/>
      <c r="T87" s="86"/>
      <c r="U87" s="86"/>
      <c r="V87" s="87" t="str">
        <f>+VLOOKUP($D87,'[3]Detail Pipeline'!$B$6:$P$1333,4,0)</f>
        <v>Imre Martha</v>
      </c>
      <c r="W87" s="87"/>
      <c r="X87" s="235"/>
      <c r="Y87" s="79"/>
      <c r="Z87" s="160"/>
      <c r="AA87" s="160"/>
      <c r="AB87" s="308"/>
      <c r="AC87" s="306"/>
      <c r="AD87" s="237"/>
      <c r="AE87" s="306"/>
      <c r="AF87" s="237"/>
      <c r="AG87" s="160"/>
      <c r="AH87" s="160"/>
      <c r="AI87" s="160"/>
      <c r="AJ87" s="160"/>
      <c r="AK87" s="160"/>
      <c r="AL87" s="160"/>
      <c r="AM87" s="160"/>
      <c r="AN87" s="160"/>
      <c r="AO87" s="160"/>
      <c r="AP87" s="160"/>
      <c r="AQ87" s="160"/>
      <c r="AR87" s="160"/>
      <c r="AS87" s="160"/>
      <c r="AT87" s="160"/>
      <c r="AU87" s="160"/>
      <c r="AV87" s="356"/>
      <c r="AW87" s="160"/>
      <c r="AY87" s="310" t="str">
        <f>IF(AX87&lt;&gt;"",AX87,AY86)</f>
        <v>Continental Bilateral Markets</v>
      </c>
      <c r="AZ87" s="309"/>
      <c r="BA87" s="309"/>
      <c r="BB87" s="310" t="str">
        <f>+VLOOKUP($D87,'[3]Detail Pipeline'!$B$6:$P$1333,2,0)</f>
        <v>Q2 01</v>
      </c>
    </row>
    <row r="88" spans="2:72" ht="15" customHeight="1" x14ac:dyDescent="0.25">
      <c r="B88" s="227"/>
      <c r="C88" s="109" t="s">
        <v>35</v>
      </c>
      <c r="D88" s="234" t="s">
        <v>173</v>
      </c>
      <c r="E88" s="234"/>
      <c r="F88" s="109"/>
      <c r="G88" s="109"/>
      <c r="H88" s="229"/>
      <c r="I88" s="229"/>
      <c r="J88" s="85">
        <f>+VLOOKUP($D88,'[3]Detail Pipeline'!$B$6:$P$1333,7,0)/1000</f>
        <v>5</v>
      </c>
      <c r="K88" s="84"/>
      <c r="L88" s="85" t="str">
        <f>+VLOOKUP($D88,'[2]Detail Pipeline'!$B$6:$P$1333,6,0)</f>
        <v>P&amp;L</v>
      </c>
      <c r="M88" s="84"/>
      <c r="N88" s="86">
        <f>+VLOOKUP($D88,'[3]Detail Pipeline'!$B$6:$P$1333,10,0)/100</f>
        <v>0.33</v>
      </c>
      <c r="O88" s="84"/>
      <c r="P88" s="87">
        <f t="shared" si="9"/>
        <v>1.6500000000000001</v>
      </c>
      <c r="Q88" s="85"/>
      <c r="R88" s="44"/>
      <c r="S88" s="235"/>
      <c r="T88" s="86"/>
      <c r="U88" s="86"/>
      <c r="V88" s="87" t="str">
        <f>+VLOOKUP($D88,'[3]Detail Pipeline'!$B$6:$P$1333,4,0)</f>
        <v>Thorstein Jenssen</v>
      </c>
      <c r="W88" s="87"/>
      <c r="X88" s="235"/>
      <c r="Y88" s="79"/>
      <c r="Z88" s="160"/>
      <c r="AA88" s="160"/>
      <c r="AB88" s="308"/>
      <c r="AC88" s="306"/>
      <c r="AD88" s="237"/>
      <c r="AE88" s="306"/>
      <c r="AF88" s="237"/>
      <c r="AG88" s="160"/>
      <c r="AH88" s="160"/>
      <c r="AI88" s="160"/>
      <c r="AJ88" s="160"/>
      <c r="AK88" s="160"/>
      <c r="AL88" s="160"/>
      <c r="AM88" s="160"/>
      <c r="AN88" s="160"/>
      <c r="AO88" s="160"/>
      <c r="AP88" s="160"/>
      <c r="AQ88" s="160"/>
      <c r="AR88" s="160"/>
      <c r="AS88" s="160"/>
      <c r="AT88" s="160"/>
      <c r="AU88" s="160"/>
      <c r="AV88" s="356"/>
      <c r="AW88" s="160"/>
      <c r="AY88" s="310" t="str">
        <f>IF(C88&lt;&gt;"",C88,#REF!)</f>
        <v>Nordic</v>
      </c>
      <c r="AZ88" s="309"/>
      <c r="BA88" s="309"/>
      <c r="BB88" s="310" t="str">
        <f>+VLOOKUP($D88,'[3]Detail Pipeline'!$B$6:$P$1333,2,0)</f>
        <v>Q2 01</v>
      </c>
    </row>
    <row r="89" spans="2:72" ht="15" customHeight="1" x14ac:dyDescent="0.25">
      <c r="B89" s="227"/>
      <c r="C89" s="109"/>
      <c r="D89" s="234" t="s">
        <v>187</v>
      </c>
      <c r="E89" s="234"/>
      <c r="F89" s="109"/>
      <c r="G89" s="109"/>
      <c r="H89" s="229"/>
      <c r="I89" s="229"/>
      <c r="J89" s="85">
        <f>+VLOOKUP($D89,'[3]Detail Pipeline'!$B$6:$P$1333,7,0)/1000</f>
        <v>1.111</v>
      </c>
      <c r="K89" s="84"/>
      <c r="L89" s="85" t="str">
        <f>+VLOOKUP($D89,'[2]Detail Pipeline'!$B$6:$P$1333,6,0)</f>
        <v>P&amp;L</v>
      </c>
      <c r="M89" s="84"/>
      <c r="N89" s="86">
        <f>+VLOOKUP($D89,'[3]Detail Pipeline'!$B$6:$P$1333,10,0)/100</f>
        <v>0.1</v>
      </c>
      <c r="O89" s="84"/>
      <c r="P89" s="87">
        <f t="shared" si="9"/>
        <v>0.1111</v>
      </c>
      <c r="Q89" s="85"/>
      <c r="R89" s="44"/>
      <c r="S89" s="235"/>
      <c r="T89" s="86"/>
      <c r="U89" s="86"/>
      <c r="V89" s="87" t="str">
        <f>+VLOOKUP($D89,'[3]Detail Pipeline'!$B$6:$P$1333,4,0)</f>
        <v>Frank Øverli</v>
      </c>
      <c r="W89" s="87"/>
      <c r="X89" s="235"/>
      <c r="Y89" s="79"/>
      <c r="Z89" s="160"/>
      <c r="AA89" s="160"/>
      <c r="AB89" s="308"/>
      <c r="AC89" s="306"/>
      <c r="AD89" s="237"/>
      <c r="AE89" s="306"/>
      <c r="AF89" s="237"/>
      <c r="AG89" s="160"/>
      <c r="AH89" s="160"/>
      <c r="AI89" s="160"/>
      <c r="AJ89" s="160"/>
      <c r="AK89" s="160"/>
      <c r="AL89" s="160"/>
      <c r="AM89" s="160"/>
      <c r="AN89" s="160"/>
      <c r="AO89" s="160"/>
      <c r="AP89" s="160"/>
      <c r="AQ89" s="160"/>
      <c r="AR89" s="160"/>
      <c r="AS89" s="160"/>
      <c r="AT89" s="160"/>
      <c r="AU89" s="160"/>
      <c r="AV89" s="356"/>
      <c r="AW89" s="160"/>
      <c r="AY89" s="310" t="str">
        <f t="shared" si="8"/>
        <v>Nordic</v>
      </c>
      <c r="AZ89" s="309"/>
      <c r="BA89" s="309"/>
      <c r="BB89" s="310" t="str">
        <f>+VLOOKUP($D89,'[3]Detail Pipeline'!$B$6:$P$1333,2,0)</f>
        <v>Q2 01</v>
      </c>
    </row>
    <row r="90" spans="2:72" ht="15" customHeight="1" x14ac:dyDescent="0.25">
      <c r="B90" s="227"/>
      <c r="C90" s="109"/>
      <c r="D90" s="234" t="s">
        <v>191</v>
      </c>
      <c r="E90" s="234"/>
      <c r="F90" s="109"/>
      <c r="G90" s="109"/>
      <c r="H90" s="229"/>
      <c r="I90" s="229"/>
      <c r="J90" s="85">
        <f>+VLOOKUP($D90,'[3]Detail Pipeline'!$B$6:$P$1333,7,0)/1000</f>
        <v>1.111</v>
      </c>
      <c r="K90" s="84"/>
      <c r="L90" s="85" t="str">
        <f>+VLOOKUP($D90,'[2]Detail Pipeline'!$B$6:$P$1333,6,0)</f>
        <v>P&amp;L</v>
      </c>
      <c r="M90" s="84"/>
      <c r="N90" s="86">
        <f>+VLOOKUP($D90,'[3]Detail Pipeline'!$B$6:$P$1333,10,0)/100</f>
        <v>0.7</v>
      </c>
      <c r="O90" s="84"/>
      <c r="P90" s="87">
        <f t="shared" si="9"/>
        <v>0.77769999999999995</v>
      </c>
      <c r="Q90" s="85"/>
      <c r="R90" s="44"/>
      <c r="S90" s="235"/>
      <c r="T90" s="86"/>
      <c r="U90" s="86"/>
      <c r="V90" s="87" t="str">
        <f>+VLOOKUP($D90,'[3]Detail Pipeline'!$B$6:$P$1333,4,0)</f>
        <v>Frank Øverli</v>
      </c>
      <c r="W90" s="87"/>
      <c r="X90" s="235"/>
      <c r="Y90" s="79"/>
      <c r="Z90" s="160"/>
      <c r="AA90" s="160"/>
      <c r="AB90" s="308"/>
      <c r="AC90" s="306"/>
      <c r="AD90" s="237"/>
      <c r="AE90" s="306"/>
      <c r="AF90" s="237"/>
      <c r="AG90" s="160"/>
      <c r="AH90" s="160"/>
      <c r="AI90" s="160"/>
      <c r="AJ90" s="160"/>
      <c r="AK90" s="160"/>
      <c r="AL90" s="160"/>
      <c r="AM90" s="160"/>
      <c r="AN90" s="160"/>
      <c r="AO90" s="160"/>
      <c r="AP90" s="160"/>
      <c r="AQ90" s="160"/>
      <c r="AR90" s="160"/>
      <c r="AS90" s="160"/>
      <c r="AT90" s="160"/>
      <c r="AU90" s="160"/>
      <c r="AV90" s="356"/>
      <c r="AW90" s="160"/>
      <c r="AY90" s="310" t="str">
        <f t="shared" si="8"/>
        <v>Nordic</v>
      </c>
      <c r="AZ90" s="309"/>
      <c r="BA90" s="309"/>
      <c r="BB90" s="310" t="str">
        <f>+VLOOKUP($D90,'[3]Detail Pipeline'!$B$6:$P$1333,2,0)</f>
        <v>Q2 01</v>
      </c>
    </row>
    <row r="91" spans="2:72" ht="15" customHeight="1" x14ac:dyDescent="0.25">
      <c r="B91" s="227"/>
      <c r="C91" s="109" t="s">
        <v>27</v>
      </c>
      <c r="D91" s="234" t="s">
        <v>181</v>
      </c>
      <c r="E91" s="234"/>
      <c r="F91" s="109"/>
      <c r="G91" s="109"/>
      <c r="H91" s="229"/>
      <c r="I91" s="229"/>
      <c r="J91" s="85">
        <f>+VLOOKUP($D91,'[3]Detail Pipeline'!$B$6:$P$1333,7,0)/1000</f>
        <v>5</v>
      </c>
      <c r="K91" s="84"/>
      <c r="L91" s="85" t="str">
        <f>+VLOOKUP($D91,'[2]Detail Pipeline'!$B$6:$P$1333,6,0)</f>
        <v>P&amp;L</v>
      </c>
      <c r="M91" s="84"/>
      <c r="N91" s="86">
        <f>+VLOOKUP($D91,'[3]Detail Pipeline'!$B$6:$P$1333,10,0)/100</f>
        <v>0.6</v>
      </c>
      <c r="O91" s="84"/>
      <c r="P91" s="87">
        <f t="shared" si="9"/>
        <v>3</v>
      </c>
      <c r="Q91" s="85"/>
      <c r="R91" s="44"/>
      <c r="S91" s="235"/>
      <c r="T91" s="86"/>
      <c r="U91" s="86"/>
      <c r="V91" s="87" t="str">
        <f>+VLOOKUP($D91,'[3]Detail Pipeline'!$B$6:$P$1333,4,0)</f>
        <v>Chris McKey</v>
      </c>
      <c r="W91" s="87"/>
      <c r="X91" s="235"/>
      <c r="Y91" s="79"/>
      <c r="Z91" s="160"/>
      <c r="AA91" s="160"/>
      <c r="AB91" s="308"/>
      <c r="AC91" s="306"/>
      <c r="AD91" s="237"/>
      <c r="AE91" s="306"/>
      <c r="AF91" s="237"/>
      <c r="AG91" s="160"/>
      <c r="AH91" s="160"/>
      <c r="AI91" s="160"/>
      <c r="AJ91" s="160"/>
      <c r="AK91" s="160"/>
      <c r="AL91" s="160"/>
      <c r="AM91" s="160"/>
      <c r="AN91" s="160"/>
      <c r="AO91" s="160"/>
      <c r="AP91" s="160"/>
      <c r="AQ91" s="160"/>
      <c r="AR91" s="160"/>
      <c r="AS91" s="160"/>
      <c r="AT91" s="160"/>
      <c r="AU91" s="160"/>
      <c r="AV91" s="356"/>
      <c r="AW91" s="160"/>
      <c r="AY91" s="310" t="str">
        <f t="shared" si="8"/>
        <v>Metals</v>
      </c>
      <c r="AZ91" s="309"/>
      <c r="BA91" s="309"/>
      <c r="BB91" s="310" t="str">
        <f>+VLOOKUP($D91,'[3]Detail Pipeline'!$B$6:$P$1333,2,0)</f>
        <v>Q2 01</v>
      </c>
    </row>
    <row r="92" spans="2:72" ht="15" customHeight="1" x14ac:dyDescent="0.25">
      <c r="B92" s="227"/>
      <c r="C92" s="109"/>
      <c r="D92" s="234" t="s">
        <v>188</v>
      </c>
      <c r="E92" s="234"/>
      <c r="F92" s="109"/>
      <c r="G92" s="109"/>
      <c r="H92" s="229"/>
      <c r="I92" s="229"/>
      <c r="J92" s="85">
        <f>+VLOOKUP($D92,'[3]Detail Pipeline'!$B$6:$P$1333,7,0)/1000</f>
        <v>10</v>
      </c>
      <c r="K92" s="84"/>
      <c r="L92" s="85" t="str">
        <f>+VLOOKUP($D92,'[2]Detail Pipeline'!$B$6:$P$1333,6,0)</f>
        <v>P&amp;L</v>
      </c>
      <c r="M92" s="84"/>
      <c r="N92" s="86">
        <f>+VLOOKUP($D92,'[3]Detail Pipeline'!$B$6:$P$1333,10,0)/100</f>
        <v>0.2</v>
      </c>
      <c r="O92" s="84"/>
      <c r="P92" s="87">
        <f t="shared" si="9"/>
        <v>2</v>
      </c>
      <c r="Q92" s="85"/>
      <c r="R92" s="44"/>
      <c r="S92" s="235"/>
      <c r="T92" s="86"/>
      <c r="U92" s="86"/>
      <c r="V92" s="87" t="str">
        <f>+VLOOKUP($D92,'[3]Detail Pipeline'!$B$6:$P$1333,4,0)</f>
        <v>Chris McKey</v>
      </c>
      <c r="W92" s="87"/>
      <c r="X92" s="235"/>
      <c r="Y92" s="79"/>
      <c r="Z92" s="160"/>
      <c r="AA92" s="160"/>
      <c r="AB92" s="308"/>
      <c r="AC92" s="306"/>
      <c r="AD92" s="237"/>
      <c r="AE92" s="306"/>
      <c r="AF92" s="237"/>
      <c r="AG92" s="160"/>
      <c r="AH92" s="160"/>
      <c r="AI92" s="160"/>
      <c r="AJ92" s="160"/>
      <c r="AK92" s="160"/>
      <c r="AL92" s="160"/>
      <c r="AM92" s="160"/>
      <c r="AN92" s="160"/>
      <c r="AO92" s="160"/>
      <c r="AP92" s="160"/>
      <c r="AQ92" s="160"/>
      <c r="AR92" s="160"/>
      <c r="AS92" s="160"/>
      <c r="AT92" s="160"/>
      <c r="AU92" s="160"/>
      <c r="AV92" s="356"/>
      <c r="AW92" s="160"/>
      <c r="AY92" s="310" t="str">
        <f t="shared" si="8"/>
        <v>Metals</v>
      </c>
      <c r="AZ92" s="309"/>
      <c r="BA92" s="309"/>
      <c r="BB92" s="310" t="str">
        <f>+VLOOKUP($D92,'[3]Detail Pipeline'!$B$6:$P$1333,2,0)</f>
        <v>Q2 01</v>
      </c>
    </row>
    <row r="93" spans="2:72" ht="15" customHeight="1" x14ac:dyDescent="0.25">
      <c r="B93" s="227"/>
      <c r="C93" s="109" t="s">
        <v>90</v>
      </c>
      <c r="D93" s="234" t="s">
        <v>201</v>
      </c>
      <c r="E93" s="234"/>
      <c r="F93" s="109"/>
      <c r="G93" s="109"/>
      <c r="H93" s="229"/>
      <c r="I93" s="229"/>
      <c r="J93" s="85">
        <v>4.5</v>
      </c>
      <c r="K93" s="84"/>
      <c r="L93" s="85" t="e">
        <f>+VLOOKUP($D93,'[2]Detail Pipeline'!$B$6:$P$1333,6,0)</f>
        <v>#N/A</v>
      </c>
      <c r="M93" s="84"/>
      <c r="N93" s="86">
        <v>0.5</v>
      </c>
      <c r="O93" s="84"/>
      <c r="P93" s="87">
        <f t="shared" si="9"/>
        <v>2.25</v>
      </c>
      <c r="Q93" s="85"/>
      <c r="R93" s="44"/>
      <c r="S93" s="235"/>
      <c r="T93" s="86"/>
      <c r="U93" s="86"/>
      <c r="V93" s="87" t="s">
        <v>202</v>
      </c>
      <c r="W93" s="87"/>
      <c r="X93" s="235"/>
      <c r="Y93" s="79"/>
      <c r="Z93" s="160"/>
      <c r="AA93" s="160"/>
      <c r="AB93" s="308"/>
      <c r="AC93" s="306"/>
      <c r="AD93" s="237"/>
      <c r="AE93" s="306"/>
      <c r="AF93" s="237"/>
      <c r="AG93" s="160"/>
      <c r="AH93" s="160"/>
      <c r="AI93" s="160"/>
      <c r="AJ93" s="160"/>
      <c r="AK93" s="160"/>
      <c r="AL93" s="160"/>
      <c r="AM93" s="160"/>
      <c r="AN93" s="160"/>
      <c r="AO93" s="160"/>
      <c r="AP93" s="160"/>
      <c r="AQ93" s="160"/>
      <c r="AR93" s="160"/>
      <c r="AS93" s="160"/>
      <c r="AT93" s="160"/>
      <c r="AU93" s="160"/>
      <c r="AV93" s="356"/>
      <c r="AW93" s="160"/>
      <c r="AY93" s="310" t="str">
        <f>IF(C93&lt;&gt;"",C93,#REF!)</f>
        <v>Enron Credit</v>
      </c>
      <c r="AZ93" s="309"/>
      <c r="BA93" s="309"/>
      <c r="BB93" s="310" t="e">
        <f>+VLOOKUP($D93,'[3]Detail Pipeline'!$B$6:$P$1333,2,0)</f>
        <v>#N/A</v>
      </c>
    </row>
    <row r="94" spans="2:72" ht="15" customHeight="1" x14ac:dyDescent="0.25">
      <c r="B94" s="227"/>
      <c r="C94" s="109"/>
      <c r="D94" s="234" t="s">
        <v>200</v>
      </c>
      <c r="E94" s="234"/>
      <c r="F94" s="109"/>
      <c r="G94" s="109"/>
      <c r="H94" s="229"/>
      <c r="I94" s="229"/>
      <c r="J94" s="85">
        <f>+VLOOKUP($D94,'[3]Detail Pipeline'!$B$6:$P$1333,7,0)/1000</f>
        <v>15</v>
      </c>
      <c r="K94" s="84"/>
      <c r="L94" s="85" t="str">
        <f>+VLOOKUP($D94,'[2]Detail Pipeline'!$B$6:$P$1333,6,0)</f>
        <v>P&amp;L</v>
      </c>
      <c r="M94" s="84"/>
      <c r="N94" s="86">
        <f>+VLOOKUP($D94,'[3]Detail Pipeline'!$B$6:$P$1333,10,0)/100</f>
        <v>0.25</v>
      </c>
      <c r="O94" s="84"/>
      <c r="P94" s="87">
        <f t="shared" si="9"/>
        <v>3.75</v>
      </c>
      <c r="Q94" s="85"/>
      <c r="R94" s="44"/>
      <c r="S94" s="235"/>
      <c r="T94" s="86"/>
      <c r="U94" s="86"/>
      <c r="V94" s="87" t="s">
        <v>202</v>
      </c>
      <c r="W94" s="87"/>
      <c r="X94" s="235"/>
      <c r="Y94" s="79"/>
      <c r="Z94" s="160"/>
      <c r="AA94" s="160"/>
      <c r="AB94" s="308"/>
      <c r="AC94" s="306"/>
      <c r="AD94" s="237"/>
      <c r="AE94" s="306"/>
      <c r="AF94" s="237"/>
      <c r="AG94" s="160"/>
      <c r="AH94" s="160"/>
      <c r="AI94" s="160"/>
      <c r="AJ94" s="160"/>
      <c r="AK94" s="160"/>
      <c r="AL94" s="160"/>
      <c r="AM94" s="160"/>
      <c r="AN94" s="160"/>
      <c r="AO94" s="160"/>
      <c r="AP94" s="160"/>
      <c r="AQ94" s="160"/>
      <c r="AR94" s="160"/>
      <c r="AS94" s="160"/>
      <c r="AT94" s="160"/>
      <c r="AU94" s="160"/>
      <c r="AV94" s="356"/>
      <c r="AW94" s="160"/>
      <c r="AY94" s="310" t="str">
        <f t="shared" si="8"/>
        <v>Enron Credit</v>
      </c>
      <c r="AZ94" s="309"/>
      <c r="BA94" s="309"/>
      <c r="BB94" s="310" t="str">
        <f>+VLOOKUP($D94,'[3]Detail Pipeline'!$B$6:$P$1333,2,0)</f>
        <v>Q2 01</v>
      </c>
    </row>
    <row r="95" spans="2:72" ht="15" customHeight="1" x14ac:dyDescent="0.25">
      <c r="B95" s="227"/>
      <c r="C95" s="109" t="s">
        <v>20</v>
      </c>
      <c r="D95" s="234" t="s">
        <v>183</v>
      </c>
      <c r="E95" s="234"/>
      <c r="F95" s="109"/>
      <c r="G95" s="109"/>
      <c r="H95" s="229"/>
      <c r="I95" s="229"/>
      <c r="J95" s="85">
        <f>+VLOOKUP($D95,'[3]Detail Pipeline'!$B$6:$P$1333,7,0)/1000</f>
        <v>1.5</v>
      </c>
      <c r="K95" s="84"/>
      <c r="L95" s="85" t="str">
        <f>+VLOOKUP($D95,'[2]Detail Pipeline'!$B$6:$P$1333,6,0)</f>
        <v>P&amp;L</v>
      </c>
      <c r="M95" s="84"/>
      <c r="N95" s="86">
        <f>+VLOOKUP($D95,'[3]Detail Pipeline'!$B$6:$P$1333,10,0)/100</f>
        <v>0.2</v>
      </c>
      <c r="O95" s="84"/>
      <c r="P95" s="87">
        <f t="shared" si="9"/>
        <v>0.30000000000000004</v>
      </c>
      <c r="Q95" s="85"/>
      <c r="R95" s="44"/>
      <c r="S95" s="235"/>
      <c r="T95" s="86"/>
      <c r="U95" s="86"/>
      <c r="V95" s="87" t="str">
        <f>+VLOOKUP($D95,'[3]Detail Pipeline'!$B$6:$P$1333,4,0)</f>
        <v>Murphy</v>
      </c>
      <c r="W95" s="87"/>
      <c r="X95" s="235"/>
      <c r="Y95" s="79"/>
      <c r="Z95" s="160"/>
      <c r="AA95" s="160"/>
      <c r="AB95" s="308"/>
      <c r="AC95" s="306"/>
      <c r="AD95" s="237"/>
      <c r="AE95" s="306"/>
      <c r="AF95" s="237"/>
      <c r="AG95" s="160"/>
      <c r="AH95" s="160"/>
      <c r="AI95" s="160"/>
      <c r="AJ95" s="160"/>
      <c r="AK95" s="160"/>
      <c r="AL95" s="160"/>
      <c r="AM95" s="160"/>
      <c r="AN95" s="160"/>
      <c r="AO95" s="160"/>
      <c r="AP95" s="160"/>
      <c r="AQ95" s="160"/>
      <c r="AR95" s="160"/>
      <c r="AS95" s="160"/>
      <c r="AT95" s="160"/>
      <c r="AU95" s="160"/>
      <c r="AV95" s="356"/>
      <c r="AW95" s="160"/>
      <c r="AY95" s="310" t="str">
        <f t="shared" si="8"/>
        <v>Australia</v>
      </c>
      <c r="AZ95" s="309"/>
      <c r="BA95" s="309"/>
      <c r="BB95" s="310" t="str">
        <f>+VLOOKUP($D95,'[3]Detail Pipeline'!$B$6:$P$1333,2,0)</f>
        <v>Q2 01</v>
      </c>
    </row>
    <row r="96" spans="2:72" ht="15" customHeight="1" x14ac:dyDescent="0.25">
      <c r="B96" s="227"/>
      <c r="C96" s="109" t="s">
        <v>22</v>
      </c>
      <c r="D96" s="234" t="s">
        <v>176</v>
      </c>
      <c r="E96" s="234"/>
      <c r="F96" s="109"/>
      <c r="G96" s="109"/>
      <c r="H96" s="229"/>
      <c r="I96" s="229"/>
      <c r="J96" s="85">
        <f>+VLOOKUP($D96,'[3]Detail Pipeline'!$B$6:$P$1333,7,0)/1000/2</f>
        <v>4</v>
      </c>
      <c r="K96" s="84"/>
      <c r="L96" s="85" t="str">
        <f>+VLOOKUP($D96,'[2]Detail Pipeline'!$B$6:$P$1333,6,0)</f>
        <v>P&amp;L</v>
      </c>
      <c r="M96" s="84"/>
      <c r="N96" s="86">
        <f>+VLOOKUP($D96,'[3]Detail Pipeline'!$B$6:$P$1333,10,0)/100</f>
        <v>0.75</v>
      </c>
      <c r="O96" s="84"/>
      <c r="P96" s="87">
        <f t="shared" si="9"/>
        <v>3</v>
      </c>
      <c r="Q96" s="85"/>
      <c r="R96" s="44"/>
      <c r="S96" s="235"/>
      <c r="T96" s="86"/>
      <c r="U96" s="86"/>
      <c r="V96" s="87" t="str">
        <f>+VLOOKUP($D96,'[3]Detail Pipeline'!$B$6:$P$1333,4,0)</f>
        <v>Paul Turner</v>
      </c>
      <c r="W96" s="87"/>
      <c r="X96" s="235"/>
      <c r="Y96" s="79"/>
      <c r="Z96" s="160"/>
      <c r="AA96" s="160"/>
      <c r="AB96" s="308"/>
      <c r="AC96" s="306"/>
      <c r="AD96" s="237"/>
      <c r="AE96" s="306"/>
      <c r="AF96" s="237"/>
      <c r="AG96" s="160"/>
      <c r="AH96" s="160"/>
      <c r="AI96" s="160"/>
      <c r="AJ96" s="160"/>
      <c r="AK96" s="160"/>
      <c r="AL96" s="160"/>
      <c r="AM96" s="160"/>
      <c r="AN96" s="160"/>
      <c r="AO96" s="160"/>
      <c r="AP96" s="160"/>
      <c r="AQ96" s="160"/>
      <c r="AR96" s="160"/>
      <c r="AS96" s="160"/>
      <c r="AT96" s="160"/>
      <c r="AU96" s="160"/>
      <c r="AV96" s="356"/>
      <c r="AW96" s="160"/>
      <c r="AY96" s="310" t="str">
        <f t="shared" si="8"/>
        <v>EES (EEL portion)</v>
      </c>
      <c r="AZ96" s="309"/>
      <c r="BA96" s="309"/>
      <c r="BB96" s="310" t="str">
        <f>+VLOOKUP($D96,'[3]Detail Pipeline'!$B$6:$P$1333,2,0)</f>
        <v>Q2 01</v>
      </c>
    </row>
    <row r="97" spans="2:49" ht="13.8" thickBot="1" x14ac:dyDescent="0.3">
      <c r="B97" s="227"/>
      <c r="C97" s="109"/>
      <c r="D97" s="234"/>
      <c r="E97" s="109"/>
      <c r="F97" s="109"/>
      <c r="G97" s="109"/>
      <c r="H97" s="84"/>
      <c r="I97" s="84"/>
      <c r="J97" s="85"/>
      <c r="K97" s="84"/>
      <c r="L97" s="84"/>
      <c r="M97" s="84"/>
      <c r="N97" s="86"/>
      <c r="O97" s="84"/>
      <c r="P97" s="87"/>
      <c r="Q97" s="85"/>
      <c r="R97" s="44"/>
      <c r="S97" s="235"/>
      <c r="T97" s="86"/>
      <c r="U97" s="86"/>
      <c r="V97" s="233"/>
      <c r="W97" s="87"/>
      <c r="X97" s="235"/>
      <c r="Y97" s="79"/>
      <c r="Z97" s="160"/>
      <c r="AA97" s="160"/>
      <c r="AB97" s="308"/>
      <c r="AC97" s="306"/>
      <c r="AD97" s="237"/>
      <c r="AE97" s="306"/>
      <c r="AF97" s="237"/>
      <c r="AG97" s="160"/>
      <c r="AH97" s="160"/>
      <c r="AI97" s="160"/>
      <c r="AJ97" s="160"/>
      <c r="AK97" s="160"/>
      <c r="AL97" s="160"/>
      <c r="AM97" s="160"/>
      <c r="AN97" s="160"/>
      <c r="AO97" s="160"/>
      <c r="AP97" s="160"/>
      <c r="AQ97" s="160"/>
      <c r="AR97" s="160"/>
      <c r="AS97" s="160"/>
      <c r="AT97" s="160"/>
      <c r="AU97" s="160"/>
      <c r="AV97" s="356"/>
      <c r="AW97" s="160"/>
    </row>
    <row r="98" spans="2:49" ht="16.2" thickBot="1" x14ac:dyDescent="0.35">
      <c r="B98" s="227"/>
      <c r="C98" s="109"/>
      <c r="D98" s="109"/>
      <c r="E98" s="109"/>
      <c r="F98" s="109"/>
      <c r="G98" s="109"/>
      <c r="H98" s="80"/>
      <c r="I98" s="80"/>
      <c r="J98" s="39">
        <f>SUM(J74:J97)</f>
        <v>188.22199999999998</v>
      </c>
      <c r="K98" s="80"/>
      <c r="L98" s="80"/>
      <c r="M98" s="80"/>
      <c r="N98" s="86"/>
      <c r="O98" s="80"/>
      <c r="P98" s="39">
        <f>SUM(P74:P97)</f>
        <v>79.088799999999992</v>
      </c>
      <c r="Q98" s="92"/>
      <c r="R98" s="44"/>
      <c r="S98" s="235"/>
      <c r="T98" s="86"/>
      <c r="U98" s="86"/>
      <c r="V98" s="10"/>
      <c r="W98" s="92"/>
      <c r="X98" s="235"/>
      <c r="Y98" s="79"/>
      <c r="Z98" s="160"/>
      <c r="AA98" s="160"/>
      <c r="AB98" s="308"/>
      <c r="AC98" s="306"/>
      <c r="AD98" s="160"/>
      <c r="AE98" s="306"/>
      <c r="AF98" s="160"/>
      <c r="AG98" s="160"/>
      <c r="AH98" s="160"/>
      <c r="AI98" s="160"/>
      <c r="AJ98" s="160"/>
      <c r="AK98" s="160"/>
      <c r="AL98" s="160"/>
      <c r="AM98" s="160"/>
      <c r="AN98" s="160"/>
      <c r="AO98" s="160"/>
      <c r="AP98" s="160"/>
      <c r="AQ98" s="160"/>
      <c r="AR98" s="160"/>
      <c r="AS98" s="160"/>
      <c r="AT98" s="160"/>
      <c r="AU98" s="160"/>
      <c r="AV98" s="356"/>
      <c r="AW98" s="160"/>
    </row>
    <row r="99" spans="2:49" ht="15.6" x14ac:dyDescent="0.3">
      <c r="B99" s="227"/>
      <c r="C99" s="109"/>
      <c r="D99" s="109"/>
      <c r="E99" s="109"/>
      <c r="F99" s="109"/>
      <c r="G99" s="109"/>
      <c r="H99" s="80"/>
      <c r="I99" s="80"/>
      <c r="J99" s="80"/>
      <c r="K99" s="80"/>
      <c r="L99" s="80"/>
      <c r="M99" s="80"/>
      <c r="N99" s="80"/>
      <c r="O99" s="80"/>
      <c r="P99" s="80"/>
      <c r="Q99" s="92"/>
      <c r="R99" s="44"/>
      <c r="S99" s="235"/>
      <c r="T99" s="86"/>
      <c r="U99" s="86"/>
      <c r="V99" s="10"/>
      <c r="W99" s="92"/>
      <c r="X99" s="235"/>
      <c r="Y99" s="79"/>
      <c r="Z99" s="160"/>
      <c r="AA99" s="160"/>
      <c r="AB99" s="308"/>
      <c r="AC99" s="306"/>
      <c r="AD99" s="160"/>
      <c r="AE99" s="306"/>
      <c r="AF99" s="160"/>
      <c r="AG99" s="160"/>
      <c r="AH99" s="160"/>
      <c r="AI99" s="160"/>
      <c r="AJ99" s="160"/>
      <c r="AK99" s="160"/>
      <c r="AL99" s="160"/>
      <c r="AM99" s="160"/>
      <c r="AN99" s="160"/>
      <c r="AO99" s="160"/>
      <c r="AP99" s="160"/>
      <c r="AQ99" s="160"/>
      <c r="AR99" s="160"/>
      <c r="AS99" s="160"/>
      <c r="AT99" s="160"/>
      <c r="AU99" s="160"/>
      <c r="AV99" s="356"/>
      <c r="AW99" s="160"/>
    </row>
    <row r="100" spans="2:49" ht="15.6" x14ac:dyDescent="0.3">
      <c r="B100" s="227"/>
      <c r="C100" s="109"/>
      <c r="D100" s="234"/>
      <c r="E100" s="109"/>
      <c r="F100" s="109"/>
      <c r="G100" s="109"/>
      <c r="H100" s="80"/>
      <c r="I100" s="80"/>
      <c r="J100" s="85"/>
      <c r="K100" s="84"/>
      <c r="L100" s="85"/>
      <c r="M100" s="84"/>
      <c r="N100" s="86"/>
      <c r="O100" s="84"/>
      <c r="P100" s="87"/>
      <c r="Q100" s="85"/>
      <c r="R100" s="44"/>
      <c r="S100" s="235"/>
      <c r="T100" s="86"/>
      <c r="U100" s="86"/>
      <c r="V100" s="87"/>
      <c r="W100" s="92"/>
      <c r="X100" s="235"/>
      <c r="Y100" s="79"/>
      <c r="Z100" s="160"/>
      <c r="AA100" s="160"/>
      <c r="AB100" s="308"/>
      <c r="AC100" s="160"/>
      <c r="AD100" s="160"/>
      <c r="AE100" s="306"/>
      <c r="AF100" s="160"/>
      <c r="AG100" s="160"/>
      <c r="AH100" s="160"/>
      <c r="AI100" s="160"/>
      <c r="AJ100" s="160"/>
      <c r="AK100" s="160"/>
      <c r="AL100" s="160"/>
      <c r="AM100" s="160"/>
      <c r="AN100" s="160"/>
      <c r="AO100" s="160"/>
      <c r="AP100" s="160"/>
      <c r="AQ100" s="160"/>
      <c r="AR100" s="160"/>
      <c r="AS100" s="160"/>
      <c r="AT100" s="160"/>
      <c r="AU100" s="160"/>
      <c r="AV100" s="356"/>
      <c r="AW100" s="160"/>
    </row>
    <row r="101" spans="2:49" ht="13.8" thickBot="1" x14ac:dyDescent="0.3">
      <c r="B101" s="228"/>
      <c r="C101" s="110"/>
      <c r="D101" s="110"/>
      <c r="E101" s="110"/>
      <c r="F101" s="110"/>
      <c r="G101" s="110"/>
      <c r="H101" s="88"/>
      <c r="I101" s="88"/>
      <c r="J101" s="88"/>
      <c r="K101" s="88"/>
      <c r="L101" s="88"/>
      <c r="M101" s="88"/>
      <c r="N101" s="88"/>
      <c r="O101" s="88"/>
      <c r="P101" s="89"/>
      <c r="Q101" s="89"/>
      <c r="R101" s="89"/>
      <c r="S101" s="90"/>
      <c r="T101" s="90"/>
      <c r="U101" s="90"/>
      <c r="V101" s="90"/>
      <c r="W101" s="90"/>
      <c r="X101" s="90"/>
      <c r="Y101" s="30"/>
      <c r="Z101" s="160"/>
      <c r="AA101" s="160"/>
      <c r="AB101" s="308"/>
      <c r="AC101" s="160"/>
      <c r="AD101" s="160"/>
      <c r="AE101" s="306"/>
      <c r="AF101" s="160"/>
      <c r="AG101" s="160"/>
      <c r="AH101" s="160"/>
      <c r="AI101" s="160"/>
      <c r="AJ101" s="160"/>
      <c r="AK101" s="160"/>
      <c r="AL101" s="160"/>
      <c r="AM101" s="160"/>
      <c r="AN101" s="160"/>
      <c r="AO101" s="160"/>
      <c r="AP101" s="160"/>
      <c r="AQ101" s="160"/>
      <c r="AR101" s="160"/>
      <c r="AS101" s="160"/>
      <c r="AT101" s="160"/>
      <c r="AU101" s="160"/>
      <c r="AV101" s="356"/>
      <c r="AW101" s="160"/>
    </row>
    <row r="102" spans="2:49" x14ac:dyDescent="0.25">
      <c r="B102" s="224"/>
      <c r="Z102" s="160"/>
      <c r="AA102" s="160"/>
      <c r="AB102" s="160"/>
      <c r="AC102" s="160"/>
      <c r="AD102" s="160"/>
      <c r="AE102" s="306"/>
      <c r="AF102" s="160"/>
      <c r="AG102" s="160"/>
      <c r="AH102" s="160"/>
      <c r="AI102" s="160"/>
      <c r="AJ102" s="160"/>
      <c r="AK102" s="160"/>
      <c r="AL102" s="160"/>
      <c r="AM102" s="160"/>
      <c r="AN102" s="160"/>
      <c r="AO102" s="160"/>
      <c r="AP102" s="160"/>
      <c r="AQ102" s="160"/>
      <c r="AR102" s="160"/>
      <c r="AS102" s="160"/>
      <c r="AT102" s="160"/>
      <c r="AU102" s="160"/>
      <c r="AV102" s="356"/>
      <c r="AW102" s="160"/>
    </row>
    <row r="103" spans="2:49" x14ac:dyDescent="0.25">
      <c r="B103" s="224"/>
      <c r="Z103" s="160"/>
      <c r="AA103" s="160"/>
      <c r="AB103" s="160"/>
      <c r="AC103" s="160"/>
      <c r="AD103" s="160"/>
      <c r="AE103" s="306"/>
      <c r="AF103" s="160"/>
      <c r="AG103" s="160"/>
      <c r="AH103" s="160"/>
      <c r="AI103" s="160"/>
      <c r="AJ103" s="160"/>
      <c r="AK103" s="160"/>
      <c r="AL103" s="160"/>
      <c r="AM103" s="160"/>
      <c r="AN103" s="160"/>
      <c r="AO103" s="160"/>
      <c r="AP103" s="160"/>
      <c r="AQ103" s="160"/>
      <c r="AR103" s="160"/>
      <c r="AS103" s="160"/>
      <c r="AT103" s="160"/>
      <c r="AU103" s="160"/>
      <c r="AV103" s="356"/>
      <c r="AW103" s="160"/>
    </row>
    <row r="104" spans="2:49" x14ac:dyDescent="0.25">
      <c r="B104" s="224"/>
      <c r="Z104" s="160"/>
      <c r="AA104" s="160"/>
      <c r="AB104" s="160"/>
      <c r="AC104" s="306"/>
      <c r="AD104" s="307"/>
      <c r="AE104" s="306"/>
      <c r="AF104" s="160"/>
      <c r="AG104" s="160"/>
      <c r="AH104" s="160"/>
      <c r="AI104" s="160"/>
      <c r="AJ104" s="160"/>
      <c r="AK104" s="160"/>
      <c r="AL104" s="160"/>
      <c r="AM104" s="160"/>
      <c r="AN104" s="160"/>
      <c r="AO104" s="160"/>
      <c r="AP104" s="160"/>
      <c r="AQ104" s="160"/>
      <c r="AR104" s="160"/>
      <c r="AS104" s="160"/>
      <c r="AT104" s="160"/>
      <c r="AU104" s="160"/>
      <c r="AV104" s="356"/>
      <c r="AW104" s="160"/>
    </row>
    <row r="105" spans="2:49" x14ac:dyDescent="0.25">
      <c r="B105" s="224"/>
      <c r="Z105" s="160"/>
      <c r="AA105" s="160"/>
      <c r="AB105" s="308"/>
      <c r="AC105" s="306"/>
      <c r="AD105" s="306"/>
      <c r="AE105" s="306"/>
      <c r="AF105" s="160"/>
      <c r="AG105" s="160"/>
      <c r="AH105" s="160"/>
      <c r="AI105" s="160"/>
      <c r="AJ105" s="160"/>
      <c r="AK105" s="160"/>
      <c r="AL105" s="160"/>
      <c r="AM105" s="160"/>
      <c r="AN105" s="160"/>
      <c r="AO105" s="160"/>
      <c r="AP105" s="160"/>
      <c r="AQ105" s="160"/>
      <c r="AR105" s="160"/>
      <c r="AS105" s="160"/>
      <c r="AT105" s="160"/>
      <c r="AU105" s="160"/>
      <c r="AV105" s="356"/>
      <c r="AW105" s="160"/>
    </row>
    <row r="106" spans="2:49" x14ac:dyDescent="0.25">
      <c r="B106" s="224"/>
    </row>
    <row r="107" spans="2:49" x14ac:dyDescent="0.25">
      <c r="B107" s="224"/>
    </row>
    <row r="108" spans="2:49" x14ac:dyDescent="0.25">
      <c r="B108" s="224"/>
    </row>
    <row r="109" spans="2:49" x14ac:dyDescent="0.25">
      <c r="B109" s="224"/>
    </row>
    <row r="110" spans="2:49" x14ac:dyDescent="0.25">
      <c r="B110" s="224"/>
    </row>
    <row r="111" spans="2:49" x14ac:dyDescent="0.25">
      <c r="B111" s="224"/>
    </row>
    <row r="112" spans="2:49" x14ac:dyDescent="0.25">
      <c r="B112" s="224"/>
    </row>
    <row r="113" spans="2:2" x14ac:dyDescent="0.25">
      <c r="B113" s="224"/>
    </row>
    <row r="114" spans="2:2" x14ac:dyDescent="0.25">
      <c r="B114" s="224"/>
    </row>
    <row r="115" spans="2:2" x14ac:dyDescent="0.25">
      <c r="B115" s="224"/>
    </row>
    <row r="116" spans="2:2" x14ac:dyDescent="0.25">
      <c r="B116" s="224"/>
    </row>
    <row r="117" spans="2:2" x14ac:dyDescent="0.25">
      <c r="B117" s="224"/>
    </row>
    <row r="118" spans="2:2" x14ac:dyDescent="0.25">
      <c r="B118" s="224"/>
    </row>
    <row r="119" spans="2:2" x14ac:dyDescent="0.25">
      <c r="B119" s="224"/>
    </row>
    <row r="120" spans="2:2" x14ac:dyDescent="0.25">
      <c r="B120" s="224"/>
    </row>
    <row r="121" spans="2:2" x14ac:dyDescent="0.25">
      <c r="B121" s="224"/>
    </row>
    <row r="122" spans="2:2" x14ac:dyDescent="0.25">
      <c r="B122" s="224"/>
    </row>
    <row r="123" spans="2:2" x14ac:dyDescent="0.25">
      <c r="B123" s="224"/>
    </row>
    <row r="124" spans="2:2" x14ac:dyDescent="0.25">
      <c r="B124" s="224"/>
    </row>
    <row r="125" spans="2:2" x14ac:dyDescent="0.25">
      <c r="B125" s="224"/>
    </row>
    <row r="126" spans="2:2" x14ac:dyDescent="0.25">
      <c r="B126" s="224"/>
    </row>
    <row r="127" spans="2:2" x14ac:dyDescent="0.25">
      <c r="B127" s="224"/>
    </row>
    <row r="128" spans="2:2" x14ac:dyDescent="0.25">
      <c r="B128" s="224"/>
    </row>
    <row r="129" spans="2:2" x14ac:dyDescent="0.25">
      <c r="B129" s="224"/>
    </row>
    <row r="130" spans="2:2" x14ac:dyDescent="0.25">
      <c r="B130" s="224"/>
    </row>
    <row r="131" spans="2:2" x14ac:dyDescent="0.25">
      <c r="B131" s="224"/>
    </row>
    <row r="132" spans="2:2" x14ac:dyDescent="0.25">
      <c r="B132" s="224"/>
    </row>
    <row r="133" spans="2:2" x14ac:dyDescent="0.25">
      <c r="B133" s="224"/>
    </row>
    <row r="134" spans="2:2" x14ac:dyDescent="0.25">
      <c r="B134" s="224"/>
    </row>
    <row r="135" spans="2:2" x14ac:dyDescent="0.25">
      <c r="B135" s="224"/>
    </row>
    <row r="136" spans="2:2" x14ac:dyDescent="0.25">
      <c r="B136" s="224"/>
    </row>
    <row r="137" spans="2:2" x14ac:dyDescent="0.25">
      <c r="B137" s="224"/>
    </row>
    <row r="138" spans="2:2" x14ac:dyDescent="0.25">
      <c r="B138" s="224"/>
    </row>
    <row r="139" spans="2:2" x14ac:dyDescent="0.25">
      <c r="B139" s="224"/>
    </row>
    <row r="140" spans="2:2" x14ac:dyDescent="0.25">
      <c r="B140" s="224"/>
    </row>
    <row r="141" spans="2:2" x14ac:dyDescent="0.25">
      <c r="B141" s="224"/>
    </row>
    <row r="142" spans="2:2" x14ac:dyDescent="0.25">
      <c r="B142" s="224"/>
    </row>
    <row r="143" spans="2:2" x14ac:dyDescent="0.25">
      <c r="B143" s="224"/>
    </row>
    <row r="144" spans="2:2" x14ac:dyDescent="0.25">
      <c r="B144" s="224"/>
    </row>
    <row r="145" spans="2:2" x14ac:dyDescent="0.25">
      <c r="B145" s="224"/>
    </row>
    <row r="146" spans="2:2" x14ac:dyDescent="0.25">
      <c r="B146" s="224"/>
    </row>
    <row r="147" spans="2:2" x14ac:dyDescent="0.25">
      <c r="B147" s="224"/>
    </row>
    <row r="148" spans="2:2" x14ac:dyDescent="0.25">
      <c r="B148" s="224"/>
    </row>
    <row r="149" spans="2:2" x14ac:dyDescent="0.25">
      <c r="B149" s="224"/>
    </row>
    <row r="150" spans="2:2" x14ac:dyDescent="0.25">
      <c r="B150" s="224"/>
    </row>
    <row r="151" spans="2:2" x14ac:dyDescent="0.25">
      <c r="B151" s="224"/>
    </row>
    <row r="152" spans="2:2" x14ac:dyDescent="0.25">
      <c r="B152" s="224"/>
    </row>
    <row r="153" spans="2:2" x14ac:dyDescent="0.25">
      <c r="B153" s="224"/>
    </row>
    <row r="154" spans="2:2" x14ac:dyDescent="0.25">
      <c r="B154" s="224"/>
    </row>
    <row r="155" spans="2:2" x14ac:dyDescent="0.25">
      <c r="B155" s="224"/>
    </row>
    <row r="156" spans="2:2" x14ac:dyDescent="0.25">
      <c r="B156" s="224"/>
    </row>
    <row r="157" spans="2:2" x14ac:dyDescent="0.25">
      <c r="B157" s="224"/>
    </row>
  </sheetData>
  <mergeCells count="7">
    <mergeCell ref="A3:C3"/>
    <mergeCell ref="AG6:AK6"/>
    <mergeCell ref="AO6:AS6"/>
    <mergeCell ref="H6:AC6"/>
    <mergeCell ref="H7:J7"/>
    <mergeCell ref="N7:P7"/>
    <mergeCell ref="V7:Z7"/>
  </mergeCells>
  <phoneticPr fontId="0" type="noConversion"/>
  <printOptions horizontalCentered="1"/>
  <pageMargins left="0.19685039370078741" right="0.19685039370078741" top="0.11811023622047245" bottom="0.47244094488188981" header="0" footer="0.27559055118110237"/>
  <pageSetup paperSize="9" scale="50" fitToHeight="2" orientation="landscape" r:id="rId1"/>
  <headerFooter alignWithMargins="0">
    <oddFooter>&amp;CFOR INTERNAL USE ONLY&amp;RPrinted &amp;D  &amp;T</oddFooter>
  </headerFooter>
  <rowBreaks count="1" manualBreakCount="1">
    <brk id="68" max="30"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55"/>
  <sheetViews>
    <sheetView zoomScale="75" zoomScaleNormal="75" workbookViewId="0">
      <selection activeCell="A30" sqref="A30"/>
    </sheetView>
  </sheetViews>
  <sheetFormatPr defaultRowHeight="13.2" x14ac:dyDescent="0.25"/>
  <cols>
    <col min="2" max="2" width="2.6640625" customWidth="1"/>
    <col min="3" max="3" width="26.6640625" customWidth="1"/>
    <col min="5" max="5" width="13.33203125" style="379" customWidth="1"/>
    <col min="6" max="6" width="3" customWidth="1"/>
    <col min="8" max="8" width="3" customWidth="1"/>
  </cols>
  <sheetData>
    <row r="1" spans="2:13" ht="13.8" thickBot="1" x14ac:dyDescent="0.3"/>
    <row r="2" spans="2:13" x14ac:dyDescent="0.25">
      <c r="B2" s="96"/>
      <c r="C2" s="94" t="s">
        <v>185</v>
      </c>
      <c r="D2" s="54"/>
      <c r="E2" s="392">
        <f>'Q2 Analysis'!A3</f>
        <v>37029</v>
      </c>
      <c r="F2" s="55"/>
      <c r="G2" s="56" t="s">
        <v>36</v>
      </c>
      <c r="H2" s="24"/>
      <c r="I2" s="57" t="s">
        <v>25</v>
      </c>
    </row>
    <row r="3" spans="2:13" x14ac:dyDescent="0.25">
      <c r="B3" s="97"/>
      <c r="C3" s="95"/>
      <c r="D3" s="58"/>
      <c r="E3" s="380" t="s">
        <v>41</v>
      </c>
      <c r="F3" s="59"/>
      <c r="G3" s="101" t="s">
        <v>41</v>
      </c>
      <c r="H3" s="17"/>
      <c r="I3" s="102" t="s">
        <v>41</v>
      </c>
    </row>
    <row r="4" spans="2:13" x14ac:dyDescent="0.25">
      <c r="B4" s="62"/>
      <c r="C4" s="95" t="s">
        <v>7</v>
      </c>
      <c r="D4" s="58"/>
      <c r="E4" s="381"/>
      <c r="F4" s="60"/>
      <c r="G4" s="60"/>
      <c r="H4" s="60"/>
      <c r="I4" s="61"/>
    </row>
    <row r="5" spans="2:13" x14ac:dyDescent="0.25">
      <c r="B5" s="62"/>
      <c r="C5" s="58" t="s">
        <v>8</v>
      </c>
      <c r="D5" s="58"/>
      <c r="E5" s="35">
        <f>[4]!out_ukgas_qtd/1000</f>
        <v>-9.0187700562016246</v>
      </c>
      <c r="F5" s="35"/>
      <c r="G5" s="35">
        <f>Targets!$F28/1000</f>
        <v>15</v>
      </c>
      <c r="H5" s="35"/>
      <c r="I5" s="63">
        <f>MAX(0,+K5-E5)</f>
        <v>9.0187700562016246</v>
      </c>
      <c r="K5">
        <v>0</v>
      </c>
    </row>
    <row r="6" spans="2:13" x14ac:dyDescent="0.25">
      <c r="B6" s="62"/>
      <c r="C6" s="58" t="s">
        <v>45</v>
      </c>
      <c r="D6" s="58"/>
      <c r="E6" s="35">
        <f>([4]!out_contgas_qtd+'[4]Publish USD'!$V$20)/1000</f>
        <v>2.0210334216423735</v>
      </c>
      <c r="F6" s="35"/>
      <c r="G6" s="35">
        <f>Targets!$F29/1000</f>
        <v>5</v>
      </c>
      <c r="H6" s="35"/>
      <c r="I6" s="63">
        <f>MAX(0,+K6-E6)</f>
        <v>0</v>
      </c>
      <c r="K6">
        <v>0</v>
      </c>
      <c r="M6" s="384"/>
    </row>
    <row r="7" spans="2:13" x14ac:dyDescent="0.25">
      <c r="B7" s="62"/>
      <c r="C7" s="58" t="s">
        <v>0</v>
      </c>
      <c r="D7" s="58"/>
      <c r="E7" s="35">
        <f>+'[4]Flash Publish USD'!$V$24/1000-E36</f>
        <v>65.522096084889</v>
      </c>
      <c r="F7" s="35"/>
      <c r="G7" s="35">
        <f>Targets!$F24/1000</f>
        <v>20</v>
      </c>
      <c r="H7" s="35"/>
      <c r="I7" s="63">
        <f>MAX(0,+K7-E7)</f>
        <v>0</v>
      </c>
      <c r="K7">
        <v>0</v>
      </c>
    </row>
    <row r="8" spans="2:13" x14ac:dyDescent="0.25">
      <c r="B8" s="62"/>
      <c r="C8" s="58" t="s">
        <v>33</v>
      </c>
      <c r="D8" s="58"/>
      <c r="E8" s="35">
        <f>SUM('[4]Publish USD'!$V$34,'[4]Publish USD'!$V$35)/1000/2</f>
        <v>7.1778438491354297</v>
      </c>
      <c r="F8" s="35"/>
      <c r="G8" s="35">
        <f>Targets!$F25/1000</f>
        <v>0</v>
      </c>
      <c r="H8" s="35"/>
      <c r="I8" s="63">
        <f t="shared" ref="I8:I30" si="0">MAX(0,+G8-E8)</f>
        <v>0</v>
      </c>
    </row>
    <row r="9" spans="2:13" x14ac:dyDescent="0.25">
      <c r="B9" s="62"/>
      <c r="C9" s="58" t="s">
        <v>34</v>
      </c>
      <c r="D9" s="58"/>
      <c r="E9" s="35">
        <f>SUM('[4]Publish USD'!$V$32)/1000-E39</f>
        <v>-1.5155917578448852</v>
      </c>
      <c r="F9" s="35"/>
      <c r="G9" s="35">
        <f>Targets!$F26/1000</f>
        <v>5</v>
      </c>
      <c r="H9" s="35"/>
      <c r="I9" s="63">
        <f t="shared" si="0"/>
        <v>6.5155917578448852</v>
      </c>
    </row>
    <row r="10" spans="2:13" x14ac:dyDescent="0.25">
      <c r="B10" s="62"/>
      <c r="C10" s="58" t="s">
        <v>9</v>
      </c>
      <c r="D10" s="58"/>
      <c r="E10" s="35">
        <f>[4]!out_scandpower_qtd/1000-E7</f>
        <v>19.237142939960009</v>
      </c>
      <c r="F10" s="35"/>
      <c r="G10" s="35">
        <f>Targets!$F27/1000</f>
        <v>15</v>
      </c>
      <c r="H10" s="35"/>
      <c r="I10" s="63">
        <f t="shared" si="0"/>
        <v>0</v>
      </c>
      <c r="M10" s="384"/>
    </row>
    <row r="11" spans="2:13" x14ac:dyDescent="0.25">
      <c r="B11" s="62"/>
      <c r="C11" s="58" t="s">
        <v>10</v>
      </c>
      <c r="D11" s="58"/>
      <c r="E11" s="35">
        <f>[4]!out_jblock_qtd/1000</f>
        <v>-1.4742548105853039</v>
      </c>
      <c r="F11" s="35"/>
      <c r="G11" s="35">
        <f>Targets!$F32/1000</f>
        <v>0</v>
      </c>
      <c r="H11" s="35"/>
      <c r="I11" s="63">
        <f t="shared" si="0"/>
        <v>1.4742548105853039</v>
      </c>
    </row>
    <row r="12" spans="2:13" x14ac:dyDescent="0.25">
      <c r="B12" s="62"/>
      <c r="C12" s="58" t="s">
        <v>111</v>
      </c>
      <c r="D12" s="58"/>
      <c r="E12" s="35">
        <f>[4]!out_eastern_qtd/1000</f>
        <v>-40.312567689590168</v>
      </c>
      <c r="F12" s="35"/>
      <c r="G12" s="35">
        <v>0</v>
      </c>
      <c r="H12" s="35"/>
      <c r="I12" s="63">
        <f>+(K12-E12)</f>
        <v>40.312567689590168</v>
      </c>
      <c r="K12">
        <v>0</v>
      </c>
    </row>
    <row r="13" spans="2:13" x14ac:dyDescent="0.25">
      <c r="B13" s="62"/>
      <c r="C13" s="58" t="s">
        <v>11</v>
      </c>
      <c r="D13" s="58"/>
      <c r="E13" s="35">
        <f>[4]!out_watershed_qtd/1000</f>
        <v>-2.8011727335467587</v>
      </c>
      <c r="F13" s="35"/>
      <c r="G13" s="35">
        <f>Targets!$F37/1000</f>
        <v>15</v>
      </c>
      <c r="H13" s="35"/>
      <c r="I13" s="63">
        <f t="shared" si="0"/>
        <v>17.801172733546757</v>
      </c>
    </row>
    <row r="14" spans="2:13" x14ac:dyDescent="0.25">
      <c r="B14" s="62"/>
      <c r="C14" s="58" t="s">
        <v>112</v>
      </c>
      <c r="D14" s="58"/>
      <c r="E14" s="35">
        <f>([4]!out_otherscd_qtd)/1000-E37</f>
        <v>-2.1271946026755186</v>
      </c>
      <c r="F14" s="35"/>
      <c r="G14" s="35">
        <f>Targets!$F30/1000</f>
        <v>-3.6</v>
      </c>
      <c r="H14" s="35"/>
      <c r="I14" s="63">
        <f t="shared" si="0"/>
        <v>0</v>
      </c>
    </row>
    <row r="15" spans="2:13" x14ac:dyDescent="0.25">
      <c r="B15" s="62"/>
      <c r="C15" s="58" t="s">
        <v>94</v>
      </c>
      <c r="D15" s="58"/>
      <c r="E15" s="35">
        <f>'[4]Publish USD'!Out_FTW_QTD/1000+'[4]Publish USD'!$V$85/1000</f>
        <v>11.509</v>
      </c>
      <c r="F15" s="35"/>
      <c r="G15" s="35">
        <f>Targets!F40/1000</f>
        <v>15</v>
      </c>
      <c r="H15" s="35"/>
      <c r="I15" s="63">
        <f t="shared" si="0"/>
        <v>3.4909999999999997</v>
      </c>
    </row>
    <row r="16" spans="2:13" x14ac:dyDescent="0.25">
      <c r="B16" s="62"/>
      <c r="C16" s="58" t="s">
        <v>169</v>
      </c>
      <c r="D16" s="58"/>
      <c r="E16" s="35">
        <f>'[4]Publish USD'!Out_HBAI_QTD/1000</f>
        <v>5.2350000000000003</v>
      </c>
      <c r="F16" s="35"/>
      <c r="G16" s="35">
        <f>Targets!F41/1000/2</f>
        <v>2.5</v>
      </c>
      <c r="H16" s="35"/>
      <c r="I16" s="63">
        <f t="shared" si="0"/>
        <v>0</v>
      </c>
    </row>
    <row r="17" spans="2:16" x14ac:dyDescent="0.25">
      <c r="B17" s="62"/>
      <c r="C17" s="58" t="s">
        <v>153</v>
      </c>
      <c r="D17" s="58"/>
      <c r="E17" s="35">
        <f>'[4]Publish USD'!Out_HBT_QTD/1000</f>
        <v>-3.0845389999999999</v>
      </c>
      <c r="F17" s="35"/>
      <c r="G17" s="35">
        <f>Targets!F41/1000/2</f>
        <v>2.5</v>
      </c>
      <c r="H17" s="35"/>
      <c r="I17" s="63">
        <f t="shared" si="0"/>
        <v>5.5845389999999995</v>
      </c>
    </row>
    <row r="18" spans="2:16" x14ac:dyDescent="0.25">
      <c r="B18" s="62"/>
      <c r="C18" s="58" t="s">
        <v>14</v>
      </c>
      <c r="D18" s="58"/>
      <c r="E18" s="35">
        <f>'[4]Publish USD'!Out_SFG_QTD/1000</f>
        <v>4.3599999999997861E-4</v>
      </c>
      <c r="F18" s="35"/>
      <c r="G18" s="35">
        <v>0</v>
      </c>
      <c r="H18" s="35"/>
      <c r="I18" s="63">
        <f t="shared" si="0"/>
        <v>0</v>
      </c>
    </row>
    <row r="19" spans="2:16" x14ac:dyDescent="0.25">
      <c r="B19" s="62"/>
      <c r="C19" s="58" t="s">
        <v>131</v>
      </c>
      <c r="D19" s="58"/>
      <c r="E19" s="35">
        <f>'[4]Publish USD'!Out_Merchanting_YTD/1000+'[4]Publish USD'!Out_MAComm_QTD/1000</f>
        <v>-4.2619999999999996</v>
      </c>
      <c r="F19" s="35"/>
      <c r="G19" s="35">
        <f>Targets!F42/1000</f>
        <v>15</v>
      </c>
      <c r="H19" s="35"/>
      <c r="I19" s="63">
        <f>MAX(0,+K19-E19)</f>
        <v>4.2619999999999996</v>
      </c>
      <c r="K19">
        <v>0</v>
      </c>
    </row>
    <row r="20" spans="2:16" x14ac:dyDescent="0.25">
      <c r="B20" s="62"/>
      <c r="C20" s="58" t="s">
        <v>16</v>
      </c>
      <c r="D20" s="58"/>
      <c r="E20" s="35">
        <f>'[4]Publish USD'!Out_Concentrates_QTD/1000</f>
        <v>1.1779999999999999</v>
      </c>
      <c r="F20" s="35"/>
      <c r="G20" s="35">
        <f>Targets!F43/1000</f>
        <v>5</v>
      </c>
      <c r="H20" s="35"/>
      <c r="I20" s="63">
        <f t="shared" si="0"/>
        <v>3.8220000000000001</v>
      </c>
    </row>
    <row r="21" spans="2:16" x14ac:dyDescent="0.25">
      <c r="B21" s="62"/>
      <c r="C21" s="58" t="s">
        <v>17</v>
      </c>
      <c r="D21" s="58"/>
      <c r="E21" s="35">
        <f>'[4]Publish USD'!Out_SMTrading_QTD/1000</f>
        <v>0.23799999999999999</v>
      </c>
      <c r="F21" s="35"/>
      <c r="G21" s="35">
        <f>Targets!F44/1000</f>
        <v>0</v>
      </c>
      <c r="H21" s="35"/>
      <c r="I21" s="63">
        <f t="shared" si="0"/>
        <v>0</v>
      </c>
    </row>
    <row r="22" spans="2:16" s="8" customFormat="1" x14ac:dyDescent="0.25">
      <c r="B22" s="62"/>
      <c r="C22" s="58" t="s">
        <v>18</v>
      </c>
      <c r="D22" s="58"/>
      <c r="E22" s="35">
        <f>'[4]Publish USD'!Out_Recycling_QTD/1000</f>
        <v>1.2966546864500663</v>
      </c>
      <c r="F22" s="35"/>
      <c r="G22" s="35">
        <f>Targets!F45/1000</f>
        <v>5</v>
      </c>
      <c r="H22" s="35"/>
      <c r="I22" s="63">
        <f t="shared" si="0"/>
        <v>3.7033453135499337</v>
      </c>
    </row>
    <row r="23" spans="2:16" x14ac:dyDescent="0.25">
      <c r="B23" s="331"/>
      <c r="C23" s="95" t="s">
        <v>19</v>
      </c>
      <c r="D23" s="95"/>
      <c r="E23" s="32">
        <f>SUM(E15:E22)</f>
        <v>12.110551686450068</v>
      </c>
      <c r="F23" s="32"/>
      <c r="G23" s="32">
        <f>SUM(G15:G22)</f>
        <v>45</v>
      </c>
      <c r="H23" s="32"/>
      <c r="I23" s="332">
        <f>SUM(I15:I22)</f>
        <v>20.862884313549934</v>
      </c>
    </row>
    <row r="24" spans="2:16" x14ac:dyDescent="0.25">
      <c r="B24" s="62"/>
      <c r="C24" s="58" t="s">
        <v>90</v>
      </c>
      <c r="D24" s="58"/>
      <c r="E24" s="35">
        <f>SUM('[4]Publish USD'!$V$99)/1000</f>
        <v>0.21812098664993487</v>
      </c>
      <c r="F24" s="35"/>
      <c r="G24" s="35">
        <f>Targets!$F31/1000</f>
        <v>8</v>
      </c>
      <c r="H24" s="35"/>
      <c r="I24" s="63">
        <f t="shared" si="0"/>
        <v>7.781879013350065</v>
      </c>
      <c r="P24" s="384"/>
    </row>
    <row r="25" spans="2:16" ht="17.399999999999999" x14ac:dyDescent="0.25">
      <c r="B25" s="62"/>
      <c r="C25" s="103" t="s">
        <v>67</v>
      </c>
      <c r="D25" s="58"/>
      <c r="E25" s="35">
        <f>'[4]Publish USD'!out_finprod_qtd/1000-E26</f>
        <v>3.1972600209822932</v>
      </c>
      <c r="F25" s="35"/>
      <c r="G25" s="35">
        <f>Targets!$F33/1000</f>
        <v>3</v>
      </c>
      <c r="H25" s="35"/>
      <c r="I25" s="63">
        <f t="shared" si="0"/>
        <v>0</v>
      </c>
    </row>
    <row r="26" spans="2:16" ht="19.8" x14ac:dyDescent="0.3">
      <c r="B26" s="62"/>
      <c r="C26" s="103" t="s">
        <v>68</v>
      </c>
      <c r="D26" s="58"/>
      <c r="E26" s="35">
        <f>VLOOKUP("Quoted Investments",'[4]Publish USD'!$A$18:$V$142,22,0)/1000</f>
        <v>6.9322156212004149</v>
      </c>
      <c r="F26" s="35"/>
      <c r="G26" s="35">
        <f>Targets!$F35/1000</f>
        <v>0</v>
      </c>
      <c r="H26" s="35"/>
      <c r="I26" s="63">
        <f t="shared" si="0"/>
        <v>0</v>
      </c>
    </row>
    <row r="27" spans="2:16" x14ac:dyDescent="0.25">
      <c r="B27" s="62"/>
      <c r="C27" s="58" t="s">
        <v>20</v>
      </c>
      <c r="D27" s="58"/>
      <c r="E27" s="35">
        <f>'[4]Publish USD'!out_aust_qtd/1000</f>
        <v>-0.74680847626786451</v>
      </c>
      <c r="F27" s="35"/>
      <c r="G27" s="35">
        <f>Targets!$F38/1000</f>
        <v>4.2750000000000004</v>
      </c>
      <c r="H27" s="35"/>
      <c r="I27" s="63">
        <f t="shared" si="0"/>
        <v>5.0218084762678652</v>
      </c>
    </row>
    <row r="28" spans="2:16" x14ac:dyDescent="0.25">
      <c r="B28" s="62"/>
      <c r="C28" s="58" t="s">
        <v>21</v>
      </c>
      <c r="D28" s="58"/>
      <c r="E28" s="35">
        <f>'[4]Publish USD'!out_japan_qtd/1000</f>
        <v>-2.8029967799893748E-2</v>
      </c>
      <c r="F28" s="35"/>
      <c r="G28" s="35">
        <f>Targets!$F39/1000</f>
        <v>0</v>
      </c>
      <c r="H28" s="35"/>
      <c r="I28" s="63">
        <f t="shared" si="0"/>
        <v>2.8029967799893748E-2</v>
      </c>
    </row>
    <row r="29" spans="2:16" x14ac:dyDescent="0.25">
      <c r="B29" s="62"/>
      <c r="C29" s="58" t="s">
        <v>22</v>
      </c>
      <c r="D29" s="58"/>
      <c r="E29" s="35">
        <f>'[4]Publish USD'!out_retail_qtd/1000</f>
        <v>3.7137000156723388</v>
      </c>
      <c r="F29" s="35"/>
      <c r="G29" s="35">
        <f>Targets!$F36/1000</f>
        <v>18.074999999999999</v>
      </c>
      <c r="H29" s="35"/>
      <c r="I29" s="63">
        <f t="shared" si="0"/>
        <v>14.36129998432766</v>
      </c>
    </row>
    <row r="30" spans="2:16" x14ac:dyDescent="0.25">
      <c r="B30" s="62"/>
      <c r="C30" s="58" t="s">
        <v>23</v>
      </c>
      <c r="D30" s="58"/>
      <c r="E30" s="35">
        <f>'[4]Publish USD'!out_accrual_qtd/1000</f>
        <v>-3.2195084776259391</v>
      </c>
      <c r="F30" s="35"/>
      <c r="G30" s="35">
        <f>Targets!$F34/1000</f>
        <v>-1.9</v>
      </c>
      <c r="H30" s="35"/>
      <c r="I30" s="63">
        <f t="shared" si="0"/>
        <v>1.3195084776259391</v>
      </c>
    </row>
    <row r="31" spans="2:16" x14ac:dyDescent="0.25">
      <c r="B31" s="62"/>
      <c r="C31" s="58"/>
      <c r="D31" s="58"/>
      <c r="E31" s="35"/>
      <c r="F31" s="35"/>
      <c r="G31" s="35"/>
      <c r="H31" s="35"/>
      <c r="I31" s="63"/>
    </row>
    <row r="32" spans="2:16" x14ac:dyDescent="0.25">
      <c r="B32" s="62"/>
      <c r="C32" s="95" t="s">
        <v>24</v>
      </c>
      <c r="D32" s="58"/>
      <c r="E32" s="34">
        <f>SUM(E5:E14,E23:E30)</f>
        <v>58.886066054443901</v>
      </c>
      <c r="F32" s="32"/>
      <c r="G32" s="34">
        <f>SUM(G5:G14,G23:G30)</f>
        <v>147.85</v>
      </c>
      <c r="H32" s="32"/>
      <c r="I32" s="68">
        <f>SUM(I5:I14,I23:I30)</f>
        <v>124.49776728069008</v>
      </c>
    </row>
    <row r="33" spans="2:9" x14ac:dyDescent="0.25">
      <c r="B33" s="62"/>
      <c r="C33" s="58"/>
      <c r="D33" s="58"/>
      <c r="E33" s="381"/>
      <c r="F33" s="60"/>
      <c r="G33" s="60"/>
      <c r="H33" s="60"/>
      <c r="I33" s="61"/>
    </row>
    <row r="34" spans="2:9" x14ac:dyDescent="0.25">
      <c r="B34" s="62"/>
      <c r="C34" s="95" t="s">
        <v>6</v>
      </c>
      <c r="D34" s="58"/>
      <c r="E34" s="381"/>
      <c r="F34" s="60"/>
      <c r="G34" s="60"/>
      <c r="H34" s="60"/>
      <c r="I34" s="61"/>
    </row>
    <row r="35" spans="2:9" x14ac:dyDescent="0.25">
      <c r="B35" s="62"/>
      <c r="C35" s="58" t="s">
        <v>8</v>
      </c>
      <c r="D35" s="58"/>
      <c r="E35" s="381">
        <v>0</v>
      </c>
      <c r="F35" s="60"/>
      <c r="G35" s="35">
        <f>SUM(Targets!$F$8)/1000</f>
        <v>10</v>
      </c>
      <c r="H35" s="35"/>
      <c r="I35" s="63">
        <f t="shared" ref="I35:I47" si="1">MAX(0,+G35-E35)</f>
        <v>10</v>
      </c>
    </row>
    <row r="36" spans="2:9" x14ac:dyDescent="0.25">
      <c r="B36" s="62"/>
      <c r="C36" s="58" t="s">
        <v>0</v>
      </c>
      <c r="D36" s="58"/>
      <c r="E36" s="381">
        <v>0</v>
      </c>
      <c r="F36" s="60"/>
      <c r="G36" s="35">
        <f>SUM(Targets!$F$6)/1000</f>
        <v>15</v>
      </c>
      <c r="H36" s="35"/>
      <c r="I36" s="63">
        <f t="shared" si="1"/>
        <v>15</v>
      </c>
    </row>
    <row r="37" spans="2:9" x14ac:dyDescent="0.25">
      <c r="B37" s="62"/>
      <c r="C37" s="58" t="s">
        <v>12</v>
      </c>
      <c r="D37" s="58"/>
      <c r="E37" s="381">
        <v>0</v>
      </c>
      <c r="F37" s="60"/>
      <c r="G37" s="35">
        <f>SUM(Targets!$F$7)/1000</f>
        <v>40</v>
      </c>
      <c r="H37" s="35"/>
      <c r="I37" s="63">
        <f t="shared" si="1"/>
        <v>40</v>
      </c>
    </row>
    <row r="38" spans="2:9" x14ac:dyDescent="0.25">
      <c r="B38" s="62"/>
      <c r="C38" s="58" t="s">
        <v>167</v>
      </c>
      <c r="D38" s="58"/>
      <c r="E38" s="381">
        <f>+E8</f>
        <v>7.1778438491354297</v>
      </c>
      <c r="F38" s="60"/>
      <c r="G38" s="35">
        <f>SUM(Targets!$F$9)/1000</f>
        <v>22.5</v>
      </c>
      <c r="H38" s="35"/>
      <c r="I38" s="63">
        <f t="shared" si="1"/>
        <v>15.32215615086457</v>
      </c>
    </row>
    <row r="39" spans="2:9" x14ac:dyDescent="0.25">
      <c r="B39" s="62"/>
      <c r="C39" s="58" t="s">
        <v>168</v>
      </c>
      <c r="D39" s="58"/>
      <c r="E39" s="381">
        <v>0</v>
      </c>
      <c r="F39" s="60"/>
      <c r="G39" s="35">
        <v>0</v>
      </c>
      <c r="H39" s="35"/>
      <c r="I39" s="63">
        <f t="shared" si="1"/>
        <v>0</v>
      </c>
    </row>
    <row r="40" spans="2:9" x14ac:dyDescent="0.25">
      <c r="B40" s="62"/>
      <c r="C40" s="58" t="s">
        <v>26</v>
      </c>
      <c r="D40" s="58"/>
      <c r="E40" s="381">
        <v>0</v>
      </c>
      <c r="F40" s="60"/>
      <c r="G40" s="35">
        <f>Targets!$F$11/1000</f>
        <v>4</v>
      </c>
      <c r="H40" s="35"/>
      <c r="I40" s="63">
        <f t="shared" si="1"/>
        <v>4</v>
      </c>
    </row>
    <row r="41" spans="2:9" x14ac:dyDescent="0.25">
      <c r="B41" s="62"/>
      <c r="C41" s="58" t="s">
        <v>178</v>
      </c>
      <c r="D41" s="58"/>
      <c r="E41" s="35">
        <v>0</v>
      </c>
      <c r="F41" s="35"/>
      <c r="G41" s="35">
        <f>Targets!F12/1000</f>
        <v>32.5</v>
      </c>
      <c r="H41" s="35"/>
      <c r="I41" s="63">
        <f t="shared" si="1"/>
        <v>32.5</v>
      </c>
    </row>
    <row r="42" spans="2:9" x14ac:dyDescent="0.25">
      <c r="B42" s="62"/>
      <c r="C42" s="58" t="s">
        <v>90</v>
      </c>
      <c r="D42" s="58"/>
      <c r="E42" s="381">
        <v>0</v>
      </c>
      <c r="F42" s="60"/>
      <c r="G42" s="35">
        <f>SUM(Targets!$F$14)/1000</f>
        <v>9</v>
      </c>
      <c r="H42" s="35"/>
      <c r="I42" s="63">
        <f t="shared" si="1"/>
        <v>9</v>
      </c>
    </row>
    <row r="43" spans="2:9" x14ac:dyDescent="0.25">
      <c r="B43" s="62"/>
      <c r="C43" s="58" t="s">
        <v>28</v>
      </c>
      <c r="D43" s="58"/>
      <c r="E43" s="381">
        <v>0</v>
      </c>
      <c r="F43" s="60"/>
      <c r="G43" s="35">
        <f>SUM(Targets!$F$15)/1000</f>
        <v>0</v>
      </c>
      <c r="H43" s="35"/>
      <c r="I43" s="63">
        <f t="shared" si="1"/>
        <v>0</v>
      </c>
    </row>
    <row r="44" spans="2:9" x14ac:dyDescent="0.25">
      <c r="B44" s="62"/>
      <c r="C44" s="58" t="s">
        <v>29</v>
      </c>
      <c r="D44" s="58"/>
      <c r="E44" s="381">
        <v>0</v>
      </c>
      <c r="F44" s="60"/>
      <c r="G44" s="35">
        <f>Targets!$F$16/1000</f>
        <v>0</v>
      </c>
      <c r="H44" s="35"/>
      <c r="I44" s="63">
        <f t="shared" si="1"/>
        <v>0</v>
      </c>
    </row>
    <row r="45" spans="2:9" x14ac:dyDescent="0.25">
      <c r="B45" s="62"/>
      <c r="C45" s="58" t="s">
        <v>20</v>
      </c>
      <c r="D45" s="58"/>
      <c r="E45" s="381">
        <v>0</v>
      </c>
      <c r="F45" s="60"/>
      <c r="G45" s="35">
        <f>Targets!$F$17/1000</f>
        <v>0</v>
      </c>
      <c r="H45" s="35"/>
      <c r="I45" s="63">
        <f t="shared" si="1"/>
        <v>0</v>
      </c>
    </row>
    <row r="46" spans="2:9" x14ac:dyDescent="0.25">
      <c r="B46" s="62"/>
      <c r="C46" s="58" t="s">
        <v>21</v>
      </c>
      <c r="D46" s="58"/>
      <c r="E46" s="381">
        <v>0</v>
      </c>
      <c r="F46" s="60"/>
      <c r="G46" s="35">
        <f>Targets!$F$18/1000</f>
        <v>1</v>
      </c>
      <c r="H46" s="35"/>
      <c r="I46" s="63">
        <f t="shared" si="1"/>
        <v>1</v>
      </c>
    </row>
    <row r="47" spans="2:9" x14ac:dyDescent="0.25">
      <c r="B47" s="62"/>
      <c r="C47" s="58" t="s">
        <v>30</v>
      </c>
      <c r="D47" s="58"/>
      <c r="E47" s="385"/>
      <c r="F47" s="60"/>
      <c r="G47" s="35">
        <f>Targets!$F$19/1000</f>
        <v>-32.549999999999997</v>
      </c>
      <c r="H47" s="35"/>
      <c r="I47" s="63">
        <f t="shared" si="1"/>
        <v>0</v>
      </c>
    </row>
    <row r="48" spans="2:9" x14ac:dyDescent="0.25">
      <c r="B48" s="62"/>
      <c r="C48" s="58"/>
      <c r="D48" s="58"/>
      <c r="E48" s="385"/>
      <c r="F48" s="60"/>
      <c r="G48" s="35"/>
      <c r="H48" s="35"/>
      <c r="I48" s="63"/>
    </row>
    <row r="49" spans="2:9" x14ac:dyDescent="0.25">
      <c r="B49" s="62"/>
      <c r="C49" s="95" t="s">
        <v>31</v>
      </c>
      <c r="D49" s="58"/>
      <c r="E49" s="34">
        <f>SUM(E35:E47)</f>
        <v>7.1778438491354297</v>
      </c>
      <c r="F49" s="60"/>
      <c r="G49" s="34">
        <f>SUM(G35:G47)</f>
        <v>101.45</v>
      </c>
      <c r="H49" s="32"/>
      <c r="I49" s="68">
        <f>SUM(I35:I47)</f>
        <v>126.82215615086457</v>
      </c>
    </row>
    <row r="50" spans="2:9" x14ac:dyDescent="0.25">
      <c r="B50" s="62"/>
      <c r="C50" s="58"/>
      <c r="D50" s="58"/>
      <c r="E50" s="381"/>
      <c r="F50" s="60"/>
      <c r="G50" s="60"/>
      <c r="H50" s="60"/>
      <c r="I50" s="61"/>
    </row>
    <row r="51" spans="2:9" x14ac:dyDescent="0.25">
      <c r="B51" s="62"/>
      <c r="C51" s="95" t="s">
        <v>32</v>
      </c>
      <c r="D51" s="58"/>
      <c r="E51" s="34">
        <f>SUM(E49,E32)</f>
        <v>66.063909903579329</v>
      </c>
      <c r="F51" s="60"/>
      <c r="G51" s="69">
        <f>SUM(G49,G32)</f>
        <v>249.3</v>
      </c>
      <c r="H51" s="60"/>
      <c r="I51" s="70">
        <f>SUM(I49,I32)</f>
        <v>251.31992343155466</v>
      </c>
    </row>
    <row r="52" spans="2:9" ht="13.8" thickBot="1" x14ac:dyDescent="0.3">
      <c r="B52" s="64"/>
      <c r="C52" s="65"/>
      <c r="D52" s="65"/>
      <c r="E52" s="382"/>
      <c r="F52" s="66"/>
      <c r="G52" s="66"/>
      <c r="H52" s="66"/>
      <c r="I52" s="67"/>
    </row>
    <row r="54" spans="2:9" x14ac:dyDescent="0.25">
      <c r="B54" s="93" t="s">
        <v>49</v>
      </c>
      <c r="C54" s="98" t="s">
        <v>50</v>
      </c>
      <c r="D54" s="98"/>
      <c r="E54" s="383"/>
      <c r="F54" s="98"/>
      <c r="G54" s="98"/>
      <c r="H54" s="98"/>
    </row>
    <row r="55" spans="2:9" x14ac:dyDescent="0.25">
      <c r="B55" s="93" t="s">
        <v>51</v>
      </c>
      <c r="C55" t="s">
        <v>52</v>
      </c>
      <c r="D55" s="98"/>
      <c r="E55" s="383"/>
      <c r="F55" s="98"/>
      <c r="G55" s="98"/>
      <c r="H55" s="98"/>
    </row>
  </sheetData>
  <phoneticPr fontId="0" type="noConversion"/>
  <pageMargins left="0.75" right="0.75" top="1" bottom="1" header="0.5" footer="0.5"/>
  <pageSetup paperSize="9" scale="66"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E21" sqref="E21"/>
    </sheetView>
  </sheetViews>
  <sheetFormatPr defaultRowHeight="13.2" x14ac:dyDescent="0.25"/>
  <cols>
    <col min="1" max="1" width="4.109375" customWidth="1"/>
    <col min="2" max="2" width="15.33203125" customWidth="1"/>
    <col min="3" max="3" width="2.44140625" customWidth="1"/>
    <col min="4" max="4" width="16.44140625" bestFit="1" customWidth="1"/>
    <col min="5" max="5" width="2" customWidth="1"/>
    <col min="7" max="7" width="2.6640625" customWidth="1"/>
    <col min="8" max="8" width="64.109375" bestFit="1" customWidth="1"/>
  </cols>
  <sheetData>
    <row r="1" spans="1:8" ht="17.399999999999999" x14ac:dyDescent="0.3">
      <c r="A1" s="401" t="s">
        <v>154</v>
      </c>
      <c r="B1" s="401"/>
      <c r="C1" s="401"/>
      <c r="D1" s="401"/>
    </row>
    <row r="3" spans="1:8" x14ac:dyDescent="0.25">
      <c r="A3" s="360" t="s">
        <v>155</v>
      </c>
      <c r="B3" s="360"/>
      <c r="C3" s="360"/>
      <c r="D3" s="360"/>
      <c r="E3" s="360"/>
      <c r="F3" s="360"/>
    </row>
    <row r="4" spans="1:8" x14ac:dyDescent="0.25">
      <c r="A4" s="361">
        <v>1</v>
      </c>
      <c r="B4" s="360" t="s">
        <v>157</v>
      </c>
      <c r="C4" s="360"/>
      <c r="D4" s="360" t="s">
        <v>0</v>
      </c>
      <c r="E4" s="360"/>
      <c r="F4" s="362">
        <v>40</v>
      </c>
      <c r="H4" s="363" t="s">
        <v>156</v>
      </c>
    </row>
    <row r="5" spans="1:8" x14ac:dyDescent="0.25">
      <c r="A5" s="361">
        <v>2</v>
      </c>
      <c r="B5" s="360" t="s">
        <v>1</v>
      </c>
      <c r="C5" s="364"/>
      <c r="D5" s="360" t="s">
        <v>0</v>
      </c>
      <c r="E5" s="360"/>
      <c r="F5" s="362">
        <v>32</v>
      </c>
      <c r="H5" s="363" t="s">
        <v>158</v>
      </c>
    </row>
    <row r="6" spans="1:8" x14ac:dyDescent="0.25">
      <c r="A6" s="361">
        <v>3</v>
      </c>
      <c r="B6" s="360" t="s">
        <v>166</v>
      </c>
      <c r="D6" s="360" t="s">
        <v>28</v>
      </c>
      <c r="F6" s="362">
        <v>16</v>
      </c>
    </row>
    <row r="7" spans="1:8" x14ac:dyDescent="0.25">
      <c r="A7" s="361">
        <v>4</v>
      </c>
      <c r="B7" s="360" t="s">
        <v>165</v>
      </c>
      <c r="D7" s="360" t="s">
        <v>28</v>
      </c>
      <c r="E7" s="360"/>
      <c r="F7" s="362">
        <v>8</v>
      </c>
    </row>
    <row r="8" spans="1:8" x14ac:dyDescent="0.25">
      <c r="A8" s="361">
        <v>5</v>
      </c>
      <c r="B8" s="360" t="s">
        <v>164</v>
      </c>
      <c r="D8" s="360" t="s">
        <v>0</v>
      </c>
      <c r="F8" s="362">
        <v>-33.6</v>
      </c>
    </row>
    <row r="9" spans="1:8" x14ac:dyDescent="0.25">
      <c r="A9" s="361">
        <v>6</v>
      </c>
      <c r="B9" s="360" t="s">
        <v>134</v>
      </c>
      <c r="C9" s="364"/>
      <c r="D9" s="360" t="s">
        <v>118</v>
      </c>
      <c r="E9" s="360"/>
      <c r="F9" s="362">
        <v>4</v>
      </c>
    </row>
    <row r="10" spans="1:8" x14ac:dyDescent="0.25">
      <c r="A10" s="361">
        <v>7</v>
      </c>
      <c r="B10" s="360" t="s">
        <v>159</v>
      </c>
      <c r="C10" s="364"/>
      <c r="D10" s="360" t="s">
        <v>28</v>
      </c>
      <c r="E10" s="360"/>
      <c r="F10" s="362">
        <v>1.8</v>
      </c>
    </row>
    <row r="11" spans="1:8" x14ac:dyDescent="0.25">
      <c r="A11" s="361">
        <v>8</v>
      </c>
      <c r="B11" s="360" t="s">
        <v>123</v>
      </c>
      <c r="D11" s="360" t="s">
        <v>8</v>
      </c>
      <c r="F11" s="365">
        <v>1</v>
      </c>
    </row>
    <row r="12" spans="1:8" x14ac:dyDescent="0.25">
      <c r="A12" s="361"/>
    </row>
    <row r="13" spans="1:8" x14ac:dyDescent="0.25">
      <c r="A13" s="361"/>
    </row>
    <row r="14" spans="1:8" x14ac:dyDescent="0.25">
      <c r="F14" s="362">
        <f>SUM(F4:F11)</f>
        <v>69.2</v>
      </c>
    </row>
    <row r="15" spans="1:8" x14ac:dyDescent="0.25">
      <c r="B15" s="360" t="s">
        <v>160</v>
      </c>
      <c r="C15" s="364"/>
      <c r="D15" s="360"/>
      <c r="F15" s="365">
        <v>2.6</v>
      </c>
    </row>
    <row r="16" spans="1:8" ht="13.8" thickBot="1" x14ac:dyDescent="0.3">
      <c r="B16" s="366" t="s">
        <v>161</v>
      </c>
      <c r="F16" s="367">
        <f>SUM(F14:F15)</f>
        <v>71.8</v>
      </c>
      <c r="H16" s="368" t="s">
        <v>162</v>
      </c>
    </row>
    <row r="17" spans="2:2" ht="13.8" thickTop="1" x14ac:dyDescent="0.25"/>
    <row r="22" spans="2:2" x14ac:dyDescent="0.25">
      <c r="B22" s="360"/>
    </row>
  </sheetData>
  <mergeCells count="1">
    <mergeCell ref="A1:D1"/>
  </mergeCells>
  <phoneticPr fontId="0"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9"/>
  <sheetViews>
    <sheetView zoomScale="65" zoomScaleNormal="75" workbookViewId="0">
      <selection activeCell="F20" sqref="F20"/>
    </sheetView>
  </sheetViews>
  <sheetFormatPr defaultRowHeight="13.2" x14ac:dyDescent="0.25"/>
  <cols>
    <col min="1" max="1" width="19" bestFit="1" customWidth="1"/>
    <col min="2" max="2" width="36.33203125" customWidth="1"/>
    <col min="3" max="3" width="12.33203125" bestFit="1" customWidth="1"/>
    <col min="4" max="4" width="4" customWidth="1"/>
    <col min="5" max="5" width="36.33203125" bestFit="1" customWidth="1"/>
    <col min="6" max="6" width="11.6640625" customWidth="1"/>
    <col min="7" max="7" width="4" customWidth="1"/>
    <col min="8" max="8" width="36.33203125" bestFit="1" customWidth="1"/>
    <col min="9" max="9" width="11.6640625" customWidth="1"/>
    <col min="10" max="10" width="4" customWidth="1"/>
    <col min="11" max="11" width="36.33203125" bestFit="1" customWidth="1"/>
    <col min="12" max="12" width="11.6640625" customWidth="1"/>
    <col min="13" max="13" width="4" customWidth="1"/>
    <col min="14" max="14" width="36.33203125" bestFit="1" customWidth="1"/>
    <col min="15" max="15" width="17.88671875" bestFit="1" customWidth="1"/>
    <col min="16" max="17" width="9.109375" style="142" customWidth="1"/>
    <col min="18" max="18" width="33.109375" style="142" bestFit="1" customWidth="1"/>
    <col min="19" max="19" width="13.44140625" bestFit="1" customWidth="1"/>
  </cols>
  <sheetData>
    <row r="1" spans="1:19" ht="13.8" thickBot="1" x14ac:dyDescent="0.3"/>
    <row r="2" spans="1:19" ht="15.6" x14ac:dyDescent="0.3">
      <c r="B2" s="402" t="s">
        <v>70</v>
      </c>
      <c r="C2" s="403"/>
      <c r="E2" s="402" t="s">
        <v>71</v>
      </c>
      <c r="F2" s="403"/>
      <c r="H2" s="402" t="s">
        <v>72</v>
      </c>
      <c r="I2" s="403"/>
      <c r="K2" s="402" t="s">
        <v>73</v>
      </c>
      <c r="L2" s="403"/>
      <c r="N2" s="402" t="s">
        <v>193</v>
      </c>
      <c r="O2" s="403"/>
      <c r="R2" s="402" t="s">
        <v>194</v>
      </c>
      <c r="S2" s="403"/>
    </row>
    <row r="3" spans="1:19" ht="15.6" x14ac:dyDescent="0.3">
      <c r="A3" s="124" t="s">
        <v>74</v>
      </c>
      <c r="B3" s="125"/>
      <c r="C3" s="126"/>
      <c r="E3" s="125"/>
      <c r="F3" s="126"/>
      <c r="H3" s="125"/>
      <c r="I3" s="126"/>
      <c r="K3" s="125"/>
      <c r="L3" s="126"/>
      <c r="N3" s="125"/>
      <c r="O3" s="126"/>
      <c r="R3" s="125"/>
      <c r="S3" s="126"/>
    </row>
    <row r="4" spans="1:19" x14ac:dyDescent="0.25">
      <c r="B4" s="127" t="s">
        <v>75</v>
      </c>
      <c r="C4" s="128" t="s">
        <v>36</v>
      </c>
      <c r="E4" s="127" t="s">
        <v>75</v>
      </c>
      <c r="F4" s="128" t="s">
        <v>36</v>
      </c>
      <c r="H4" s="127" t="s">
        <v>75</v>
      </c>
      <c r="I4" s="128" t="s">
        <v>36</v>
      </c>
      <c r="K4" s="127" t="s">
        <v>75</v>
      </c>
      <c r="L4" s="128" t="s">
        <v>36</v>
      </c>
      <c r="N4" s="127" t="s">
        <v>75</v>
      </c>
      <c r="O4" s="128" t="s">
        <v>36</v>
      </c>
      <c r="R4" s="127" t="s">
        <v>75</v>
      </c>
      <c r="S4" s="128" t="s">
        <v>36</v>
      </c>
    </row>
    <row r="5" spans="1:19" x14ac:dyDescent="0.25">
      <c r="B5" s="9"/>
      <c r="C5" s="129"/>
      <c r="E5" s="9"/>
      <c r="F5" s="129"/>
      <c r="H5" s="9"/>
      <c r="I5" s="129"/>
      <c r="K5" s="9"/>
      <c r="L5" s="129"/>
      <c r="N5" s="9"/>
      <c r="O5" s="129"/>
      <c r="R5" s="9"/>
      <c r="S5" s="129"/>
    </row>
    <row r="6" spans="1:19" x14ac:dyDescent="0.25">
      <c r="B6" s="130" t="s">
        <v>76</v>
      </c>
      <c r="C6" s="131">
        <f>15000+40000</f>
        <v>55000</v>
      </c>
      <c r="E6" s="373" t="s">
        <v>76</v>
      </c>
      <c r="F6" s="132">
        <v>15000</v>
      </c>
      <c r="H6" s="130" t="s">
        <v>76</v>
      </c>
      <c r="I6" s="132">
        <v>15000</v>
      </c>
      <c r="K6" s="130" t="s">
        <v>76</v>
      </c>
      <c r="L6" s="132">
        <v>15000</v>
      </c>
      <c r="N6" s="130" t="s">
        <v>76</v>
      </c>
      <c r="O6" s="132">
        <f t="shared" ref="O6:O19" si="0">SUM(L6,I6,F6,C6)</f>
        <v>100000</v>
      </c>
      <c r="R6" s="130" t="s">
        <v>76</v>
      </c>
      <c r="S6" s="132">
        <v>100000</v>
      </c>
    </row>
    <row r="7" spans="1:19" x14ac:dyDescent="0.25">
      <c r="B7" s="130" t="s">
        <v>12</v>
      </c>
      <c r="C7" s="131">
        <v>0</v>
      </c>
      <c r="E7" s="130" t="s">
        <v>12</v>
      </c>
      <c r="F7" s="132">
        <v>40000</v>
      </c>
      <c r="H7" s="130" t="s">
        <v>12</v>
      </c>
      <c r="I7" s="132"/>
      <c r="K7" s="130" t="s">
        <v>12</v>
      </c>
      <c r="L7" s="132"/>
      <c r="N7" s="130" t="s">
        <v>12</v>
      </c>
      <c r="O7" s="132">
        <f t="shared" si="0"/>
        <v>40000</v>
      </c>
      <c r="R7" s="130" t="s">
        <v>12</v>
      </c>
      <c r="S7" s="132">
        <v>0</v>
      </c>
    </row>
    <row r="8" spans="1:19" x14ac:dyDescent="0.25">
      <c r="B8" s="130" t="s">
        <v>121</v>
      </c>
      <c r="C8" s="131">
        <v>10000</v>
      </c>
      <c r="E8" s="373" t="str">
        <f>B8</f>
        <v>GAS</v>
      </c>
      <c r="F8" s="132">
        <f>10000</f>
        <v>10000</v>
      </c>
      <c r="H8" s="130" t="str">
        <f>E8</f>
        <v>GAS</v>
      </c>
      <c r="I8" s="132">
        <f>10000</f>
        <v>10000</v>
      </c>
      <c r="K8" s="130" t="str">
        <f>H8</f>
        <v>GAS</v>
      </c>
      <c r="L8" s="132">
        <f>10000</f>
        <v>10000</v>
      </c>
      <c r="N8" s="130" t="str">
        <f>K8</f>
        <v>GAS</v>
      </c>
      <c r="O8" s="132">
        <f t="shared" si="0"/>
        <v>40000</v>
      </c>
      <c r="R8" s="130">
        <f>O7</f>
        <v>40000</v>
      </c>
      <c r="S8" s="132">
        <v>40000</v>
      </c>
    </row>
    <row r="9" spans="1:19" x14ac:dyDescent="0.25">
      <c r="B9" s="130" t="s">
        <v>122</v>
      </c>
      <c r="C9" s="132">
        <f>11250+2000</f>
        <v>13250</v>
      </c>
      <c r="E9" s="130" t="str">
        <f>B9</f>
        <v>CONTINENTAL</v>
      </c>
      <c r="F9" s="132">
        <f>11250+11250</f>
        <v>22500</v>
      </c>
      <c r="H9" s="130" t="str">
        <f>E9</f>
        <v>CONTINENTAL</v>
      </c>
      <c r="I9" s="132">
        <f>11250+11250+2000</f>
        <v>24500</v>
      </c>
      <c r="K9" s="130" t="str">
        <f>H9</f>
        <v>CONTINENTAL</v>
      </c>
      <c r="L9" s="132">
        <f>11250+11250+6000</f>
        <v>28500</v>
      </c>
      <c r="N9" s="130" t="str">
        <f>K9</f>
        <v>CONTINENTAL</v>
      </c>
      <c r="O9" s="132">
        <f t="shared" si="0"/>
        <v>88750</v>
      </c>
      <c r="R9" s="130">
        <f>O8</f>
        <v>40000</v>
      </c>
      <c r="S9" s="132">
        <v>88750</v>
      </c>
    </row>
    <row r="10" spans="1:19" x14ac:dyDescent="0.25">
      <c r="B10" s="130" t="s">
        <v>179</v>
      </c>
      <c r="C10" s="132">
        <v>0</v>
      </c>
      <c r="E10" s="130" t="s">
        <v>179</v>
      </c>
      <c r="F10" s="132">
        <v>0</v>
      </c>
      <c r="H10" s="130" t="s">
        <v>179</v>
      </c>
      <c r="I10" s="132">
        <v>0</v>
      </c>
      <c r="K10" s="130" t="s">
        <v>179</v>
      </c>
      <c r="L10" s="132">
        <v>60000</v>
      </c>
      <c r="N10" s="130" t="s">
        <v>179</v>
      </c>
      <c r="O10" s="132">
        <f t="shared" si="0"/>
        <v>60000</v>
      </c>
      <c r="R10" s="130">
        <f>O9</f>
        <v>88750</v>
      </c>
      <c r="S10" s="132">
        <v>60000</v>
      </c>
    </row>
    <row r="11" spans="1:19" x14ac:dyDescent="0.25">
      <c r="B11" s="130" t="s">
        <v>77</v>
      </c>
      <c r="C11" s="133">
        <v>2500</v>
      </c>
      <c r="E11" s="130" t="s">
        <v>77</v>
      </c>
      <c r="F11" s="133">
        <v>4000</v>
      </c>
      <c r="H11" s="130" t="s">
        <v>77</v>
      </c>
      <c r="I11" s="133">
        <v>4000</v>
      </c>
      <c r="K11" s="130" t="s">
        <v>77</v>
      </c>
      <c r="L11" s="133">
        <v>4000</v>
      </c>
      <c r="N11" s="130" t="s">
        <v>77</v>
      </c>
      <c r="O11" s="132">
        <f t="shared" si="0"/>
        <v>14500</v>
      </c>
      <c r="R11" s="130" t="s">
        <v>77</v>
      </c>
      <c r="S11" s="132">
        <v>10000</v>
      </c>
    </row>
    <row r="12" spans="1:19" x14ac:dyDescent="0.25">
      <c r="B12" s="130" t="s">
        <v>78</v>
      </c>
      <c r="C12" s="132">
        <f>110000/4</f>
        <v>27500</v>
      </c>
      <c r="E12" s="130" t="s">
        <v>78</v>
      </c>
      <c r="F12" s="132">
        <v>32500</v>
      </c>
      <c r="H12" s="130" t="s">
        <v>78</v>
      </c>
      <c r="I12" s="132">
        <f>110000/4</f>
        <v>27500</v>
      </c>
      <c r="K12" s="130" t="s">
        <v>78</v>
      </c>
      <c r="L12" s="132">
        <f>110000/4</f>
        <v>27500</v>
      </c>
      <c r="N12" s="130" t="s">
        <v>78</v>
      </c>
      <c r="O12" s="132">
        <f t="shared" si="0"/>
        <v>115000</v>
      </c>
      <c r="R12" s="130" t="s">
        <v>78</v>
      </c>
      <c r="S12" s="132">
        <v>110000</v>
      </c>
    </row>
    <row r="13" spans="1:19" x14ac:dyDescent="0.25">
      <c r="B13" s="130" t="s">
        <v>79</v>
      </c>
      <c r="C13" s="134"/>
      <c r="E13" s="130" t="s">
        <v>79</v>
      </c>
      <c r="F13" s="133"/>
      <c r="H13" s="130" t="s">
        <v>79</v>
      </c>
      <c r="I13" s="133"/>
      <c r="K13" s="130" t="s">
        <v>79</v>
      </c>
      <c r="L13" s="133"/>
      <c r="N13" s="130" t="s">
        <v>79</v>
      </c>
      <c r="O13" s="132">
        <f t="shared" si="0"/>
        <v>0</v>
      </c>
      <c r="R13" s="130" t="s">
        <v>79</v>
      </c>
      <c r="S13" s="132">
        <v>0</v>
      </c>
    </row>
    <row r="14" spans="1:19" x14ac:dyDescent="0.25">
      <c r="B14" s="130" t="s">
        <v>80</v>
      </c>
      <c r="C14" s="132">
        <v>9000</v>
      </c>
      <c r="E14" s="130" t="s">
        <v>80</v>
      </c>
      <c r="F14" s="132">
        <v>9000</v>
      </c>
      <c r="H14" s="130" t="s">
        <v>80</v>
      </c>
      <c r="I14" s="132">
        <v>7000</v>
      </c>
      <c r="K14" s="130" t="s">
        <v>80</v>
      </c>
      <c r="L14" s="132">
        <v>9000</v>
      </c>
      <c r="N14" s="130" t="s">
        <v>80</v>
      </c>
      <c r="O14" s="132">
        <f t="shared" si="0"/>
        <v>34000</v>
      </c>
      <c r="R14" s="130" t="s">
        <v>80</v>
      </c>
      <c r="S14" s="132">
        <v>31000</v>
      </c>
    </row>
    <row r="15" spans="1:19" x14ac:dyDescent="0.25">
      <c r="B15" s="130" t="s">
        <v>81</v>
      </c>
      <c r="C15" s="134">
        <v>0</v>
      </c>
      <c r="E15" s="130" t="s">
        <v>81</v>
      </c>
      <c r="F15" s="133">
        <v>0</v>
      </c>
      <c r="H15" s="130" t="s">
        <v>81</v>
      </c>
      <c r="I15" s="133">
        <v>0</v>
      </c>
      <c r="K15" s="130" t="s">
        <v>81</v>
      </c>
      <c r="L15" s="133">
        <v>0</v>
      </c>
      <c r="N15" s="130" t="s">
        <v>81</v>
      </c>
      <c r="O15" s="132">
        <f t="shared" si="0"/>
        <v>0</v>
      </c>
      <c r="R15" s="130" t="s">
        <v>81</v>
      </c>
      <c r="S15" s="132">
        <v>0</v>
      </c>
    </row>
    <row r="16" spans="1:19" x14ac:dyDescent="0.25">
      <c r="B16" s="130" t="s">
        <v>82</v>
      </c>
      <c r="C16" s="134">
        <v>5000</v>
      </c>
      <c r="E16" s="130" t="s">
        <v>82</v>
      </c>
      <c r="F16" s="133">
        <f>15000-15000</f>
        <v>0</v>
      </c>
      <c r="H16" s="130" t="s">
        <v>82</v>
      </c>
      <c r="I16" s="133">
        <v>15000</v>
      </c>
      <c r="K16" s="130" t="s">
        <v>82</v>
      </c>
      <c r="L16" s="133">
        <v>5000</v>
      </c>
      <c r="N16" s="130" t="s">
        <v>82</v>
      </c>
      <c r="O16" s="132">
        <f t="shared" si="0"/>
        <v>25000</v>
      </c>
      <c r="R16" s="130" t="s">
        <v>82</v>
      </c>
      <c r="S16" s="132">
        <v>40000</v>
      </c>
    </row>
    <row r="17" spans="1:19" x14ac:dyDescent="0.25">
      <c r="B17" s="130" t="s">
        <v>83</v>
      </c>
      <c r="C17" s="133"/>
      <c r="E17" s="130" t="s">
        <v>83</v>
      </c>
      <c r="F17" s="133"/>
      <c r="H17" s="130" t="s">
        <v>83</v>
      </c>
      <c r="I17" s="133"/>
      <c r="K17" s="130" t="s">
        <v>83</v>
      </c>
      <c r="L17" s="133"/>
      <c r="N17" s="130" t="s">
        <v>83</v>
      </c>
      <c r="O17" s="132">
        <f t="shared" si="0"/>
        <v>0</v>
      </c>
      <c r="R17" s="130" t="s">
        <v>83</v>
      </c>
      <c r="S17" s="132">
        <v>0</v>
      </c>
    </row>
    <row r="18" spans="1:19" x14ac:dyDescent="0.25">
      <c r="B18" s="130" t="s">
        <v>84</v>
      </c>
      <c r="C18" s="133">
        <v>0</v>
      </c>
      <c r="E18" s="130" t="s">
        <v>84</v>
      </c>
      <c r="F18" s="133">
        <v>1000</v>
      </c>
      <c r="H18" s="130" t="s">
        <v>84</v>
      </c>
      <c r="I18" s="133">
        <v>8250</v>
      </c>
      <c r="K18" s="130" t="s">
        <v>84</v>
      </c>
      <c r="L18" s="133">
        <v>8250</v>
      </c>
      <c r="N18" s="130" t="s">
        <v>84</v>
      </c>
      <c r="O18" s="132">
        <f t="shared" si="0"/>
        <v>17500</v>
      </c>
      <c r="R18" s="130" t="s">
        <v>84</v>
      </c>
      <c r="S18" s="132">
        <v>20000</v>
      </c>
    </row>
    <row r="19" spans="1:19" x14ac:dyDescent="0.25">
      <c r="B19" s="130" t="s">
        <v>30</v>
      </c>
      <c r="C19" s="134">
        <f>-21375-5750+25000-3000+3600-4000+5000+4000</f>
        <v>3475</v>
      </c>
      <c r="E19" s="130" t="s">
        <v>30</v>
      </c>
      <c r="F19" s="134">
        <f>-21275+2300-3000-5000+3000+2500-50000+8000-19000+5500-2300-4000+400-7000+1925+2900+37500+15000</f>
        <v>-32550</v>
      </c>
      <c r="H19" s="130" t="s">
        <v>30</v>
      </c>
      <c r="I19" s="134">
        <v>3113</v>
      </c>
      <c r="K19" s="130" t="s">
        <v>30</v>
      </c>
      <c r="L19" s="375">
        <f>-33900+4613</f>
        <v>-29287</v>
      </c>
      <c r="N19" s="130" t="s">
        <v>30</v>
      </c>
      <c r="O19" s="132">
        <f t="shared" si="0"/>
        <v>-55249</v>
      </c>
      <c r="R19" s="130" t="s">
        <v>30</v>
      </c>
      <c r="S19" s="132">
        <v>51050</v>
      </c>
    </row>
    <row r="20" spans="1:19" ht="13.8" thickBot="1" x14ac:dyDescent="0.3">
      <c r="B20" s="135" t="s">
        <v>85</v>
      </c>
      <c r="C20" s="136">
        <f>SUM(C6:C19)</f>
        <v>125725</v>
      </c>
      <c r="E20" s="135" t="s">
        <v>85</v>
      </c>
      <c r="F20" s="136">
        <f>SUM(F6:F19)</f>
        <v>101450</v>
      </c>
      <c r="H20" s="135" t="s">
        <v>85</v>
      </c>
      <c r="I20" s="136">
        <f>SUM(I6:I19)</f>
        <v>114363</v>
      </c>
      <c r="K20" s="135" t="s">
        <v>85</v>
      </c>
      <c r="L20" s="136">
        <f>SUM(L6:L19)</f>
        <v>137963</v>
      </c>
      <c r="N20" s="135" t="s">
        <v>85</v>
      </c>
      <c r="O20" s="136">
        <f>SUM(O6:O19)</f>
        <v>479501</v>
      </c>
      <c r="R20" s="135" t="s">
        <v>85</v>
      </c>
      <c r="S20" s="136">
        <v>550800</v>
      </c>
    </row>
    <row r="21" spans="1:19" ht="14.4" thickTop="1" thickBot="1" x14ac:dyDescent="0.3">
      <c r="B21" s="137"/>
      <c r="C21" s="5"/>
      <c r="E21" s="137"/>
      <c r="F21" s="5"/>
      <c r="H21" s="137"/>
      <c r="I21" s="5"/>
      <c r="K21" s="137"/>
      <c r="L21" s="5"/>
      <c r="N21" s="137"/>
      <c r="O21" s="5"/>
      <c r="R21" s="137"/>
      <c r="S21" s="5"/>
    </row>
    <row r="22" spans="1:19" x14ac:dyDescent="0.25">
      <c r="A22" s="124" t="s">
        <v>86</v>
      </c>
      <c r="R22"/>
    </row>
    <row r="23" spans="1:19" ht="13.8" thickBot="1" x14ac:dyDescent="0.3">
      <c r="B23" s="138"/>
      <c r="C23" s="139"/>
      <c r="R23"/>
    </row>
    <row r="24" spans="1:19" x14ac:dyDescent="0.25">
      <c r="B24" s="140" t="s">
        <v>0</v>
      </c>
      <c r="C24" s="141">
        <v>20000</v>
      </c>
      <c r="D24" s="142"/>
      <c r="E24" s="374" t="s">
        <v>0</v>
      </c>
      <c r="F24" s="141">
        <v>20000</v>
      </c>
      <c r="H24" s="140" t="s">
        <v>0</v>
      </c>
      <c r="I24" s="141">
        <v>20000</v>
      </c>
      <c r="K24" s="140" t="s">
        <v>0</v>
      </c>
      <c r="L24" s="141">
        <v>20000</v>
      </c>
      <c r="N24" s="140" t="s">
        <v>0</v>
      </c>
      <c r="O24" s="143">
        <f t="shared" ref="O24:O31" si="1">SUM(L24,I24,F24,C24)</f>
        <v>80000</v>
      </c>
      <c r="R24" s="140" t="s">
        <v>0</v>
      </c>
      <c r="S24" s="143">
        <v>80000</v>
      </c>
    </row>
    <row r="25" spans="1:19" x14ac:dyDescent="0.25">
      <c r="B25" s="130" t="s">
        <v>87</v>
      </c>
      <c r="C25" s="131">
        <v>17000</v>
      </c>
      <c r="D25" s="142"/>
      <c r="E25" s="373" t="s">
        <v>87</v>
      </c>
      <c r="F25" s="131">
        <v>0</v>
      </c>
      <c r="H25" s="130" t="s">
        <v>87</v>
      </c>
      <c r="I25" s="131">
        <v>0</v>
      </c>
      <c r="K25" s="130" t="s">
        <v>87</v>
      </c>
      <c r="L25" s="131">
        <v>0</v>
      </c>
      <c r="N25" s="130" t="s">
        <v>87</v>
      </c>
      <c r="O25" s="132">
        <f t="shared" si="1"/>
        <v>17000</v>
      </c>
      <c r="R25" s="130" t="s">
        <v>87</v>
      </c>
      <c r="S25" s="132">
        <v>17000</v>
      </c>
    </row>
    <row r="26" spans="1:19" x14ac:dyDescent="0.25">
      <c r="B26" s="130" t="s">
        <v>88</v>
      </c>
      <c r="C26" s="131">
        <v>3000</v>
      </c>
      <c r="D26" s="142"/>
      <c r="E26" s="373" t="s">
        <v>88</v>
      </c>
      <c r="F26" s="131">
        <v>5000</v>
      </c>
      <c r="H26" s="130" t="s">
        <v>88</v>
      </c>
      <c r="I26" s="131">
        <v>5000</v>
      </c>
      <c r="K26" s="130" t="s">
        <v>88</v>
      </c>
      <c r="L26" s="131">
        <v>7000</v>
      </c>
      <c r="N26" s="130" t="s">
        <v>88</v>
      </c>
      <c r="O26" s="132">
        <f t="shared" si="1"/>
        <v>20000</v>
      </c>
      <c r="R26" s="130" t="s">
        <v>88</v>
      </c>
      <c r="S26" s="132">
        <v>20000</v>
      </c>
    </row>
    <row r="27" spans="1:19" x14ac:dyDescent="0.25">
      <c r="B27" s="130" t="s">
        <v>9</v>
      </c>
      <c r="C27" s="131">
        <v>5000</v>
      </c>
      <c r="D27" s="142"/>
      <c r="E27" s="373" t="s">
        <v>9</v>
      </c>
      <c r="F27" s="131">
        <v>15000</v>
      </c>
      <c r="H27" s="130" t="s">
        <v>9</v>
      </c>
      <c r="I27" s="131">
        <v>20000</v>
      </c>
      <c r="K27" s="130" t="s">
        <v>9</v>
      </c>
      <c r="L27" s="131">
        <v>20000</v>
      </c>
      <c r="N27" s="130" t="s">
        <v>9</v>
      </c>
      <c r="O27" s="132">
        <f t="shared" si="1"/>
        <v>60000</v>
      </c>
      <c r="R27" s="130" t="s">
        <v>9</v>
      </c>
      <c r="S27" s="132">
        <v>20000</v>
      </c>
    </row>
    <row r="28" spans="1:19" x14ac:dyDescent="0.25">
      <c r="B28" s="130" t="s">
        <v>8</v>
      </c>
      <c r="C28" s="131">
        <v>15000</v>
      </c>
      <c r="D28" s="142"/>
      <c r="E28" s="373" t="s">
        <v>8</v>
      </c>
      <c r="F28" s="131">
        <v>15000</v>
      </c>
      <c r="H28" s="130" t="s">
        <v>8</v>
      </c>
      <c r="I28" s="131">
        <v>15000</v>
      </c>
      <c r="K28" s="130" t="s">
        <v>8</v>
      </c>
      <c r="L28" s="131">
        <v>15000</v>
      </c>
      <c r="N28" s="130" t="s">
        <v>8</v>
      </c>
      <c r="O28" s="132">
        <f t="shared" si="1"/>
        <v>60000</v>
      </c>
      <c r="R28" s="130" t="s">
        <v>8</v>
      </c>
      <c r="S28" s="132">
        <v>60000</v>
      </c>
    </row>
    <row r="29" spans="1:19" x14ac:dyDescent="0.25">
      <c r="B29" s="130" t="s">
        <v>89</v>
      </c>
      <c r="C29" s="134">
        <v>3000</v>
      </c>
      <c r="D29" s="142"/>
      <c r="E29" s="373" t="s">
        <v>89</v>
      </c>
      <c r="F29" s="134">
        <v>5000</v>
      </c>
      <c r="H29" s="130" t="s">
        <v>89</v>
      </c>
      <c r="I29" s="134">
        <v>5000</v>
      </c>
      <c r="K29" s="130" t="s">
        <v>89</v>
      </c>
      <c r="L29" s="134">
        <v>7000</v>
      </c>
      <c r="N29" s="130" t="s">
        <v>89</v>
      </c>
      <c r="O29" s="132">
        <f t="shared" si="1"/>
        <v>20000</v>
      </c>
      <c r="R29" s="130" t="s">
        <v>89</v>
      </c>
      <c r="S29" s="132">
        <v>20000</v>
      </c>
    </row>
    <row r="30" spans="1:19" x14ac:dyDescent="0.25">
      <c r="B30" s="130" t="s">
        <v>12</v>
      </c>
      <c r="C30" s="134">
        <f>46400-40000</f>
        <v>6400</v>
      </c>
      <c r="D30" s="142"/>
      <c r="E30" s="373" t="s">
        <v>12</v>
      </c>
      <c r="F30" s="134">
        <f>6400-10000</f>
        <v>-3600</v>
      </c>
      <c r="H30" s="130" t="s">
        <v>12</v>
      </c>
      <c r="I30" s="134">
        <f>6400-10000</f>
        <v>-3600</v>
      </c>
      <c r="K30" s="130" t="s">
        <v>12</v>
      </c>
      <c r="L30" s="134">
        <f>6400-10000</f>
        <v>-3600</v>
      </c>
      <c r="N30" s="130" t="s">
        <v>12</v>
      </c>
      <c r="O30" s="132">
        <f t="shared" si="1"/>
        <v>-4400</v>
      </c>
      <c r="R30" s="130" t="s">
        <v>12</v>
      </c>
      <c r="S30" s="132">
        <v>-4400</v>
      </c>
    </row>
    <row r="31" spans="1:19" x14ac:dyDescent="0.25">
      <c r="B31" s="130" t="s">
        <v>90</v>
      </c>
      <c r="C31" s="134">
        <v>6000</v>
      </c>
      <c r="D31" s="142"/>
      <c r="E31" s="373" t="s">
        <v>90</v>
      </c>
      <c r="F31" s="134">
        <v>8000</v>
      </c>
      <c r="H31" s="130" t="s">
        <v>90</v>
      </c>
      <c r="I31" s="134">
        <v>11000</v>
      </c>
      <c r="K31" s="130" t="s">
        <v>90</v>
      </c>
      <c r="L31" s="134">
        <v>11000</v>
      </c>
      <c r="N31" s="130" t="s">
        <v>90</v>
      </c>
      <c r="O31" s="132">
        <f t="shared" si="1"/>
        <v>36000</v>
      </c>
      <c r="R31" s="130" t="s">
        <v>90</v>
      </c>
      <c r="S31" s="132">
        <v>24000</v>
      </c>
    </row>
    <row r="32" spans="1:19" x14ac:dyDescent="0.25">
      <c r="B32" s="130" t="s">
        <v>10</v>
      </c>
      <c r="C32" s="134"/>
      <c r="D32" s="142"/>
      <c r="E32" s="373" t="s">
        <v>10</v>
      </c>
      <c r="F32" s="134"/>
      <c r="H32" s="130" t="s">
        <v>10</v>
      </c>
      <c r="I32" s="134"/>
      <c r="K32" s="130" t="s">
        <v>10</v>
      </c>
      <c r="L32" s="134"/>
      <c r="N32" s="130" t="s">
        <v>10</v>
      </c>
      <c r="O32" s="132"/>
      <c r="R32" s="130" t="s">
        <v>10</v>
      </c>
      <c r="S32" s="132"/>
    </row>
    <row r="33" spans="2:19" x14ac:dyDescent="0.25">
      <c r="B33" s="130" t="s">
        <v>91</v>
      </c>
      <c r="C33" s="133"/>
      <c r="D33" s="142"/>
      <c r="E33" s="373" t="s">
        <v>91</v>
      </c>
      <c r="F33" s="133">
        <v>3000</v>
      </c>
      <c r="H33" s="130" t="s">
        <v>91</v>
      </c>
      <c r="I33" s="133">
        <v>3000</v>
      </c>
      <c r="K33" s="130" t="s">
        <v>91</v>
      </c>
      <c r="L33" s="133">
        <v>3000</v>
      </c>
      <c r="N33" s="130" t="s">
        <v>91</v>
      </c>
      <c r="O33" s="132">
        <f>SUM(L33,I33,F33,C33)</f>
        <v>9000</v>
      </c>
      <c r="R33" s="130" t="s">
        <v>91</v>
      </c>
      <c r="S33" s="132">
        <v>9000</v>
      </c>
    </row>
    <row r="34" spans="2:19" x14ac:dyDescent="0.25">
      <c r="B34" s="130" t="s">
        <v>23</v>
      </c>
      <c r="C34" s="132">
        <f>5000-7500+600</f>
        <v>-1900</v>
      </c>
      <c r="D34" s="142"/>
      <c r="E34" s="373" t="s">
        <v>23</v>
      </c>
      <c r="F34" s="132">
        <f>5000-7500+600</f>
        <v>-1900</v>
      </c>
      <c r="H34" s="130" t="s">
        <v>23</v>
      </c>
      <c r="I34" s="132">
        <f>5000-7500+600</f>
        <v>-1900</v>
      </c>
      <c r="K34" s="130" t="s">
        <v>23</v>
      </c>
      <c r="L34" s="132">
        <f>5000-7500+600</f>
        <v>-1900</v>
      </c>
      <c r="N34" s="130" t="s">
        <v>23</v>
      </c>
      <c r="O34" s="132">
        <f>SUM(L34,I34,F34,C34)</f>
        <v>-7600</v>
      </c>
      <c r="R34" s="130" t="s">
        <v>23</v>
      </c>
      <c r="S34" s="132">
        <v>-7600</v>
      </c>
    </row>
    <row r="35" spans="2:19" x14ac:dyDescent="0.25">
      <c r="B35" s="130" t="s">
        <v>92</v>
      </c>
      <c r="C35" s="132"/>
      <c r="D35" s="142"/>
      <c r="E35" s="373" t="s">
        <v>92</v>
      </c>
      <c r="F35" s="132"/>
      <c r="H35" s="130" t="s">
        <v>92</v>
      </c>
      <c r="I35" s="132"/>
      <c r="K35" s="130" t="s">
        <v>92</v>
      </c>
      <c r="L35" s="132"/>
      <c r="N35" s="130" t="s">
        <v>92</v>
      </c>
      <c r="O35" s="132"/>
      <c r="R35" s="130" t="s">
        <v>92</v>
      </c>
      <c r="S35" s="132"/>
    </row>
    <row r="36" spans="2:19" x14ac:dyDescent="0.25">
      <c r="B36" s="130" t="s">
        <v>93</v>
      </c>
      <c r="C36" s="132">
        <v>12400</v>
      </c>
      <c r="D36" s="142"/>
      <c r="E36" s="373" t="s">
        <v>93</v>
      </c>
      <c r="F36" s="132">
        <v>18075</v>
      </c>
      <c r="H36" s="130" t="s">
        <v>93</v>
      </c>
      <c r="I36" s="132">
        <f>26400/2</f>
        <v>13200</v>
      </c>
      <c r="K36" s="130" t="s">
        <v>93</v>
      </c>
      <c r="L36" s="132">
        <f>29800/2</f>
        <v>14900</v>
      </c>
      <c r="N36" s="130" t="s">
        <v>93</v>
      </c>
      <c r="O36" s="132">
        <f>SUM(L36,I36,F36,C36)</f>
        <v>58575</v>
      </c>
      <c r="R36" s="130" t="s">
        <v>93</v>
      </c>
      <c r="S36" s="132">
        <v>51200</v>
      </c>
    </row>
    <row r="37" spans="2:19" x14ac:dyDescent="0.25">
      <c r="B37" s="130" t="s">
        <v>11</v>
      </c>
      <c r="C37" s="132"/>
      <c r="D37" s="142"/>
      <c r="E37" s="373" t="s">
        <v>11</v>
      </c>
      <c r="F37" s="132">
        <f>52500-37500</f>
        <v>15000</v>
      </c>
      <c r="H37" s="130" t="s">
        <v>11</v>
      </c>
      <c r="I37" s="132"/>
      <c r="K37" s="130" t="s">
        <v>11</v>
      </c>
      <c r="L37" s="132"/>
      <c r="N37" s="130" t="s">
        <v>11</v>
      </c>
      <c r="O37" s="132">
        <f>SUM(L37,I37,F37,C37)</f>
        <v>15000</v>
      </c>
      <c r="R37" s="130" t="s">
        <v>11</v>
      </c>
      <c r="S37" s="132"/>
    </row>
    <row r="38" spans="2:19" x14ac:dyDescent="0.25">
      <c r="B38" s="130" t="s">
        <v>20</v>
      </c>
      <c r="C38" s="132">
        <v>3375</v>
      </c>
      <c r="D38" s="142"/>
      <c r="E38" s="373" t="s">
        <v>20</v>
      </c>
      <c r="F38" s="132">
        <v>4275</v>
      </c>
      <c r="H38" s="130" t="s">
        <v>20</v>
      </c>
      <c r="I38" s="132">
        <v>5600</v>
      </c>
      <c r="K38" s="130" t="s">
        <v>20</v>
      </c>
      <c r="L38" s="132">
        <v>6750</v>
      </c>
      <c r="N38" s="130" t="s">
        <v>20</v>
      </c>
      <c r="O38" s="132">
        <f t="shared" ref="O38:O46" si="2">SUM(L38,I38,F38,C38)</f>
        <v>20000</v>
      </c>
      <c r="R38" s="130" t="s">
        <v>20</v>
      </c>
      <c r="S38" s="132">
        <v>20000</v>
      </c>
    </row>
    <row r="39" spans="2:19" ht="15" customHeight="1" x14ac:dyDescent="0.25">
      <c r="B39" s="130" t="s">
        <v>21</v>
      </c>
      <c r="C39" s="133"/>
      <c r="D39" s="142"/>
      <c r="E39" s="130" t="s">
        <v>21</v>
      </c>
      <c r="F39" s="133"/>
      <c r="H39" s="130" t="s">
        <v>21</v>
      </c>
      <c r="I39" s="133"/>
      <c r="K39" s="130" t="s">
        <v>21</v>
      </c>
      <c r="L39" s="133"/>
      <c r="N39" s="130" t="s">
        <v>21</v>
      </c>
      <c r="O39" s="132">
        <f t="shared" si="2"/>
        <v>0</v>
      </c>
      <c r="R39" s="130" t="s">
        <v>21</v>
      </c>
      <c r="S39" s="132">
        <v>0</v>
      </c>
    </row>
    <row r="40" spans="2:19" x14ac:dyDescent="0.25">
      <c r="B40" s="130" t="s">
        <v>94</v>
      </c>
      <c r="C40" s="144">
        <f>(50000+15000)/4</f>
        <v>16250</v>
      </c>
      <c r="D40" s="142"/>
      <c r="E40" s="130" t="s">
        <v>94</v>
      </c>
      <c r="F40" s="144">
        <v>15000</v>
      </c>
      <c r="H40" s="130" t="s">
        <v>94</v>
      </c>
      <c r="I40" s="144">
        <f>(50000+15000)/4</f>
        <v>16250</v>
      </c>
      <c r="K40" s="130" t="s">
        <v>94</v>
      </c>
      <c r="L40" s="144">
        <f>(50000+15000)/4</f>
        <v>16250</v>
      </c>
      <c r="N40" s="130" t="s">
        <v>94</v>
      </c>
      <c r="O40" s="144">
        <f t="shared" si="2"/>
        <v>63750</v>
      </c>
      <c r="R40" s="130" t="s">
        <v>94</v>
      </c>
      <c r="S40" s="144">
        <v>65000</v>
      </c>
    </row>
    <row r="41" spans="2:19" x14ac:dyDescent="0.25">
      <c r="B41" s="130" t="s">
        <v>13</v>
      </c>
      <c r="C41" s="144"/>
      <c r="D41" s="142"/>
      <c r="E41" s="130" t="s">
        <v>13</v>
      </c>
      <c r="F41" s="144">
        <v>5000</v>
      </c>
      <c r="H41" s="130" t="s">
        <v>13</v>
      </c>
      <c r="I41" s="144">
        <v>5000</v>
      </c>
      <c r="K41" s="130" t="s">
        <v>13</v>
      </c>
      <c r="L41" s="144">
        <v>5000</v>
      </c>
      <c r="N41" s="130" t="s">
        <v>13</v>
      </c>
      <c r="O41" s="144">
        <f t="shared" si="2"/>
        <v>15000</v>
      </c>
      <c r="R41" s="130" t="s">
        <v>13</v>
      </c>
      <c r="S41" s="144">
        <v>0</v>
      </c>
    </row>
    <row r="42" spans="2:19" x14ac:dyDescent="0.25">
      <c r="B42" s="130" t="s">
        <v>15</v>
      </c>
      <c r="C42" s="144">
        <f>35000/4</f>
        <v>8750</v>
      </c>
      <c r="D42" s="142"/>
      <c r="E42" s="130" t="s">
        <v>15</v>
      </c>
      <c r="F42" s="144">
        <v>15000</v>
      </c>
      <c r="H42" s="130" t="s">
        <v>15</v>
      </c>
      <c r="I42" s="144">
        <f>35000/4</f>
        <v>8750</v>
      </c>
      <c r="K42" s="130" t="s">
        <v>15</v>
      </c>
      <c r="L42" s="144">
        <f>35000/4</f>
        <v>8750</v>
      </c>
      <c r="N42" s="130" t="s">
        <v>15</v>
      </c>
      <c r="O42" s="144">
        <f t="shared" si="2"/>
        <v>41250</v>
      </c>
      <c r="R42" s="130" t="s">
        <v>15</v>
      </c>
      <c r="S42" s="144">
        <v>35000</v>
      </c>
    </row>
    <row r="43" spans="2:19" x14ac:dyDescent="0.25">
      <c r="B43" s="130" t="s">
        <v>16</v>
      </c>
      <c r="C43" s="144">
        <f>20000/4</f>
        <v>5000</v>
      </c>
      <c r="D43" s="142"/>
      <c r="E43" s="130" t="s">
        <v>16</v>
      </c>
      <c r="F43" s="144">
        <f>20000/4</f>
        <v>5000</v>
      </c>
      <c r="H43" s="130" t="s">
        <v>16</v>
      </c>
      <c r="I43" s="144">
        <f>20000/4</f>
        <v>5000</v>
      </c>
      <c r="K43" s="130" t="s">
        <v>16</v>
      </c>
      <c r="L43" s="144">
        <f>20000/4</f>
        <v>5000</v>
      </c>
      <c r="N43" s="130" t="s">
        <v>16</v>
      </c>
      <c r="O43" s="144">
        <f t="shared" si="2"/>
        <v>20000</v>
      </c>
      <c r="R43" s="130" t="s">
        <v>16</v>
      </c>
      <c r="S43" s="144">
        <v>20000</v>
      </c>
    </row>
    <row r="44" spans="2:19" x14ac:dyDescent="0.25">
      <c r="B44" s="130" t="s">
        <v>17</v>
      </c>
      <c r="C44" s="145"/>
      <c r="D44" s="142"/>
      <c r="E44" s="130" t="s">
        <v>17</v>
      </c>
      <c r="F44" s="145"/>
      <c r="H44" s="130" t="s">
        <v>17</v>
      </c>
      <c r="I44" s="145"/>
      <c r="K44" s="130" t="s">
        <v>17</v>
      </c>
      <c r="L44" s="145"/>
      <c r="N44" s="130" t="s">
        <v>17</v>
      </c>
      <c r="O44" s="145">
        <f t="shared" si="2"/>
        <v>0</v>
      </c>
      <c r="R44" s="130" t="s">
        <v>17</v>
      </c>
      <c r="S44" s="145">
        <v>0</v>
      </c>
    </row>
    <row r="45" spans="2:19" x14ac:dyDescent="0.25">
      <c r="B45" s="130" t="s">
        <v>18</v>
      </c>
      <c r="C45" s="145">
        <f>20000/4</f>
        <v>5000</v>
      </c>
      <c r="D45" s="142"/>
      <c r="E45" s="130" t="s">
        <v>18</v>
      </c>
      <c r="F45" s="145">
        <f>20000/4</f>
        <v>5000</v>
      </c>
      <c r="H45" s="130" t="s">
        <v>18</v>
      </c>
      <c r="I45" s="145">
        <f>20000/4</f>
        <v>5000</v>
      </c>
      <c r="K45" s="130" t="s">
        <v>18</v>
      </c>
      <c r="L45" s="145">
        <f>20000/4</f>
        <v>5000</v>
      </c>
      <c r="N45" s="130" t="s">
        <v>18</v>
      </c>
      <c r="O45" s="145">
        <f t="shared" si="2"/>
        <v>20000</v>
      </c>
      <c r="R45" s="130" t="s">
        <v>18</v>
      </c>
      <c r="S45" s="145">
        <v>20000</v>
      </c>
    </row>
    <row r="46" spans="2:19" x14ac:dyDescent="0.25">
      <c r="B46" s="146" t="s">
        <v>19</v>
      </c>
      <c r="C46" s="147">
        <f>SUM(C40:C45)</f>
        <v>35000</v>
      </c>
      <c r="D46" s="142"/>
      <c r="E46" s="146" t="s">
        <v>19</v>
      </c>
      <c r="F46" s="147">
        <f>SUM(F40:F45)</f>
        <v>45000</v>
      </c>
      <c r="H46" s="146" t="s">
        <v>19</v>
      </c>
      <c r="I46" s="147">
        <f>SUM(I40:I45)</f>
        <v>40000</v>
      </c>
      <c r="K46" s="146" t="s">
        <v>19</v>
      </c>
      <c r="L46" s="147">
        <f>SUM(L40:L45)</f>
        <v>40000</v>
      </c>
      <c r="N46" s="146" t="s">
        <v>19</v>
      </c>
      <c r="O46" s="147">
        <f t="shared" si="2"/>
        <v>160000</v>
      </c>
      <c r="R46" s="146" t="s">
        <v>19</v>
      </c>
      <c r="S46" s="147">
        <v>140000</v>
      </c>
    </row>
    <row r="47" spans="2:19" ht="13.8" thickBot="1" x14ac:dyDescent="0.3">
      <c r="B47" s="148" t="s">
        <v>95</v>
      </c>
      <c r="C47" s="149">
        <f>SUM(C24:C39,C46)</f>
        <v>124275</v>
      </c>
      <c r="D47" s="142"/>
      <c r="E47" s="148" t="s">
        <v>95</v>
      </c>
      <c r="F47" s="149">
        <f>SUM(F24:F39,F46)</f>
        <v>147850</v>
      </c>
      <c r="H47" s="148" t="s">
        <v>95</v>
      </c>
      <c r="I47" s="149">
        <f>SUM(I24:I39,I46)</f>
        <v>132300</v>
      </c>
      <c r="K47" s="148" t="s">
        <v>95</v>
      </c>
      <c r="L47" s="149">
        <f>SUM(L24:L39,L46)</f>
        <v>139150</v>
      </c>
      <c r="N47" s="148" t="s">
        <v>95</v>
      </c>
      <c r="O47" s="149">
        <f>SUM(O24:O39,O46)</f>
        <v>543575</v>
      </c>
      <c r="R47" s="148" t="s">
        <v>95</v>
      </c>
      <c r="S47" s="149">
        <v>449200</v>
      </c>
    </row>
    <row r="48" spans="2:19" x14ac:dyDescent="0.25">
      <c r="D48" s="142"/>
      <c r="E48" s="142"/>
      <c r="H48" s="142"/>
      <c r="K48" s="142"/>
      <c r="N48" s="142"/>
    </row>
    <row r="49" spans="1:19" s="151" customFormat="1" ht="17.399999999999999" x14ac:dyDescent="0.3">
      <c r="A49" s="150" t="s">
        <v>96</v>
      </c>
      <c r="C49" s="152">
        <f>C20+C47</f>
        <v>250000</v>
      </c>
      <c r="D49" s="153"/>
      <c r="E49" s="153"/>
      <c r="F49" s="152">
        <f>F20+F47</f>
        <v>249300</v>
      </c>
      <c r="G49" s="153"/>
      <c r="H49" s="153"/>
      <c r="I49" s="152">
        <f>I20+I47</f>
        <v>246663</v>
      </c>
      <c r="J49" s="153"/>
      <c r="K49" s="153"/>
      <c r="L49" s="152">
        <f>L20+L47</f>
        <v>277113</v>
      </c>
      <c r="N49" s="153"/>
      <c r="O49" s="152">
        <f>O20+O47</f>
        <v>1023076</v>
      </c>
      <c r="P49" s="153"/>
      <c r="Q49" s="153"/>
      <c r="R49" s="153"/>
      <c r="S49" s="152">
        <v>1000000</v>
      </c>
    </row>
    <row r="50" spans="1:19" x14ac:dyDescent="0.25">
      <c r="C50" s="154">
        <f>C49-250000</f>
        <v>0</v>
      </c>
      <c r="F50" s="154"/>
      <c r="I50" s="154"/>
      <c r="L50" s="154"/>
      <c r="O50" s="154"/>
      <c r="R50"/>
      <c r="S50" s="154"/>
    </row>
    <row r="51" spans="1:19" ht="13.8" thickBot="1" x14ac:dyDescent="0.3">
      <c r="C51" s="155"/>
      <c r="F51" s="155"/>
      <c r="I51" s="155"/>
      <c r="L51" s="155"/>
      <c r="O51" s="155"/>
      <c r="R51"/>
      <c r="S51" s="155"/>
    </row>
    <row r="52" spans="1:19" s="142" customFormat="1" x14ac:dyDescent="0.25">
      <c r="A52" s="138" t="s">
        <v>97</v>
      </c>
      <c r="B52" s="156"/>
      <c r="C52" s="157"/>
      <c r="D52" s="158"/>
      <c r="E52" s="157"/>
      <c r="F52" s="157"/>
      <c r="G52" s="158"/>
      <c r="H52" s="157"/>
      <c r="I52" s="157"/>
      <c r="J52" s="158"/>
      <c r="K52" s="156"/>
      <c r="L52" s="159"/>
      <c r="N52" s="156"/>
      <c r="O52" s="159"/>
      <c r="R52" s="156"/>
      <c r="S52" s="159"/>
    </row>
    <row r="53" spans="1:19" s="142" customFormat="1" x14ac:dyDescent="0.25">
      <c r="A53" s="160"/>
      <c r="B53" s="161"/>
      <c r="C53" s="162"/>
      <c r="D53" s="158"/>
      <c r="E53" s="162"/>
      <c r="F53" s="162"/>
      <c r="G53" s="158"/>
      <c r="H53" s="162"/>
      <c r="I53" s="162"/>
      <c r="J53" s="158"/>
      <c r="K53" s="161"/>
      <c r="L53" s="163"/>
      <c r="N53" s="161"/>
      <c r="O53" s="163"/>
      <c r="R53" s="161"/>
      <c r="S53" s="163"/>
    </row>
    <row r="54" spans="1:19" s="142" customFormat="1" x14ac:dyDescent="0.25">
      <c r="A54" s="160"/>
      <c r="B54" s="161" t="s">
        <v>98</v>
      </c>
      <c r="C54" s="164">
        <f>SUM(C24,C28,C6,C8,C33,C30,C34)</f>
        <v>104500</v>
      </c>
      <c r="D54" s="158"/>
      <c r="E54" s="162" t="s">
        <v>98</v>
      </c>
      <c r="F54" s="164">
        <f>SUM(F24,F28,F6,F8,F33,F30,F34,F37,F7)</f>
        <v>112500</v>
      </c>
      <c r="G54" s="158"/>
      <c r="H54" s="162" t="s">
        <v>98</v>
      </c>
      <c r="I54" s="164">
        <f>SUM(I24,I28,I6,I8,I33,I30,I34)</f>
        <v>57500</v>
      </c>
      <c r="J54" s="158"/>
      <c r="K54" s="161" t="s">
        <v>98</v>
      </c>
      <c r="L54" s="165">
        <f>SUM(L24,L28,L6,L8,L33,L30,L34)</f>
        <v>57500</v>
      </c>
      <c r="N54" s="161" t="s">
        <v>98</v>
      </c>
      <c r="O54" s="165">
        <f>SUM(L54,I54,F54,C54)</f>
        <v>332000</v>
      </c>
      <c r="R54" s="161" t="s">
        <v>98</v>
      </c>
      <c r="S54" s="165">
        <f>SUM(P54,M54,J54,G54)</f>
        <v>0</v>
      </c>
    </row>
    <row r="55" spans="1:19" s="142" customFormat="1" x14ac:dyDescent="0.25">
      <c r="A55" s="160"/>
      <c r="B55" s="161" t="s">
        <v>99</v>
      </c>
      <c r="C55" s="164">
        <f>SUM(C25,C26,C29,C9:C9)</f>
        <v>36250</v>
      </c>
      <c r="D55" s="158"/>
      <c r="E55" s="162" t="s">
        <v>99</v>
      </c>
      <c r="F55" s="164">
        <f>SUM(F25,F26,F29,F9:F9)</f>
        <v>32500</v>
      </c>
      <c r="G55" s="158"/>
      <c r="H55" s="162" t="s">
        <v>99</v>
      </c>
      <c r="I55" s="164">
        <f>SUM(I25,I26,I29,I9:I9)</f>
        <v>34500</v>
      </c>
      <c r="J55" s="158"/>
      <c r="K55" s="161" t="s">
        <v>99</v>
      </c>
      <c r="L55" s="165">
        <f>SUM(L25,L26,L29,L10,L9:L9)</f>
        <v>102500</v>
      </c>
      <c r="N55" s="161" t="s">
        <v>99</v>
      </c>
      <c r="O55" s="165">
        <f>SUM(O25,O26,O29,O10,O9:O9)</f>
        <v>205750</v>
      </c>
      <c r="R55" s="161" t="s">
        <v>99</v>
      </c>
      <c r="S55" s="165">
        <f>SUM(S25,S26,S29,S9:S10)</f>
        <v>205750</v>
      </c>
    </row>
    <row r="56" spans="1:19" s="142" customFormat="1" x14ac:dyDescent="0.25">
      <c r="A56" s="160"/>
      <c r="B56" s="161" t="s">
        <v>35</v>
      </c>
      <c r="C56" s="164">
        <f>SUM(C27,C11)</f>
        <v>7500</v>
      </c>
      <c r="D56" s="158"/>
      <c r="E56" s="162" t="s">
        <v>35</v>
      </c>
      <c r="F56" s="164">
        <f>SUM(F27,F11)</f>
        <v>19000</v>
      </c>
      <c r="G56" s="158"/>
      <c r="H56" s="162" t="s">
        <v>35</v>
      </c>
      <c r="I56" s="164">
        <f>SUM(I27,I11)</f>
        <v>24000</v>
      </c>
      <c r="J56" s="158"/>
      <c r="K56" s="161" t="s">
        <v>35</v>
      </c>
      <c r="L56" s="165">
        <f>SUM(L27,L11)</f>
        <v>24000</v>
      </c>
      <c r="N56" s="161" t="s">
        <v>35</v>
      </c>
      <c r="O56" s="165">
        <f t="shared" ref="O56:O64" si="3">SUM(L56,I56,F56,C56)</f>
        <v>74500</v>
      </c>
      <c r="R56" s="161" t="s">
        <v>35</v>
      </c>
      <c r="S56" s="165">
        <f t="shared" ref="S56:S64" si="4">SUM(P56,M56,J56,G56)</f>
        <v>0</v>
      </c>
    </row>
    <row r="57" spans="1:19" s="142" customFormat="1" x14ac:dyDescent="0.25">
      <c r="A57" s="160"/>
      <c r="B57" s="161" t="s">
        <v>27</v>
      </c>
      <c r="C57" s="164">
        <f>SUM(C46,C12:C13)</f>
        <v>62500</v>
      </c>
      <c r="D57" s="158"/>
      <c r="E57" s="162" t="s">
        <v>27</v>
      </c>
      <c r="F57" s="164">
        <f>SUM(F46,F12:F13)</f>
        <v>77500</v>
      </c>
      <c r="G57" s="158"/>
      <c r="H57" s="162" t="s">
        <v>27</v>
      </c>
      <c r="I57" s="164">
        <f>SUM(I46,I12:I13)</f>
        <v>67500</v>
      </c>
      <c r="J57" s="158"/>
      <c r="K57" s="161" t="s">
        <v>27</v>
      </c>
      <c r="L57" s="165">
        <f>SUM(L46,L12:L13)</f>
        <v>67500</v>
      </c>
      <c r="N57" s="161" t="s">
        <v>27</v>
      </c>
      <c r="O57" s="165">
        <f>SUM(L57,I57,F57,C57)</f>
        <v>275000</v>
      </c>
      <c r="R57" s="161" t="s">
        <v>27</v>
      </c>
      <c r="S57" s="165">
        <f>SUM(P57,M57,J57,G57)</f>
        <v>0</v>
      </c>
    </row>
    <row r="58" spans="1:19" s="142" customFormat="1" x14ac:dyDescent="0.25">
      <c r="A58" s="160"/>
      <c r="B58" s="161" t="s">
        <v>90</v>
      </c>
      <c r="C58" s="164">
        <f>SUM(C31,C14)</f>
        <v>15000</v>
      </c>
      <c r="D58" s="158"/>
      <c r="E58" s="161" t="s">
        <v>90</v>
      </c>
      <c r="F58" s="164">
        <f>SUM(F31,F14)</f>
        <v>17000</v>
      </c>
      <c r="G58" s="158"/>
      <c r="H58" s="161" t="s">
        <v>90</v>
      </c>
      <c r="I58" s="164">
        <f>SUM(I31,I14)</f>
        <v>18000</v>
      </c>
      <c r="J58" s="158"/>
      <c r="K58" s="161" t="s">
        <v>90</v>
      </c>
      <c r="L58" s="165">
        <f>SUM(L31,L14)</f>
        <v>20000</v>
      </c>
      <c r="N58" s="161" t="s">
        <v>90</v>
      </c>
      <c r="O58" s="165">
        <f>SUM(L58,I58,F58,C58)</f>
        <v>70000</v>
      </c>
      <c r="R58" s="161" t="s">
        <v>90</v>
      </c>
      <c r="S58" s="165">
        <f>SUM(P58,M58,J58,G58)</f>
        <v>0</v>
      </c>
    </row>
    <row r="59" spans="1:19" s="142" customFormat="1" x14ac:dyDescent="0.25">
      <c r="A59" s="160"/>
      <c r="B59" s="161" t="s">
        <v>28</v>
      </c>
      <c r="C59" s="164">
        <f>SUM(C15)</f>
        <v>0</v>
      </c>
      <c r="D59" s="158"/>
      <c r="E59" s="162" t="s">
        <v>28</v>
      </c>
      <c r="F59" s="164">
        <f>SUM(F15)</f>
        <v>0</v>
      </c>
      <c r="G59" s="158"/>
      <c r="H59" s="162" t="s">
        <v>28</v>
      </c>
      <c r="I59" s="164">
        <f>SUM(I15)</f>
        <v>0</v>
      </c>
      <c r="J59" s="158"/>
      <c r="K59" s="161" t="s">
        <v>28</v>
      </c>
      <c r="L59" s="165">
        <f>SUM(L15)</f>
        <v>0</v>
      </c>
      <c r="N59" s="161" t="s">
        <v>28</v>
      </c>
      <c r="O59" s="165">
        <f>SUM(L59,I59,F59,C59)</f>
        <v>0</v>
      </c>
      <c r="R59" s="161" t="s">
        <v>28</v>
      </c>
      <c r="S59" s="165">
        <f>SUM(P59,M59,J59,G59)</f>
        <v>0</v>
      </c>
    </row>
    <row r="60" spans="1:19" s="142" customFormat="1" x14ac:dyDescent="0.25">
      <c r="A60" s="160"/>
      <c r="B60" s="161" t="s">
        <v>100</v>
      </c>
      <c r="C60" s="164">
        <f>SUM(C16)</f>
        <v>5000</v>
      </c>
      <c r="D60" s="158"/>
      <c r="E60" s="162" t="s">
        <v>100</v>
      </c>
      <c r="F60" s="164">
        <f>SUM(F16)</f>
        <v>0</v>
      </c>
      <c r="G60" s="158"/>
      <c r="H60" s="162" t="s">
        <v>100</v>
      </c>
      <c r="I60" s="164">
        <f>SUM(I16)</f>
        <v>15000</v>
      </c>
      <c r="J60" s="158"/>
      <c r="K60" s="161" t="s">
        <v>100</v>
      </c>
      <c r="L60" s="165">
        <f>SUM(L16)</f>
        <v>5000</v>
      </c>
      <c r="N60" s="161" t="s">
        <v>100</v>
      </c>
      <c r="O60" s="165">
        <f>SUM(L60,I60,F60,C60)</f>
        <v>25000</v>
      </c>
      <c r="R60" s="161" t="s">
        <v>100</v>
      </c>
      <c r="S60" s="165">
        <f>SUM(P60,M60,J60,G60)</f>
        <v>0</v>
      </c>
    </row>
    <row r="61" spans="1:19" s="142" customFormat="1" x14ac:dyDescent="0.25">
      <c r="A61" s="160"/>
      <c r="B61" s="161" t="s">
        <v>93</v>
      </c>
      <c r="C61" s="164">
        <f>SUM(C36)</f>
        <v>12400</v>
      </c>
      <c r="D61" s="158"/>
      <c r="E61" s="161" t="s">
        <v>93</v>
      </c>
      <c r="F61" s="164">
        <f>SUM(F36)</f>
        <v>18075</v>
      </c>
      <c r="G61" s="158"/>
      <c r="H61" s="161" t="s">
        <v>93</v>
      </c>
      <c r="I61" s="164">
        <f>SUM(I36)</f>
        <v>13200</v>
      </c>
      <c r="J61" s="158"/>
      <c r="K61" s="161" t="s">
        <v>93</v>
      </c>
      <c r="L61" s="165">
        <f>SUM(L36)</f>
        <v>14900</v>
      </c>
      <c r="N61" s="161" t="s">
        <v>93</v>
      </c>
      <c r="O61" s="165">
        <f t="shared" si="3"/>
        <v>58575</v>
      </c>
      <c r="R61" s="161" t="s">
        <v>93</v>
      </c>
      <c r="S61" s="165">
        <f t="shared" si="4"/>
        <v>0</v>
      </c>
    </row>
    <row r="62" spans="1:19" s="142" customFormat="1" x14ac:dyDescent="0.25">
      <c r="A62" s="160"/>
      <c r="B62" s="161" t="s">
        <v>20</v>
      </c>
      <c r="C62" s="164">
        <f>SUM(C17,C38)</f>
        <v>3375</v>
      </c>
      <c r="D62" s="158"/>
      <c r="E62" s="162" t="s">
        <v>20</v>
      </c>
      <c r="F62" s="164">
        <f>SUM(F17,F38)</f>
        <v>4275</v>
      </c>
      <c r="G62" s="158"/>
      <c r="H62" s="162" t="s">
        <v>20</v>
      </c>
      <c r="I62" s="164">
        <f>SUM(I17,I38)</f>
        <v>5600</v>
      </c>
      <c r="J62" s="158"/>
      <c r="K62" s="161" t="s">
        <v>20</v>
      </c>
      <c r="L62" s="165">
        <f>SUM(L17,L38)</f>
        <v>6750</v>
      </c>
      <c r="N62" s="161" t="s">
        <v>20</v>
      </c>
      <c r="O62" s="165">
        <f t="shared" si="3"/>
        <v>20000</v>
      </c>
      <c r="R62" s="161" t="s">
        <v>20</v>
      </c>
      <c r="S62" s="165">
        <f t="shared" si="4"/>
        <v>0</v>
      </c>
    </row>
    <row r="63" spans="1:19" s="142" customFormat="1" x14ac:dyDescent="0.25">
      <c r="A63" s="160"/>
      <c r="B63" s="161" t="s">
        <v>21</v>
      </c>
      <c r="C63" s="164">
        <f>SUM(C18,C39)</f>
        <v>0</v>
      </c>
      <c r="D63" s="158"/>
      <c r="E63" s="162" t="s">
        <v>21</v>
      </c>
      <c r="F63" s="164">
        <f>SUM(F18,F39)</f>
        <v>1000</v>
      </c>
      <c r="G63" s="158"/>
      <c r="H63" s="162" t="s">
        <v>21</v>
      </c>
      <c r="I63" s="164">
        <f>SUM(I18,I39)</f>
        <v>8250</v>
      </c>
      <c r="J63" s="158"/>
      <c r="K63" s="161" t="s">
        <v>21</v>
      </c>
      <c r="L63" s="165">
        <f>SUM(L18,L39)</f>
        <v>8250</v>
      </c>
      <c r="N63" s="161" t="s">
        <v>21</v>
      </c>
      <c r="O63" s="165">
        <f t="shared" si="3"/>
        <v>17500</v>
      </c>
      <c r="R63" s="161" t="s">
        <v>21</v>
      </c>
      <c r="S63" s="165">
        <f t="shared" si="4"/>
        <v>0</v>
      </c>
    </row>
    <row r="64" spans="1:19" s="142" customFormat="1" x14ac:dyDescent="0.25">
      <c r="A64" s="160"/>
      <c r="B64" s="161" t="s">
        <v>30</v>
      </c>
      <c r="C64" s="164">
        <f>SUM(C19)</f>
        <v>3475</v>
      </c>
      <c r="D64" s="158"/>
      <c r="E64" s="162" t="s">
        <v>30</v>
      </c>
      <c r="F64" s="164">
        <f>SUM(F19)</f>
        <v>-32550</v>
      </c>
      <c r="G64" s="158"/>
      <c r="H64" s="162" t="s">
        <v>30</v>
      </c>
      <c r="I64" s="164">
        <f>SUM(I19)</f>
        <v>3113</v>
      </c>
      <c r="J64" s="158"/>
      <c r="K64" s="161" t="s">
        <v>30</v>
      </c>
      <c r="L64" s="165">
        <f>SUM(L19)</f>
        <v>-29287</v>
      </c>
      <c r="N64" s="161" t="s">
        <v>30</v>
      </c>
      <c r="O64" s="165">
        <f t="shared" si="3"/>
        <v>-55249</v>
      </c>
      <c r="R64" s="161" t="s">
        <v>30</v>
      </c>
      <c r="S64" s="165">
        <f t="shared" si="4"/>
        <v>0</v>
      </c>
    </row>
    <row r="65" spans="1:19" s="142" customFormat="1" x14ac:dyDescent="0.25">
      <c r="A65" s="160"/>
      <c r="B65" s="161"/>
      <c r="C65" s="162"/>
      <c r="D65" s="158"/>
      <c r="E65" s="162"/>
      <c r="F65" s="162"/>
      <c r="G65" s="158"/>
      <c r="H65" s="162"/>
      <c r="I65" s="162"/>
      <c r="J65" s="158"/>
      <c r="K65" s="161"/>
      <c r="L65" s="163"/>
      <c r="N65" s="161"/>
      <c r="O65" s="163"/>
      <c r="R65" s="161"/>
      <c r="S65" s="163"/>
    </row>
    <row r="66" spans="1:19" s="171" customFormat="1" x14ac:dyDescent="0.25">
      <c r="A66" s="138"/>
      <c r="B66" s="166"/>
      <c r="C66" s="167">
        <f>SUM(C54:C64)</f>
        <v>250000</v>
      </c>
      <c r="D66" s="168"/>
      <c r="E66" s="169"/>
      <c r="F66" s="167">
        <f>SUM(F54:F64)</f>
        <v>249300</v>
      </c>
      <c r="G66" s="168"/>
      <c r="H66" s="169"/>
      <c r="I66" s="167">
        <f>SUM(I54:I64)</f>
        <v>246663</v>
      </c>
      <c r="J66" s="168"/>
      <c r="K66" s="166"/>
      <c r="L66" s="170">
        <f>SUM(L54:L64)</f>
        <v>277113</v>
      </c>
      <c r="N66" s="166"/>
      <c r="O66" s="170">
        <f>SUM(O54:O64)</f>
        <v>1023076</v>
      </c>
      <c r="R66" s="166"/>
      <c r="S66" s="170">
        <f>SUM(S54:S64)</f>
        <v>205750</v>
      </c>
    </row>
    <row r="67" spans="1:19" s="142" customFormat="1" ht="13.8" thickBot="1" x14ac:dyDescent="0.3">
      <c r="A67" s="160"/>
      <c r="B67" s="172"/>
      <c r="C67" s="173"/>
      <c r="D67" s="158"/>
      <c r="E67" s="173"/>
      <c r="F67" s="173"/>
      <c r="G67" s="158"/>
      <c r="H67" s="173"/>
      <c r="I67" s="173"/>
      <c r="J67" s="158"/>
      <c r="K67" s="172"/>
      <c r="L67" s="174"/>
      <c r="N67" s="172"/>
      <c r="O67" s="174"/>
      <c r="R67" s="172"/>
      <c r="S67" s="174"/>
    </row>
    <row r="68" spans="1:19" x14ac:dyDescent="0.25">
      <c r="M68" s="142"/>
    </row>
    <row r="69" spans="1:19" x14ac:dyDescent="0.25">
      <c r="M69" s="142"/>
    </row>
  </sheetData>
  <mergeCells count="6">
    <mergeCell ref="R2:S2"/>
    <mergeCell ref="N2:O2"/>
    <mergeCell ref="B2:C2"/>
    <mergeCell ref="E2:F2"/>
    <mergeCell ref="H2:I2"/>
    <mergeCell ref="K2:L2"/>
  </mergeCells>
  <phoneticPr fontId="0" type="noConversion"/>
  <printOptions horizontalCentered="1"/>
  <pageMargins left="0.27559055118110237" right="0.23622047244094491" top="0.78740157480314965" bottom="0.78740157480314965" header="0.51181102362204722" footer="0.51181102362204722"/>
  <pageSetup paperSize="9" scale="50" orientation="landscape" r:id="rId1"/>
  <headerFooter alignWithMargins="0">
    <oddHeader>&amp;C&amp;"Arial,Bold"&amp;14SUGGESTED TARGETS</oddHeader>
  </headerFooter>
  <colBreaks count="1" manualBreakCount="1">
    <brk id="15"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5"/>
  <sheetViews>
    <sheetView zoomScale="70" zoomScaleNormal="70" workbookViewId="0">
      <pane xSplit="5" ySplit="8" topLeftCell="F9" activePane="bottomRight" state="frozen"/>
      <selection activeCell="F54" sqref="F54"/>
      <selection pane="topRight" activeCell="F54" sqref="F54"/>
      <selection pane="bottomLeft" activeCell="F54" sqref="F54"/>
      <selection pane="bottomRight" activeCell="F54" sqref="F54"/>
    </sheetView>
  </sheetViews>
  <sheetFormatPr defaultRowHeight="13.2" x14ac:dyDescent="0.25"/>
  <cols>
    <col min="1" max="1" width="3" customWidth="1"/>
    <col min="2" max="2" width="2.44140625" customWidth="1"/>
    <col min="3" max="3" width="21.88671875" style="8" customWidth="1"/>
    <col min="4" max="4" width="25" style="8" customWidth="1"/>
    <col min="5" max="7" width="1.6640625" style="8" customWidth="1"/>
    <col min="8" max="8" width="11.88671875" style="11" bestFit="1" customWidth="1"/>
    <col min="9" max="9" width="1.6640625" style="11" customWidth="1"/>
    <col min="10" max="10" width="14.109375" style="11" customWidth="1"/>
    <col min="11" max="11" width="1.6640625" style="11" customWidth="1"/>
    <col min="12" max="12" width="2.5546875" style="11" customWidth="1"/>
    <col min="13" max="13" width="1.6640625" style="11" customWidth="1"/>
    <col min="14" max="14" width="9.88671875" style="11" customWidth="1"/>
    <col min="15" max="15" width="1.6640625" style="11" customWidth="1"/>
    <col min="16" max="16" width="13.6640625" style="312" customWidth="1"/>
    <col min="17" max="18" width="1.6640625" style="312" customWidth="1"/>
    <col min="19" max="19" width="11.5546875" style="14" customWidth="1"/>
    <col min="20" max="21" width="1.6640625" style="14" customWidth="1"/>
    <col min="22" max="22" width="9.44140625" style="6" customWidth="1"/>
    <col min="23" max="24" width="1.6640625" style="6" customWidth="1"/>
    <col min="25" max="25" width="10.5546875" style="6" bestFit="1" customWidth="1"/>
    <col min="26" max="26" width="1.6640625" style="6" customWidth="1"/>
    <col min="27" max="27" width="5.109375" customWidth="1"/>
    <col min="28" max="28" width="1.6640625" customWidth="1"/>
    <col min="29" max="29" width="10.5546875" bestFit="1" customWidth="1"/>
    <col min="30" max="30" width="1.6640625" customWidth="1"/>
    <col min="31" max="31" width="10.33203125" customWidth="1"/>
    <col min="32" max="32" width="1.6640625" customWidth="1"/>
    <col min="33" max="33" width="10.44140625" customWidth="1"/>
    <col min="34" max="34" width="1.6640625" customWidth="1"/>
    <col min="35" max="35" width="5" customWidth="1"/>
    <col min="36" max="36" width="1.6640625" customWidth="1"/>
    <col min="37" max="37" width="11.109375" customWidth="1"/>
    <col min="38" max="38" width="1.6640625" customWidth="1"/>
    <col min="39" max="39" width="9.33203125" bestFit="1" customWidth="1"/>
    <col min="40" max="40" width="1.6640625" customWidth="1"/>
    <col min="41" max="41" width="11.109375" customWidth="1"/>
    <col min="42" max="43" width="1.6640625" customWidth="1"/>
    <col min="44" max="44" width="13" customWidth="1"/>
    <col min="45" max="45" width="9.109375" style="239" customWidth="1"/>
    <col min="46" max="48" width="9.109375" style="224" customWidth="1"/>
  </cols>
  <sheetData>
    <row r="1" spans="1:48" ht="17.399999999999999" x14ac:dyDescent="0.3">
      <c r="A1" s="37" t="s">
        <v>124</v>
      </c>
      <c r="B1" s="37"/>
      <c r="AE1" s="99" t="s">
        <v>53</v>
      </c>
      <c r="AF1" s="282"/>
      <c r="AG1" s="100"/>
      <c r="AH1" s="100"/>
      <c r="AI1" s="100"/>
      <c r="AJ1" s="100"/>
      <c r="AK1" s="100"/>
      <c r="AL1" s="100"/>
      <c r="AM1" s="100"/>
      <c r="AN1" s="100"/>
      <c r="AO1" s="294">
        <f>'Q2 Analysis'!AS1</f>
        <v>0</v>
      </c>
      <c r="AS1" s="238"/>
      <c r="AT1" s="295"/>
      <c r="AU1" s="295"/>
      <c r="AV1" s="295"/>
    </row>
    <row r="2" spans="1:48" ht="17.399999999999999" x14ac:dyDescent="0.3">
      <c r="A2" s="37" t="s">
        <v>38</v>
      </c>
      <c r="B2" s="37"/>
    </row>
    <row r="3" spans="1:48" ht="17.399999999999999" x14ac:dyDescent="0.3">
      <c r="A3" s="400">
        <f>'Q2 Analysis'!A3:C3</f>
        <v>37029</v>
      </c>
      <c r="B3" s="400"/>
      <c r="C3" s="400"/>
      <c r="D3" s="115"/>
      <c r="E3" s="115"/>
      <c r="S3" s="8" t="s">
        <v>66</v>
      </c>
    </row>
    <row r="4" spans="1:48" ht="18" thickBot="1" x14ac:dyDescent="0.35">
      <c r="A4" s="25"/>
      <c r="B4" s="25"/>
      <c r="AS4" s="240"/>
      <c r="AT4" s="296"/>
      <c r="AU4" s="296"/>
      <c r="AV4" s="296"/>
    </row>
    <row r="5" spans="1:48" ht="15.6" x14ac:dyDescent="0.3">
      <c r="B5" s="225"/>
      <c r="C5" s="300" t="s">
        <v>136</v>
      </c>
      <c r="D5" s="105"/>
      <c r="E5" s="105"/>
      <c r="F5" s="105"/>
      <c r="G5" s="105"/>
      <c r="H5" s="47"/>
      <c r="I5" s="47"/>
      <c r="J5" s="47"/>
      <c r="K5" s="47"/>
      <c r="L5" s="47"/>
      <c r="M5" s="47"/>
      <c r="N5" s="47"/>
      <c r="O5" s="47"/>
      <c r="P5" s="313"/>
      <c r="Q5" s="313"/>
      <c r="R5" s="313"/>
      <c r="S5" s="49"/>
      <c r="T5" s="49"/>
      <c r="U5" s="49"/>
      <c r="V5" s="31"/>
      <c r="W5" s="31"/>
      <c r="X5" s="31"/>
      <c r="Y5" s="31"/>
      <c r="Z5" s="31"/>
      <c r="AA5" s="1"/>
      <c r="AB5" s="1"/>
      <c r="AC5" s="1"/>
      <c r="AD5" s="1"/>
      <c r="AE5" s="1"/>
      <c r="AF5" s="1"/>
      <c r="AG5" s="1"/>
      <c r="AH5" s="1"/>
      <c r="AI5" s="1"/>
      <c r="AJ5" s="1"/>
      <c r="AK5" s="1"/>
      <c r="AL5" s="1"/>
      <c r="AM5" s="1"/>
      <c r="AN5" s="1"/>
      <c r="AO5" s="1"/>
      <c r="AP5" s="1"/>
      <c r="AQ5" s="2"/>
    </row>
    <row r="6" spans="1:48" s="274" customFormat="1" ht="26.25" customHeight="1" x14ac:dyDescent="0.25">
      <c r="B6" s="275"/>
      <c r="C6" s="276"/>
      <c r="D6" s="276"/>
      <c r="E6" s="276"/>
      <c r="F6" s="277"/>
      <c r="G6" s="278"/>
      <c r="H6" s="396" t="s">
        <v>46</v>
      </c>
      <c r="I6" s="396"/>
      <c r="J6" s="396"/>
      <c r="K6" s="396"/>
      <c r="L6" s="396"/>
      <c r="M6" s="396"/>
      <c r="N6" s="396"/>
      <c r="O6" s="396"/>
      <c r="P6" s="396"/>
      <c r="Q6" s="396"/>
      <c r="R6" s="396"/>
      <c r="S6" s="396"/>
      <c r="T6" s="396"/>
      <c r="U6" s="396"/>
      <c r="V6" s="396"/>
      <c r="W6" s="396"/>
      <c r="X6" s="396"/>
      <c r="Y6" s="396"/>
      <c r="Z6" s="285"/>
      <c r="AA6" s="279"/>
      <c r="AB6" s="286"/>
      <c r="AC6" s="394" t="s">
        <v>133</v>
      </c>
      <c r="AD6" s="394"/>
      <c r="AE6" s="394"/>
      <c r="AF6" s="394"/>
      <c r="AG6" s="394"/>
      <c r="AH6" s="287"/>
      <c r="AI6" s="279"/>
      <c r="AJ6" s="288"/>
      <c r="AK6" s="395" t="s">
        <v>2</v>
      </c>
      <c r="AL6" s="395"/>
      <c r="AM6" s="395"/>
      <c r="AN6" s="395"/>
      <c r="AO6" s="395"/>
      <c r="AP6" s="289"/>
      <c r="AQ6" s="280"/>
      <c r="AS6" s="298"/>
      <c r="AT6" s="297"/>
      <c r="AU6" s="297"/>
      <c r="AV6" s="297"/>
    </row>
    <row r="7" spans="1:48" x14ac:dyDescent="0.25">
      <c r="B7" s="226"/>
      <c r="C7" s="179"/>
      <c r="D7" s="179"/>
      <c r="E7" s="179"/>
      <c r="F7" s="111"/>
      <c r="G7" s="260"/>
      <c r="H7" s="397" t="s">
        <v>7</v>
      </c>
      <c r="I7" s="397"/>
      <c r="J7" s="397"/>
      <c r="K7" s="314"/>
      <c r="L7" s="315"/>
      <c r="M7" s="316"/>
      <c r="N7" s="398" t="s">
        <v>6</v>
      </c>
      <c r="O7" s="398"/>
      <c r="P7" s="398"/>
      <c r="Q7" s="264"/>
      <c r="R7" s="317"/>
      <c r="S7" s="302" t="s">
        <v>39</v>
      </c>
      <c r="T7" s="247"/>
      <c r="U7" s="271"/>
      <c r="V7" s="311" t="s">
        <v>36</v>
      </c>
      <c r="W7" s="272"/>
      <c r="X7" s="273"/>
      <c r="Y7" s="303" t="s">
        <v>3</v>
      </c>
      <c r="Z7" s="249"/>
      <c r="AA7" s="50"/>
      <c r="AB7" s="251"/>
      <c r="AC7" s="304" t="s">
        <v>69</v>
      </c>
      <c r="AD7" s="304"/>
      <c r="AE7" s="304" t="s">
        <v>113</v>
      </c>
      <c r="AF7" s="304"/>
      <c r="AG7" s="304" t="s">
        <v>3</v>
      </c>
      <c r="AH7" s="253"/>
      <c r="AI7" s="50"/>
      <c r="AJ7" s="254"/>
      <c r="AK7" s="283" t="s">
        <v>69</v>
      </c>
      <c r="AL7" s="283"/>
      <c r="AM7" s="283" t="s">
        <v>36</v>
      </c>
      <c r="AN7" s="283"/>
      <c r="AO7" s="283" t="s">
        <v>3</v>
      </c>
      <c r="AP7" s="256"/>
      <c r="AQ7" s="7"/>
    </row>
    <row r="8" spans="1:48" x14ac:dyDescent="0.25">
      <c r="B8" s="226"/>
      <c r="C8" s="179"/>
      <c r="D8" s="179"/>
      <c r="E8" s="179"/>
      <c r="F8" s="111"/>
      <c r="G8" s="111"/>
      <c r="H8" s="315" t="s">
        <v>104</v>
      </c>
      <c r="I8" s="315"/>
      <c r="J8" s="315" t="s">
        <v>105</v>
      </c>
      <c r="K8" s="318"/>
      <c r="L8" s="319"/>
      <c r="M8" s="317"/>
      <c r="N8" s="263" t="s">
        <v>106</v>
      </c>
      <c r="O8" s="263"/>
      <c r="P8" s="263" t="s">
        <v>107</v>
      </c>
      <c r="Q8" s="246"/>
      <c r="R8" s="317"/>
      <c r="S8" s="302" t="s">
        <v>69</v>
      </c>
      <c r="T8" s="247"/>
      <c r="U8" s="248"/>
      <c r="V8" s="250"/>
      <c r="W8" s="249"/>
      <c r="X8" s="250"/>
      <c r="Y8" s="250"/>
      <c r="Z8" s="249"/>
      <c r="AA8" s="50"/>
      <c r="AB8" s="251"/>
      <c r="AC8" s="252"/>
      <c r="AD8" s="252"/>
      <c r="AE8" s="252"/>
      <c r="AF8" s="252"/>
      <c r="AG8" s="252"/>
      <c r="AH8" s="253"/>
      <c r="AI8" s="50"/>
      <c r="AJ8" s="254"/>
      <c r="AK8" s="255"/>
      <c r="AL8" s="255"/>
      <c r="AM8" s="255"/>
      <c r="AN8" s="255"/>
      <c r="AO8" s="255"/>
      <c r="AP8" s="256"/>
      <c r="AQ8" s="7"/>
    </row>
    <row r="9" spans="1:48" x14ac:dyDescent="0.25">
      <c r="B9" s="226"/>
      <c r="C9" s="180"/>
      <c r="D9" s="180"/>
      <c r="E9" s="180"/>
      <c r="F9" s="112"/>
      <c r="G9" s="112"/>
      <c r="H9" s="258"/>
      <c r="I9" s="258"/>
      <c r="J9" s="320"/>
      <c r="K9" s="321"/>
      <c r="L9" s="320"/>
      <c r="M9" s="322"/>
      <c r="N9" s="258"/>
      <c r="O9" s="258"/>
      <c r="P9" s="258" t="s">
        <v>43</v>
      </c>
      <c r="Q9" s="176"/>
      <c r="R9" s="320"/>
      <c r="S9" s="43"/>
      <c r="T9" s="16"/>
      <c r="U9" s="231"/>
      <c r="V9" s="17"/>
      <c r="W9" s="232"/>
      <c r="X9" s="17"/>
      <c r="Y9" s="60"/>
      <c r="Z9" s="26"/>
      <c r="AA9" s="41"/>
      <c r="AB9" s="71"/>
      <c r="AC9" s="40"/>
      <c r="AD9" s="40"/>
      <c r="AE9" s="40"/>
      <c r="AF9" s="40"/>
      <c r="AG9" s="40"/>
      <c r="AH9" s="72"/>
      <c r="AI9" s="41"/>
      <c r="AJ9" s="45"/>
      <c r="AK9" s="36"/>
      <c r="AL9" s="36"/>
      <c r="AM9" s="36"/>
      <c r="AN9" s="36"/>
      <c r="AO9" s="36"/>
      <c r="AP9" s="46"/>
      <c r="AQ9" s="3"/>
    </row>
    <row r="10" spans="1:48" x14ac:dyDescent="0.25">
      <c r="B10" s="226"/>
      <c r="C10" s="180"/>
      <c r="D10" s="180"/>
      <c r="E10" s="180"/>
      <c r="F10" s="112"/>
      <c r="G10" s="112"/>
      <c r="H10" s="259"/>
      <c r="I10" s="259"/>
      <c r="J10" s="323"/>
      <c r="K10" s="324"/>
      <c r="L10" s="323"/>
      <c r="M10" s="325"/>
      <c r="N10" s="259"/>
      <c r="O10" s="259"/>
      <c r="P10" s="259"/>
      <c r="Q10" s="193"/>
      <c r="R10" s="323"/>
      <c r="S10" s="194"/>
      <c r="T10" s="120"/>
      <c r="U10" s="119"/>
      <c r="V10" s="120"/>
      <c r="W10" s="178"/>
      <c r="X10" s="120"/>
      <c r="Y10" s="120"/>
      <c r="Z10" s="178"/>
      <c r="AA10" s="195"/>
      <c r="AB10" s="196"/>
      <c r="AC10" s="197"/>
      <c r="AD10" s="197"/>
      <c r="AE10" s="197"/>
      <c r="AF10" s="197"/>
      <c r="AG10" s="197"/>
      <c r="AH10" s="198"/>
      <c r="AI10" s="195"/>
      <c r="AJ10" s="199"/>
      <c r="AK10" s="200"/>
      <c r="AL10" s="200"/>
      <c r="AM10" s="200"/>
      <c r="AN10" s="200"/>
      <c r="AO10" s="200"/>
      <c r="AP10" s="201"/>
      <c r="AQ10" s="202"/>
    </row>
    <row r="11" spans="1:48" x14ac:dyDescent="0.25">
      <c r="B11" s="226"/>
      <c r="C11" s="180" t="s">
        <v>118</v>
      </c>
      <c r="D11" s="301"/>
      <c r="E11" s="180"/>
      <c r="F11" s="112"/>
      <c r="G11" s="112"/>
      <c r="H11" s="175">
        <f>SUM('DPR Analysis'!E8)</f>
        <v>7.1778438491354297</v>
      </c>
      <c r="I11" s="175"/>
      <c r="J11" s="175">
        <f>SUM('DPR Analysis'!I8)*$N$46</f>
        <v>0</v>
      </c>
      <c r="K11" s="121"/>
      <c r="L11" s="175"/>
      <c r="M11" s="190"/>
      <c r="N11" s="175">
        <f>'DPR Analysis'!E38</f>
        <v>7.1778438491354297</v>
      </c>
      <c r="O11" s="175"/>
      <c r="P11" s="175">
        <f>P43</f>
        <v>0.25</v>
      </c>
      <c r="Q11" s="121"/>
      <c r="R11" s="175"/>
      <c r="S11" s="215">
        <f>SUM(H11:P11)</f>
        <v>14.605687698270859</v>
      </c>
      <c r="T11" s="175"/>
      <c r="U11" s="190"/>
      <c r="V11" s="175">
        <f>SUM('DPR Analysis'!G8,'DPR Analysis'!G38)</f>
        <v>22.5</v>
      </c>
      <c r="W11" s="121"/>
      <c r="X11" s="175"/>
      <c r="Y11" s="175">
        <f>S11-V11</f>
        <v>-7.8943123017291406</v>
      </c>
      <c r="Z11" s="121"/>
      <c r="AA11" s="211"/>
      <c r="AB11" s="116"/>
      <c r="AC11" s="117">
        <f>'Q2 Analysis'!AG21</f>
        <v>-13.7</v>
      </c>
      <c r="AD11" s="117"/>
      <c r="AE11" s="117">
        <f>'Q2 Analysis'!AI21</f>
        <v>-13.7</v>
      </c>
      <c r="AF11" s="117"/>
      <c r="AG11" s="117">
        <f>AC11-AE11</f>
        <v>0</v>
      </c>
      <c r="AH11" s="122"/>
      <c r="AI11" s="211"/>
      <c r="AJ11" s="216"/>
      <c r="AK11" s="212">
        <f>S11+AC11</f>
        <v>0.90568769827086015</v>
      </c>
      <c r="AL11" s="212"/>
      <c r="AM11" s="212">
        <f>V11+AE11</f>
        <v>8.8000000000000007</v>
      </c>
      <c r="AN11" s="212"/>
      <c r="AO11" s="212">
        <f>AK11-AM11</f>
        <v>-7.8943123017291406</v>
      </c>
      <c r="AP11" s="217"/>
      <c r="AQ11" s="214"/>
      <c r="AR11" s="8"/>
      <c r="AS11" s="241"/>
      <c r="AT11" s="180"/>
      <c r="AU11" s="180"/>
      <c r="AV11" s="180"/>
    </row>
    <row r="12" spans="1:48" x14ac:dyDescent="0.25">
      <c r="B12" s="226"/>
      <c r="C12" s="180"/>
      <c r="D12" s="180"/>
      <c r="E12" s="180"/>
      <c r="F12" s="112"/>
      <c r="G12" s="112"/>
      <c r="H12" s="175"/>
      <c r="I12" s="175"/>
      <c r="J12" s="175"/>
      <c r="K12" s="121"/>
      <c r="L12" s="175"/>
      <c r="M12" s="190"/>
      <c r="N12" s="175"/>
      <c r="O12" s="175"/>
      <c r="P12" s="175"/>
      <c r="Q12" s="121"/>
      <c r="R12" s="175"/>
      <c r="S12" s="215"/>
      <c r="T12" s="175"/>
      <c r="U12" s="190"/>
      <c r="V12" s="175"/>
      <c r="W12" s="121"/>
      <c r="X12" s="175"/>
      <c r="Y12" s="175"/>
      <c r="Z12" s="121"/>
      <c r="AA12" s="211"/>
      <c r="AB12" s="116"/>
      <c r="AC12" s="117"/>
      <c r="AD12" s="117"/>
      <c r="AE12" s="117"/>
      <c r="AF12" s="117"/>
      <c r="AG12" s="117"/>
      <c r="AH12" s="122"/>
      <c r="AI12" s="211"/>
      <c r="AJ12" s="216"/>
      <c r="AK12" s="212"/>
      <c r="AL12" s="212"/>
      <c r="AM12" s="212"/>
      <c r="AN12" s="212"/>
      <c r="AO12" s="212"/>
      <c r="AP12" s="217"/>
      <c r="AQ12" s="202"/>
    </row>
    <row r="13" spans="1:48" x14ac:dyDescent="0.25">
      <c r="B13" s="226"/>
      <c r="C13" s="180" t="s">
        <v>119</v>
      </c>
      <c r="D13" s="180"/>
      <c r="E13" s="180"/>
      <c r="F13" s="112"/>
      <c r="G13" s="112"/>
      <c r="H13" s="175">
        <f>SUM('DPR Analysis'!E9)</f>
        <v>-1.5155917578448852</v>
      </c>
      <c r="I13" s="175"/>
      <c r="J13" s="175">
        <f>SUM('DPR Analysis'!I9)*$N$46</f>
        <v>6.5155917578448852</v>
      </c>
      <c r="K13" s="121"/>
      <c r="L13" s="175"/>
      <c r="M13" s="190"/>
      <c r="N13" s="175">
        <v>0</v>
      </c>
      <c r="O13" s="175"/>
      <c r="P13" s="175">
        <v>0</v>
      </c>
      <c r="Q13" s="121"/>
      <c r="R13" s="175"/>
      <c r="S13" s="215">
        <f>SUM(H13:P13)</f>
        <v>5</v>
      </c>
      <c r="T13" s="175"/>
      <c r="U13" s="190"/>
      <c r="V13" s="175">
        <f>'DPR Analysis'!G9</f>
        <v>5</v>
      </c>
      <c r="W13" s="121"/>
      <c r="X13" s="175"/>
      <c r="Y13" s="175">
        <f>S13-V13</f>
        <v>0</v>
      </c>
      <c r="Z13" s="121"/>
      <c r="AA13" s="211"/>
      <c r="AB13" s="116"/>
      <c r="AC13" s="117">
        <f>'Q2 Analysis'!AG23</f>
        <v>-2.1</v>
      </c>
      <c r="AD13" s="117"/>
      <c r="AE13" s="117">
        <f>'Q2 Analysis'!AI23</f>
        <v>-2.1</v>
      </c>
      <c r="AF13" s="117"/>
      <c r="AG13" s="117">
        <f>AC13-AE13</f>
        <v>0</v>
      </c>
      <c r="AH13" s="122"/>
      <c r="AI13" s="211"/>
      <c r="AJ13" s="216"/>
      <c r="AK13" s="212">
        <f>S13+AC13</f>
        <v>2.9</v>
      </c>
      <c r="AL13" s="212"/>
      <c r="AM13" s="212">
        <f>V13+AE13</f>
        <v>2.9</v>
      </c>
      <c r="AN13" s="212"/>
      <c r="AO13" s="212">
        <f>AK13-AM13</f>
        <v>0</v>
      </c>
      <c r="AP13" s="217"/>
      <c r="AQ13" s="202"/>
    </row>
    <row r="14" spans="1:48" x14ac:dyDescent="0.25">
      <c r="B14" s="226"/>
      <c r="C14" s="180"/>
      <c r="D14" s="180"/>
      <c r="E14" s="180"/>
      <c r="F14" s="112"/>
      <c r="G14" s="112"/>
      <c r="H14" s="175"/>
      <c r="I14" s="175"/>
      <c r="J14" s="175"/>
      <c r="K14" s="121"/>
      <c r="L14" s="175"/>
      <c r="M14" s="190"/>
      <c r="N14" s="118"/>
      <c r="O14" s="118"/>
      <c r="P14" s="118"/>
      <c r="Q14" s="177"/>
      <c r="R14" s="175"/>
      <c r="S14" s="203"/>
      <c r="T14" s="118"/>
      <c r="U14" s="189"/>
      <c r="V14" s="118"/>
      <c r="W14" s="177"/>
      <c r="X14" s="118"/>
      <c r="Y14" s="118"/>
      <c r="Z14" s="177"/>
      <c r="AA14" s="204"/>
      <c r="AB14" s="185"/>
      <c r="AC14" s="186"/>
      <c r="AD14" s="186"/>
      <c r="AE14" s="186"/>
      <c r="AF14" s="186"/>
      <c r="AG14" s="186"/>
      <c r="AH14" s="123"/>
      <c r="AI14" s="204"/>
      <c r="AJ14" s="205"/>
      <c r="AK14" s="206"/>
      <c r="AL14" s="206"/>
      <c r="AM14" s="206"/>
      <c r="AN14" s="206"/>
      <c r="AO14" s="206"/>
      <c r="AP14" s="207"/>
      <c r="AQ14" s="202"/>
    </row>
    <row r="15" spans="1:48" x14ac:dyDescent="0.25">
      <c r="B15" s="226"/>
      <c r="C15" s="180" t="s">
        <v>120</v>
      </c>
      <c r="D15" s="180"/>
      <c r="E15" s="180"/>
      <c r="F15" s="113"/>
      <c r="G15" s="113"/>
      <c r="H15" s="175">
        <v>0</v>
      </c>
      <c r="I15" s="175"/>
      <c r="J15" s="175">
        <v>0</v>
      </c>
      <c r="K15" s="121"/>
      <c r="L15" s="175"/>
      <c r="M15" s="190"/>
      <c r="N15" s="175" t="e">
        <f>'DPR Analysis'!#REF!</f>
        <v>#REF!</v>
      </c>
      <c r="O15" s="175"/>
      <c r="P15" s="175">
        <v>0</v>
      </c>
      <c r="Q15" s="121"/>
      <c r="R15" s="175"/>
      <c r="S15" s="215" t="e">
        <f>SUM(H15:P15)</f>
        <v>#REF!</v>
      </c>
      <c r="T15" s="175"/>
      <c r="U15" s="190"/>
      <c r="V15" s="175" t="e">
        <f>'DPR Analysis'!#REF!</f>
        <v>#REF!</v>
      </c>
      <c r="W15" s="121"/>
      <c r="X15" s="175"/>
      <c r="Y15" s="175" t="e">
        <f>S15-V15</f>
        <v>#REF!</v>
      </c>
      <c r="Z15" s="121"/>
      <c r="AA15" s="211"/>
      <c r="AB15" s="116"/>
      <c r="AC15" s="117" t="e">
        <f>'Q2 Analysis'!#REF!</f>
        <v>#REF!</v>
      </c>
      <c r="AD15" s="117"/>
      <c r="AE15" s="117" t="e">
        <f>'Q2 Analysis'!#REF!</f>
        <v>#REF!</v>
      </c>
      <c r="AF15" s="117"/>
      <c r="AG15" s="117" t="e">
        <f>AC15-AE15</f>
        <v>#REF!</v>
      </c>
      <c r="AH15" s="122"/>
      <c r="AI15" s="211"/>
      <c r="AJ15" s="216"/>
      <c r="AK15" s="212" t="e">
        <f>S15+AC15</f>
        <v>#REF!</v>
      </c>
      <c r="AL15" s="212"/>
      <c r="AM15" s="212" t="e">
        <f>V15+AE15</f>
        <v>#REF!</v>
      </c>
      <c r="AN15" s="212"/>
      <c r="AO15" s="212" t="e">
        <f>AK15-AM15</f>
        <v>#REF!</v>
      </c>
      <c r="AP15" s="217"/>
      <c r="AQ15" s="208"/>
    </row>
    <row r="16" spans="1:48" x14ac:dyDescent="0.25">
      <c r="B16" s="226"/>
      <c r="C16" s="180"/>
      <c r="D16" s="180"/>
      <c r="E16" s="180"/>
      <c r="F16" s="112"/>
      <c r="G16" s="112"/>
      <c r="H16" s="120"/>
      <c r="I16" s="120"/>
      <c r="J16" s="175"/>
      <c r="K16" s="121"/>
      <c r="L16" s="175"/>
      <c r="M16" s="190"/>
      <c r="N16" s="120"/>
      <c r="O16" s="120"/>
      <c r="P16" s="120"/>
      <c r="Q16" s="178"/>
      <c r="R16" s="175"/>
      <c r="S16" s="194"/>
      <c r="T16" s="120"/>
      <c r="U16" s="119"/>
      <c r="V16" s="175"/>
      <c r="W16" s="121"/>
      <c r="X16" s="120"/>
      <c r="Y16" s="175"/>
      <c r="Z16" s="121"/>
      <c r="AA16" s="195"/>
      <c r="AB16" s="196"/>
      <c r="AC16" s="197"/>
      <c r="AD16" s="197"/>
      <c r="AE16" s="197"/>
      <c r="AF16" s="197"/>
      <c r="AG16" s="197"/>
      <c r="AH16" s="198"/>
      <c r="AI16" s="195"/>
      <c r="AJ16" s="199"/>
      <c r="AK16" s="200"/>
      <c r="AL16" s="200"/>
      <c r="AM16" s="200"/>
      <c r="AN16" s="200"/>
      <c r="AO16" s="200"/>
      <c r="AP16" s="201"/>
      <c r="AQ16" s="202"/>
    </row>
    <row r="17" spans="2:48" x14ac:dyDescent="0.25">
      <c r="B17" s="226"/>
      <c r="C17" s="180" t="s">
        <v>135</v>
      </c>
      <c r="D17" s="180"/>
      <c r="E17" s="180"/>
      <c r="F17" s="112"/>
      <c r="G17" s="114"/>
      <c r="H17" s="230">
        <f>SUM(H11:H16)</f>
        <v>5.6622520912905445</v>
      </c>
      <c r="I17" s="270"/>
      <c r="J17" s="230">
        <f>SUM(J11:J16)</f>
        <v>6.5155917578448852</v>
      </c>
      <c r="K17" s="262"/>
      <c r="L17" s="175"/>
      <c r="M17" s="267"/>
      <c r="N17" s="230" t="e">
        <f>SUM(N11:N16)</f>
        <v>#REF!</v>
      </c>
      <c r="O17" s="270"/>
      <c r="P17" s="230">
        <f>SUM(P11:P16)</f>
        <v>0.25</v>
      </c>
      <c r="Q17" s="262"/>
      <c r="R17" s="175"/>
      <c r="S17" s="230" t="e">
        <f>SUM(S11:S16)</f>
        <v>#REF!</v>
      </c>
      <c r="T17" s="175"/>
      <c r="U17" s="267"/>
      <c r="V17" s="230" t="e">
        <f>SUM(V11:V16)</f>
        <v>#REF!</v>
      </c>
      <c r="W17" s="262"/>
      <c r="X17" s="175"/>
      <c r="Y17" s="223" t="e">
        <f>SUM(Y11:Y16)</f>
        <v>#REF!</v>
      </c>
      <c r="Z17" s="121"/>
      <c r="AA17" s="195"/>
      <c r="AB17" s="196"/>
      <c r="AC17" s="175" t="e">
        <f>SUM(AC11:AC16)</f>
        <v>#REF!</v>
      </c>
      <c r="AD17" s="197"/>
      <c r="AE17" s="175" t="e">
        <f>SUM(AE11:AE16)</f>
        <v>#REF!</v>
      </c>
      <c r="AF17" s="197"/>
      <c r="AG17" s="175" t="e">
        <f>SUM(AG11:AG16)</f>
        <v>#REF!</v>
      </c>
      <c r="AH17" s="122"/>
      <c r="AI17" s="195"/>
      <c r="AJ17" s="199"/>
      <c r="AK17" s="175" t="e">
        <f>SUM(AK11:AK16)</f>
        <v>#REF!</v>
      </c>
      <c r="AL17" s="200"/>
      <c r="AM17" s="175" t="e">
        <f>SUM(AM11:AM16)</f>
        <v>#REF!</v>
      </c>
      <c r="AN17" s="200"/>
      <c r="AO17" s="175" t="e">
        <f>SUM(AO11:AO16)</f>
        <v>#REF!</v>
      </c>
      <c r="AP17" s="217"/>
      <c r="AQ17" s="202"/>
    </row>
    <row r="18" spans="2:48" x14ac:dyDescent="0.25">
      <c r="B18" s="226"/>
      <c r="C18" s="180"/>
      <c r="D18" s="180"/>
      <c r="E18" s="180"/>
      <c r="F18" s="114"/>
      <c r="G18" s="257"/>
      <c r="H18" s="42"/>
      <c r="I18" s="42"/>
      <c r="J18" s="42"/>
      <c r="K18" s="42"/>
      <c r="L18" s="42"/>
      <c r="M18" s="42"/>
      <c r="N18" s="42"/>
      <c r="O18" s="42"/>
      <c r="P18" s="326"/>
      <c r="Q18" s="326"/>
      <c r="R18" s="326"/>
      <c r="S18" s="19"/>
      <c r="T18" s="19"/>
      <c r="U18" s="19"/>
      <c r="V18" s="20"/>
      <c r="W18" s="20"/>
      <c r="X18" s="20"/>
      <c r="Y18" s="284"/>
      <c r="Z18" s="27"/>
      <c r="AA18" s="41"/>
      <c r="AB18" s="73"/>
      <c r="AC18" s="74"/>
      <c r="AD18" s="74"/>
      <c r="AE18" s="74"/>
      <c r="AF18" s="74"/>
      <c r="AG18" s="74"/>
      <c r="AH18" s="75"/>
      <c r="AI18" s="41"/>
      <c r="AJ18" s="51"/>
      <c r="AK18" s="52"/>
      <c r="AL18" s="52"/>
      <c r="AM18" s="52"/>
      <c r="AN18" s="52"/>
      <c r="AO18" s="52"/>
      <c r="AP18" s="53"/>
      <c r="AQ18" s="3"/>
    </row>
    <row r="19" spans="2:48" s="142" customFormat="1" x14ac:dyDescent="0.25">
      <c r="B19" s="333"/>
      <c r="C19" s="138"/>
      <c r="D19" s="138"/>
      <c r="E19" s="138"/>
      <c r="F19" s="138"/>
      <c r="G19" s="138"/>
      <c r="H19" s="334"/>
      <c r="I19" s="334"/>
      <c r="J19" s="334"/>
      <c r="K19" s="334"/>
      <c r="L19" s="334"/>
      <c r="M19" s="334"/>
      <c r="N19" s="334"/>
      <c r="O19" s="334"/>
      <c r="P19" s="335"/>
      <c r="Q19" s="335"/>
      <c r="R19" s="335"/>
      <c r="S19" s="308"/>
      <c r="T19" s="308"/>
      <c r="U19" s="308"/>
      <c r="V19" s="306"/>
      <c r="W19" s="306"/>
      <c r="X19" s="306"/>
      <c r="Y19" s="336"/>
      <c r="Z19" s="336"/>
      <c r="AA19" s="306"/>
      <c r="AB19" s="306"/>
      <c r="AC19" s="306"/>
      <c r="AD19" s="306"/>
      <c r="AE19" s="306"/>
      <c r="AF19" s="306"/>
      <c r="AG19" s="306"/>
      <c r="AH19" s="306"/>
      <c r="AI19" s="306"/>
      <c r="AJ19" s="306"/>
      <c r="AK19" s="306"/>
      <c r="AL19" s="306"/>
      <c r="AM19" s="306"/>
      <c r="AN19" s="306"/>
      <c r="AO19" s="306"/>
      <c r="AP19" s="306"/>
      <c r="AQ19" s="337"/>
      <c r="AS19" s="338"/>
      <c r="AT19" s="160"/>
      <c r="AU19" s="160"/>
      <c r="AV19" s="160"/>
    </row>
    <row r="20" spans="2:48" s="142" customFormat="1" x14ac:dyDescent="0.25">
      <c r="B20" s="333"/>
      <c r="C20" s="138"/>
      <c r="D20" s="138"/>
      <c r="E20" s="138"/>
      <c r="F20" s="138"/>
      <c r="G20" s="138"/>
      <c r="H20" s="334"/>
      <c r="I20" s="334"/>
      <c r="J20" s="334"/>
      <c r="K20" s="334"/>
      <c r="L20" s="334"/>
      <c r="M20" s="334"/>
      <c r="N20" s="334"/>
      <c r="O20" s="334"/>
      <c r="P20" s="335"/>
      <c r="Q20" s="335"/>
      <c r="R20" s="335"/>
      <c r="S20" s="308"/>
      <c r="T20" s="308"/>
      <c r="U20" s="308"/>
      <c r="V20" s="306"/>
      <c r="W20" s="306"/>
      <c r="X20" s="306"/>
      <c r="Y20" s="336"/>
      <c r="Z20" s="336"/>
      <c r="AA20" s="306"/>
      <c r="AB20" s="306"/>
      <c r="AC20" s="306"/>
      <c r="AD20" s="306"/>
      <c r="AE20" s="306"/>
      <c r="AF20" s="306"/>
      <c r="AG20" s="306"/>
      <c r="AH20" s="306"/>
      <c r="AI20" s="306"/>
      <c r="AJ20" s="306"/>
      <c r="AK20" s="306"/>
      <c r="AL20" s="306"/>
      <c r="AM20" s="306"/>
      <c r="AN20" s="306"/>
      <c r="AO20" s="306"/>
      <c r="AP20" s="306"/>
      <c r="AQ20" s="337"/>
      <c r="AS20" s="338"/>
      <c r="AT20" s="160"/>
      <c r="AU20" s="160"/>
      <c r="AV20" s="160"/>
    </row>
    <row r="21" spans="2:48" s="142" customFormat="1" x14ac:dyDescent="0.25">
      <c r="B21" s="333"/>
      <c r="C21" s="138"/>
      <c r="D21" s="138"/>
      <c r="E21" s="138"/>
      <c r="F21" s="138"/>
      <c r="G21" s="138"/>
      <c r="H21" s="334"/>
      <c r="I21" s="334"/>
      <c r="J21" s="334"/>
      <c r="K21" s="334"/>
      <c r="L21" s="334"/>
      <c r="M21" s="334"/>
      <c r="N21" s="334"/>
      <c r="O21" s="334"/>
      <c r="P21" s="335"/>
      <c r="Q21" s="335"/>
      <c r="R21" s="335"/>
      <c r="S21" s="308"/>
      <c r="T21" s="308"/>
      <c r="U21" s="308"/>
      <c r="V21" s="306"/>
      <c r="W21" s="306"/>
      <c r="X21" s="306"/>
      <c r="Y21" s="336"/>
      <c r="Z21" s="336"/>
      <c r="AA21" s="306"/>
      <c r="AB21" s="306"/>
      <c r="AC21" s="306"/>
      <c r="AD21" s="306"/>
      <c r="AE21" s="306"/>
      <c r="AF21" s="306"/>
      <c r="AG21" s="306"/>
      <c r="AH21" s="306"/>
      <c r="AI21" s="306"/>
      <c r="AJ21" s="306"/>
      <c r="AK21" s="306"/>
      <c r="AL21" s="306"/>
      <c r="AM21" s="306"/>
      <c r="AN21" s="306"/>
      <c r="AO21" s="306"/>
      <c r="AP21" s="306"/>
      <c r="AQ21" s="337"/>
      <c r="AS21" s="338"/>
      <c r="AT21" s="160"/>
      <c r="AU21" s="160"/>
      <c r="AV21" s="160"/>
    </row>
    <row r="22" spans="2:48" s="142" customFormat="1" x14ac:dyDescent="0.25">
      <c r="B22" s="333"/>
      <c r="C22" s="138"/>
      <c r="D22" s="138"/>
      <c r="E22" s="138"/>
      <c r="F22" s="138"/>
      <c r="G22" s="138"/>
      <c r="H22" s="334"/>
      <c r="I22" s="334"/>
      <c r="J22" s="334"/>
      <c r="K22" s="334"/>
      <c r="L22" s="334"/>
      <c r="M22" s="334"/>
      <c r="N22" s="334"/>
      <c r="O22" s="334"/>
      <c r="P22" s="335"/>
      <c r="Q22" s="335"/>
      <c r="R22" s="335"/>
      <c r="S22" s="308"/>
      <c r="T22" s="308"/>
      <c r="U22" s="308"/>
      <c r="V22" s="306"/>
      <c r="W22" s="306"/>
      <c r="X22" s="306"/>
      <c r="Y22" s="336"/>
      <c r="Z22" s="336"/>
      <c r="AA22" s="306"/>
      <c r="AB22" s="306"/>
      <c r="AC22" s="306"/>
      <c r="AD22" s="306"/>
      <c r="AE22" s="306"/>
      <c r="AF22" s="306"/>
      <c r="AG22" s="306"/>
      <c r="AH22" s="306"/>
      <c r="AI22" s="306"/>
      <c r="AJ22" s="306"/>
      <c r="AK22" s="306"/>
      <c r="AL22" s="306"/>
      <c r="AM22" s="306"/>
      <c r="AN22" s="306"/>
      <c r="AO22" s="306"/>
      <c r="AP22" s="306"/>
      <c r="AQ22" s="337"/>
      <c r="AS22" s="338"/>
      <c r="AT22" s="160"/>
      <c r="AU22" s="160"/>
      <c r="AV22" s="160"/>
    </row>
    <row r="23" spans="2:48" s="142" customFormat="1" x14ac:dyDescent="0.25">
      <c r="B23" s="333"/>
      <c r="C23" s="138"/>
      <c r="D23" s="138"/>
      <c r="E23" s="138"/>
      <c r="F23" s="138"/>
      <c r="G23" s="138"/>
      <c r="H23" s="334"/>
      <c r="I23" s="334"/>
      <c r="J23" s="334"/>
      <c r="K23" s="334"/>
      <c r="L23" s="334"/>
      <c r="M23" s="334"/>
      <c r="N23" s="334"/>
      <c r="O23" s="334"/>
      <c r="P23" s="335"/>
      <c r="Q23" s="335"/>
      <c r="R23" s="335"/>
      <c r="S23" s="308"/>
      <c r="T23" s="308"/>
      <c r="U23" s="308"/>
      <c r="V23" s="306"/>
      <c r="W23" s="306"/>
      <c r="X23" s="306"/>
      <c r="Y23" s="336"/>
      <c r="Z23" s="336"/>
      <c r="AA23" s="306"/>
      <c r="AB23" s="306"/>
      <c r="AC23" s="306"/>
      <c r="AD23" s="306"/>
      <c r="AE23" s="306"/>
      <c r="AF23" s="306"/>
      <c r="AG23" s="306"/>
      <c r="AH23" s="306"/>
      <c r="AI23" s="306"/>
      <c r="AJ23" s="306"/>
      <c r="AK23" s="306"/>
      <c r="AL23" s="306"/>
      <c r="AM23" s="306"/>
      <c r="AN23" s="306"/>
      <c r="AO23" s="306"/>
      <c r="AP23" s="306"/>
      <c r="AQ23" s="337"/>
      <c r="AS23" s="338"/>
      <c r="AT23" s="160"/>
      <c r="AU23" s="160"/>
      <c r="AV23" s="160"/>
    </row>
    <row r="24" spans="2:48" s="142" customFormat="1" x14ac:dyDescent="0.25">
      <c r="B24" s="333"/>
      <c r="C24" s="138"/>
      <c r="D24" s="138"/>
      <c r="E24" s="138"/>
      <c r="F24" s="138"/>
      <c r="G24" s="138"/>
      <c r="H24" s="334"/>
      <c r="I24" s="334"/>
      <c r="J24" s="334"/>
      <c r="K24" s="334"/>
      <c r="L24" s="334"/>
      <c r="M24" s="334"/>
      <c r="N24" s="334"/>
      <c r="O24" s="334"/>
      <c r="P24" s="335"/>
      <c r="Q24" s="335"/>
      <c r="R24" s="335"/>
      <c r="S24" s="308"/>
      <c r="T24" s="308"/>
      <c r="U24" s="308"/>
      <c r="V24" s="306"/>
      <c r="W24" s="306"/>
      <c r="X24" s="306"/>
      <c r="Y24" s="336"/>
      <c r="Z24" s="336"/>
      <c r="AA24" s="306"/>
      <c r="AB24" s="306"/>
      <c r="AC24" s="306"/>
      <c r="AD24" s="306"/>
      <c r="AE24" s="306"/>
      <c r="AF24" s="306"/>
      <c r="AG24" s="306"/>
      <c r="AH24" s="306"/>
      <c r="AI24" s="306"/>
      <c r="AJ24" s="306"/>
      <c r="AK24" s="306"/>
      <c r="AL24" s="306"/>
      <c r="AM24" s="306"/>
      <c r="AN24" s="306"/>
      <c r="AO24" s="306"/>
      <c r="AP24" s="306"/>
      <c r="AQ24" s="337"/>
      <c r="AS24" s="338"/>
      <c r="AT24" s="160"/>
      <c r="AU24" s="160"/>
      <c r="AV24" s="160"/>
    </row>
    <row r="25" spans="2:48" s="142" customFormat="1" x14ac:dyDescent="0.25">
      <c r="B25" s="333"/>
      <c r="C25" s="138"/>
      <c r="D25" s="138"/>
      <c r="E25" s="138"/>
      <c r="F25" s="138"/>
      <c r="G25" s="138"/>
      <c r="H25" s="334"/>
      <c r="I25" s="334"/>
      <c r="J25" s="334"/>
      <c r="K25" s="334"/>
      <c r="L25" s="334"/>
      <c r="M25" s="334"/>
      <c r="N25" s="334"/>
      <c r="O25" s="334"/>
      <c r="P25" s="335"/>
      <c r="Q25" s="335"/>
      <c r="R25" s="335"/>
      <c r="S25" s="308"/>
      <c r="T25" s="308"/>
      <c r="U25" s="308"/>
      <c r="V25" s="306"/>
      <c r="W25" s="306"/>
      <c r="X25" s="306"/>
      <c r="Y25" s="336"/>
      <c r="Z25" s="336"/>
      <c r="AA25" s="306"/>
      <c r="AB25" s="306"/>
      <c r="AC25" s="306"/>
      <c r="AD25" s="306"/>
      <c r="AE25" s="306"/>
      <c r="AF25" s="306"/>
      <c r="AG25" s="306"/>
      <c r="AH25" s="306"/>
      <c r="AI25" s="306"/>
      <c r="AJ25" s="306"/>
      <c r="AK25" s="306"/>
      <c r="AL25" s="306"/>
      <c r="AM25" s="306"/>
      <c r="AN25" s="306"/>
      <c r="AO25" s="306"/>
      <c r="AP25" s="306"/>
      <c r="AQ25" s="337"/>
      <c r="AS25" s="338"/>
      <c r="AT25" s="160"/>
      <c r="AU25" s="160"/>
      <c r="AV25" s="160"/>
    </row>
    <row r="26" spans="2:48" s="142" customFormat="1" x14ac:dyDescent="0.25">
      <c r="B26" s="333"/>
      <c r="C26" s="138"/>
      <c r="D26" s="138"/>
      <c r="E26" s="138"/>
      <c r="F26" s="138"/>
      <c r="G26" s="138"/>
      <c r="H26" s="334"/>
      <c r="I26" s="334"/>
      <c r="J26" s="334"/>
      <c r="K26" s="334"/>
      <c r="L26" s="334"/>
      <c r="M26" s="334"/>
      <c r="N26" s="334"/>
      <c r="O26" s="334"/>
      <c r="P26" s="335"/>
      <c r="Q26" s="335"/>
      <c r="R26" s="335"/>
      <c r="S26" s="308"/>
      <c r="T26" s="308"/>
      <c r="U26" s="308"/>
      <c r="V26" s="306"/>
      <c r="W26" s="306"/>
      <c r="X26" s="306"/>
      <c r="Y26" s="336"/>
      <c r="Z26" s="336"/>
      <c r="AA26" s="306"/>
      <c r="AB26" s="306"/>
      <c r="AC26" s="306"/>
      <c r="AD26" s="306"/>
      <c r="AE26" s="306"/>
      <c r="AF26" s="306"/>
      <c r="AG26" s="306"/>
      <c r="AH26" s="306"/>
      <c r="AI26" s="306"/>
      <c r="AJ26" s="306"/>
      <c r="AK26" s="306"/>
      <c r="AL26" s="306"/>
      <c r="AM26" s="306"/>
      <c r="AN26" s="306"/>
      <c r="AO26" s="306"/>
      <c r="AP26" s="306"/>
      <c r="AQ26" s="337"/>
      <c r="AS26" s="338"/>
      <c r="AT26" s="160"/>
      <c r="AU26" s="160"/>
      <c r="AV26" s="160"/>
    </row>
    <row r="27" spans="2:48" ht="13.8" thickBot="1" x14ac:dyDescent="0.3">
      <c r="B27" s="137"/>
      <c r="C27" s="106"/>
      <c r="D27" s="106"/>
      <c r="E27" s="106"/>
      <c r="F27" s="106"/>
      <c r="G27" s="106"/>
      <c r="H27" s="12"/>
      <c r="I27" s="12"/>
      <c r="J27" s="12"/>
      <c r="K27" s="12"/>
      <c r="L27" s="12"/>
      <c r="M27" s="12"/>
      <c r="N27" s="12"/>
      <c r="O27" s="12"/>
      <c r="P27" s="327"/>
      <c r="Q27" s="327"/>
      <c r="R27" s="327"/>
      <c r="S27" s="22"/>
      <c r="T27" s="22"/>
      <c r="U27" s="22"/>
      <c r="V27" s="23"/>
      <c r="W27" s="23"/>
      <c r="X27" s="23"/>
      <c r="Y27" s="23"/>
      <c r="Z27" s="23"/>
      <c r="AA27" s="4"/>
      <c r="AB27" s="4"/>
      <c r="AC27" s="4"/>
      <c r="AD27" s="4"/>
      <c r="AE27" s="4"/>
      <c r="AF27" s="4"/>
      <c r="AG27" s="4"/>
      <c r="AH27" s="4"/>
      <c r="AI27" s="4"/>
      <c r="AJ27" s="4"/>
      <c r="AK27" s="4"/>
      <c r="AL27" s="4"/>
      <c r="AM27" s="4"/>
      <c r="AN27" s="4"/>
      <c r="AO27" s="4"/>
      <c r="AP27" s="4"/>
      <c r="AQ27" s="5"/>
    </row>
    <row r="28" spans="2:48" ht="13.8" thickBot="1" x14ac:dyDescent="0.3">
      <c r="B28" s="224"/>
    </row>
    <row r="29" spans="2:48" ht="13.8" thickBot="1" x14ac:dyDescent="0.3">
      <c r="B29" s="76"/>
      <c r="C29" s="28"/>
      <c r="D29" s="28"/>
      <c r="E29" s="28"/>
      <c r="F29" s="28"/>
      <c r="G29" s="28"/>
      <c r="H29" s="28"/>
      <c r="I29" s="28"/>
      <c r="J29" s="28"/>
      <c r="K29" s="28"/>
      <c r="L29" s="28"/>
      <c r="M29" s="28"/>
      <c r="N29" s="28"/>
      <c r="O29" s="28"/>
      <c r="P29" s="28"/>
      <c r="Q29" s="28"/>
      <c r="R29" s="28"/>
      <c r="S29" s="77"/>
      <c r="T29" s="77"/>
      <c r="U29" s="77"/>
      <c r="V29" s="77"/>
      <c r="W29" s="77"/>
      <c r="X29" s="77"/>
      <c r="Y29" s="29"/>
      <c r="Z29" s="160"/>
      <c r="AA29" s="160"/>
      <c r="AB29" s="308"/>
      <c r="AC29" s="160"/>
      <c r="AD29" s="160"/>
      <c r="AE29" s="160"/>
      <c r="AF29" s="160"/>
      <c r="AG29" s="160"/>
      <c r="AH29" s="160"/>
      <c r="AI29" s="160"/>
      <c r="AJ29" s="160"/>
      <c r="AK29" s="160"/>
      <c r="AL29" s="160"/>
      <c r="AM29" s="160"/>
      <c r="AN29" s="160"/>
      <c r="AO29" s="160"/>
      <c r="AP29" s="160"/>
      <c r="AQ29" s="160"/>
      <c r="AR29" s="160"/>
      <c r="AS29" s="160"/>
      <c r="AT29" s="160"/>
      <c r="AU29" s="160"/>
      <c r="AV29"/>
    </row>
    <row r="30" spans="2:48" ht="27" thickBot="1" x14ac:dyDescent="0.35">
      <c r="B30" s="227"/>
      <c r="C30" s="107" t="s">
        <v>42</v>
      </c>
      <c r="D30" s="107"/>
      <c r="E30" s="107"/>
      <c r="F30" s="107"/>
      <c r="G30" s="107"/>
      <c r="H30" s="33"/>
      <c r="I30" s="33"/>
      <c r="J30" s="91" t="s">
        <v>4</v>
      </c>
      <c r="K30" s="33"/>
      <c r="L30" s="33"/>
      <c r="M30" s="33"/>
      <c r="N30" s="38" t="s">
        <v>5</v>
      </c>
      <c r="O30" s="33"/>
      <c r="P30" s="91" t="s">
        <v>40</v>
      </c>
      <c r="Q30" s="299"/>
      <c r="R30" s="10"/>
      <c r="S30" s="235"/>
      <c r="T30" s="78"/>
      <c r="U30" s="78"/>
      <c r="V30" s="38" t="s">
        <v>47</v>
      </c>
      <c r="W30" s="299"/>
      <c r="X30" s="78"/>
      <c r="Y30" s="79"/>
      <c r="Z30" s="160"/>
      <c r="AA30" s="160"/>
      <c r="AB30" s="305"/>
      <c r="AC30" s="306"/>
      <c r="AD30" s="305"/>
      <c r="AE30" s="306"/>
      <c r="AF30" s="305"/>
      <c r="AG30" s="160"/>
      <c r="AH30" s="160"/>
      <c r="AI30" s="160"/>
      <c r="AJ30" s="160"/>
      <c r="AK30" s="160"/>
      <c r="AL30" s="160"/>
      <c r="AM30" s="160"/>
      <c r="AN30" s="160"/>
      <c r="AO30" s="160"/>
      <c r="AP30" s="160"/>
      <c r="AQ30" s="160"/>
      <c r="AR30" s="160"/>
      <c r="AS30" s="160"/>
      <c r="AT30" s="160"/>
      <c r="AU30" s="160"/>
      <c r="AV30"/>
    </row>
    <row r="31" spans="2:48" ht="15.6" x14ac:dyDescent="0.3">
      <c r="B31" s="227"/>
      <c r="C31" s="108"/>
      <c r="D31" s="108"/>
      <c r="E31" s="108"/>
      <c r="F31" s="108"/>
      <c r="G31" s="108"/>
      <c r="H31" s="10"/>
      <c r="I31" s="10"/>
      <c r="J31" s="44" t="s">
        <v>41</v>
      </c>
      <c r="K31" s="10"/>
      <c r="L31" s="10"/>
      <c r="M31" s="10"/>
      <c r="N31" s="10"/>
      <c r="O31" s="10"/>
      <c r="P31" s="44" t="s">
        <v>41</v>
      </c>
      <c r="Q31" s="44"/>
      <c r="R31" s="10"/>
      <c r="S31" s="235"/>
      <c r="T31" s="10"/>
      <c r="U31" s="10"/>
      <c r="V31" s="44"/>
      <c r="W31" s="44"/>
      <c r="X31" s="44"/>
      <c r="Y31" s="79"/>
      <c r="Z31" s="160"/>
      <c r="AA31" s="160"/>
      <c r="AB31" s="306"/>
      <c r="AC31" s="306"/>
      <c r="AD31" s="306"/>
      <c r="AE31" s="306"/>
      <c r="AF31" s="306"/>
      <c r="AG31" s="160"/>
      <c r="AH31" s="160"/>
      <c r="AI31" s="160"/>
      <c r="AJ31" s="160"/>
      <c r="AK31" s="160"/>
      <c r="AL31" s="160"/>
      <c r="AM31" s="160"/>
      <c r="AN31" s="160"/>
      <c r="AO31" s="160"/>
      <c r="AP31" s="160"/>
      <c r="AQ31" s="160"/>
      <c r="AR31" s="160"/>
      <c r="AS31" s="160"/>
      <c r="AT31" s="160"/>
      <c r="AU31" s="160"/>
      <c r="AV31"/>
    </row>
    <row r="32" spans="2:48" ht="15.6" x14ac:dyDescent="0.3">
      <c r="B32" s="227"/>
      <c r="C32" s="80"/>
      <c r="D32" s="80"/>
      <c r="E32" s="80"/>
      <c r="F32" s="80"/>
      <c r="G32" s="80"/>
      <c r="H32" s="80"/>
      <c r="I32" s="80"/>
      <c r="J32" s="81"/>
      <c r="K32" s="80"/>
      <c r="L32" s="80"/>
      <c r="M32" s="80"/>
      <c r="N32" s="328"/>
      <c r="O32" s="80"/>
      <c r="P32" s="83"/>
      <c r="Q32" s="81"/>
      <c r="R32" s="10"/>
      <c r="S32" s="235"/>
      <c r="T32" s="328"/>
      <c r="U32" s="328"/>
      <c r="V32" s="83"/>
      <c r="W32" s="83"/>
      <c r="X32" s="235"/>
      <c r="Y32" s="79"/>
      <c r="Z32" s="160"/>
      <c r="AA32" s="160"/>
      <c r="AB32" s="308"/>
      <c r="AC32" s="306"/>
      <c r="AD32" s="236"/>
      <c r="AE32" s="306"/>
      <c r="AF32" s="236"/>
      <c r="AG32" s="160"/>
      <c r="AH32" s="160"/>
      <c r="AI32" s="160"/>
      <c r="AJ32" s="160"/>
      <c r="AK32" s="160"/>
      <c r="AL32" s="160"/>
      <c r="AM32" s="160"/>
      <c r="AN32" s="160"/>
      <c r="AO32" s="160"/>
      <c r="AP32" s="160"/>
      <c r="AQ32" s="160"/>
      <c r="AR32" s="160"/>
      <c r="AS32" s="160"/>
      <c r="AT32" s="160"/>
      <c r="AU32" s="160"/>
      <c r="AV32"/>
    </row>
    <row r="33" spans="2:48" ht="15" customHeight="1" x14ac:dyDescent="0.25">
      <c r="B33" s="227"/>
      <c r="C33" s="109" t="s">
        <v>118</v>
      </c>
      <c r="D33" s="234" t="s">
        <v>115</v>
      </c>
      <c r="E33" s="234"/>
      <c r="F33" s="109"/>
      <c r="G33" s="109"/>
      <c r="H33" s="229"/>
      <c r="I33" s="229"/>
      <c r="J33" s="85" t="e">
        <f>+VLOOKUP(D33,'[1]Full Pipeline'!$A$6:$K$412,7,0)/1000</f>
        <v>#N/A</v>
      </c>
      <c r="K33" s="84"/>
      <c r="L33" s="84"/>
      <c r="M33" s="84"/>
      <c r="N33" s="329" t="e">
        <f>+VLOOKUP(D33,'[1]Full Pipeline'!$A$6:$K$412,9,0)/100</f>
        <v>#N/A</v>
      </c>
      <c r="O33" s="84"/>
      <c r="P33" s="87">
        <f t="shared" ref="P33:P41" si="0">IF(ISERROR(J33*N33),0,J33*N33)</f>
        <v>0</v>
      </c>
      <c r="Q33" s="85"/>
      <c r="R33" s="44"/>
      <c r="S33" s="235"/>
      <c r="T33" s="329"/>
      <c r="U33" s="329"/>
      <c r="V33" s="87" t="e">
        <f>+VLOOKUP(D33,'[1]Full Pipeline'!$A$6:$K$412,4,0)</f>
        <v>#N/A</v>
      </c>
      <c r="W33" s="87"/>
      <c r="X33" s="235"/>
      <c r="Y33" s="79"/>
      <c r="Z33" s="160"/>
      <c r="AA33" s="160"/>
      <c r="AB33" s="308"/>
      <c r="AC33" s="306"/>
      <c r="AD33" s="237"/>
      <c r="AE33" s="306"/>
      <c r="AF33" s="237"/>
      <c r="AG33" s="160"/>
      <c r="AH33" s="160"/>
      <c r="AI33" s="160"/>
      <c r="AJ33" s="160"/>
      <c r="AK33" s="160"/>
      <c r="AL33" s="160"/>
      <c r="AM33" s="160"/>
      <c r="AN33" s="160"/>
      <c r="AO33" s="160"/>
      <c r="AP33" s="160"/>
      <c r="AQ33" s="160"/>
      <c r="AR33" s="160"/>
      <c r="AS33" s="160"/>
      <c r="AT33" s="160"/>
      <c r="AU33" s="160"/>
      <c r="AV33"/>
    </row>
    <row r="34" spans="2:48" ht="15" customHeight="1" x14ac:dyDescent="0.25">
      <c r="B34" s="227"/>
      <c r="C34" s="109"/>
      <c r="D34" s="234" t="s">
        <v>134</v>
      </c>
      <c r="E34" s="234"/>
      <c r="F34" s="109"/>
      <c r="G34" s="109"/>
      <c r="H34" s="229"/>
      <c r="I34" s="229"/>
      <c r="J34" s="85" t="e">
        <f>+VLOOKUP(D34,'[1]Full Pipeline'!$A$6:$K$412,7,0)/1000</f>
        <v>#N/A</v>
      </c>
      <c r="K34" s="84"/>
      <c r="L34" s="84"/>
      <c r="M34" s="84"/>
      <c r="N34" s="329" t="e">
        <f>+VLOOKUP(D34,'[1]Full Pipeline'!$A$6:$K$412,9,0)/100</f>
        <v>#N/A</v>
      </c>
      <c r="O34" s="84"/>
      <c r="P34" s="87">
        <f t="shared" si="0"/>
        <v>0</v>
      </c>
      <c r="Q34" s="85"/>
      <c r="R34" s="44"/>
      <c r="S34" s="235"/>
      <c r="T34" s="329"/>
      <c r="U34" s="329"/>
      <c r="V34" s="87" t="e">
        <f>+VLOOKUP(D34,'[1]Full Pipeline'!$A$6:$K$412,4,0)</f>
        <v>#N/A</v>
      </c>
      <c r="W34" s="87"/>
      <c r="X34" s="235"/>
      <c r="Y34" s="79"/>
      <c r="Z34" s="160"/>
      <c r="AA34" s="160"/>
      <c r="AB34" s="308"/>
      <c r="AC34" s="306"/>
      <c r="AD34" s="237"/>
      <c r="AE34" s="306"/>
      <c r="AF34" s="237"/>
      <c r="AG34" s="160"/>
      <c r="AH34" s="160"/>
      <c r="AI34" s="160"/>
      <c r="AJ34" s="160"/>
      <c r="AK34" s="160"/>
      <c r="AL34" s="160"/>
      <c r="AM34" s="160"/>
      <c r="AN34" s="160"/>
      <c r="AO34" s="160"/>
      <c r="AP34" s="160"/>
      <c r="AQ34" s="160"/>
      <c r="AR34" s="160"/>
      <c r="AS34" s="160"/>
      <c r="AT34" s="160"/>
      <c r="AU34" s="160"/>
      <c r="AV34"/>
    </row>
    <row r="35" spans="2:48" ht="15" customHeight="1" x14ac:dyDescent="0.25">
      <c r="B35" s="227"/>
      <c r="C35" s="109"/>
      <c r="D35" s="234" t="s">
        <v>116</v>
      </c>
      <c r="E35" s="234"/>
      <c r="F35" s="109"/>
      <c r="G35" s="109"/>
      <c r="H35" s="229"/>
      <c r="I35" s="229"/>
      <c r="J35" s="85" t="e">
        <f>+VLOOKUP(D35,'[1]Full Pipeline'!$A$6:$K$412,7,0)/1000</f>
        <v>#N/A</v>
      </c>
      <c r="K35" s="84"/>
      <c r="L35" s="84"/>
      <c r="M35" s="84"/>
      <c r="N35" s="329" t="e">
        <f>+VLOOKUP(D35,'[1]Full Pipeline'!$A$6:$K$412,9,0)/100</f>
        <v>#N/A</v>
      </c>
      <c r="O35" s="84"/>
      <c r="P35" s="87">
        <f t="shared" si="0"/>
        <v>0</v>
      </c>
      <c r="Q35" s="85"/>
      <c r="R35" s="44"/>
      <c r="S35" s="235"/>
      <c r="T35" s="329"/>
      <c r="U35" s="329"/>
      <c r="V35" s="87" t="e">
        <f>+VLOOKUP(D35,'[1]Full Pipeline'!$A$6:$K$412,4,0)</f>
        <v>#N/A</v>
      </c>
      <c r="W35" s="87"/>
      <c r="X35" s="235"/>
      <c r="Y35" s="79"/>
      <c r="Z35" s="160"/>
      <c r="AA35" s="160"/>
      <c r="AB35" s="308"/>
      <c r="AC35" s="306"/>
      <c r="AD35" s="237"/>
      <c r="AE35" s="306"/>
      <c r="AF35" s="237"/>
      <c r="AG35" s="160"/>
      <c r="AH35" s="160"/>
      <c r="AI35" s="160"/>
      <c r="AJ35" s="160"/>
      <c r="AK35" s="160"/>
      <c r="AL35" s="160"/>
      <c r="AM35" s="160"/>
      <c r="AN35" s="160"/>
      <c r="AO35" s="160"/>
      <c r="AP35" s="160"/>
      <c r="AQ35" s="160"/>
      <c r="AR35" s="160"/>
      <c r="AS35" s="160"/>
      <c r="AT35" s="160"/>
      <c r="AU35" s="160"/>
      <c r="AV35"/>
    </row>
    <row r="36" spans="2:48" ht="17.25" customHeight="1" x14ac:dyDescent="0.25">
      <c r="B36" s="227"/>
      <c r="C36" s="109"/>
      <c r="D36" s="234" t="s">
        <v>114</v>
      </c>
      <c r="E36" s="234"/>
      <c r="F36" s="109"/>
      <c r="G36" s="109"/>
      <c r="H36" s="229"/>
      <c r="I36" s="229"/>
      <c r="J36" s="85">
        <f>+VLOOKUP(D36,'[1]Full Pipeline'!$A$6:$K$412,7,0)/1000</f>
        <v>0.5</v>
      </c>
      <c r="K36" s="84"/>
      <c r="L36" s="84"/>
      <c r="M36" s="84"/>
      <c r="N36" s="329">
        <f>+VLOOKUP(D36,'[1]Full Pipeline'!$A$6:$K$412,9,0)/100</f>
        <v>0.5</v>
      </c>
      <c r="O36" s="84"/>
      <c r="P36" s="87">
        <f t="shared" si="0"/>
        <v>0.25</v>
      </c>
      <c r="Q36" s="85"/>
      <c r="R36" s="44"/>
      <c r="S36" s="235"/>
      <c r="T36" s="329"/>
      <c r="U36" s="329"/>
      <c r="V36" s="87" t="str">
        <f>+VLOOKUP(D36,'[1]Full Pipeline'!$A$6:$K$412,4,0)</f>
        <v>Steve Asplin</v>
      </c>
      <c r="W36" s="87"/>
      <c r="X36" s="235"/>
      <c r="Y36" s="79"/>
      <c r="Z36" s="160"/>
      <c r="AA36" s="160"/>
      <c r="AB36" s="308"/>
      <c r="AC36" s="306"/>
      <c r="AD36" s="237"/>
      <c r="AE36" s="306"/>
      <c r="AF36" s="237"/>
      <c r="AG36" s="160"/>
      <c r="AH36" s="160"/>
      <c r="AI36" s="160"/>
      <c r="AJ36" s="160"/>
      <c r="AK36" s="160"/>
      <c r="AL36" s="160"/>
      <c r="AM36" s="160"/>
      <c r="AN36" s="160"/>
      <c r="AO36" s="160"/>
      <c r="AP36" s="160"/>
      <c r="AQ36" s="160"/>
      <c r="AR36" s="160"/>
      <c r="AS36" s="160"/>
      <c r="AT36" s="160"/>
      <c r="AU36" s="160"/>
      <c r="AV36"/>
    </row>
    <row r="37" spans="2:48" ht="17.25" customHeight="1" x14ac:dyDescent="0.25">
      <c r="B37" s="227"/>
      <c r="C37" s="109"/>
      <c r="D37" s="234" t="s">
        <v>142</v>
      </c>
      <c r="E37" s="234"/>
      <c r="F37" s="109"/>
      <c r="G37" s="109"/>
      <c r="H37" s="229"/>
      <c r="I37" s="229"/>
      <c r="J37" s="85" t="e">
        <f>+VLOOKUP(D37,'[1]Full Pipeline'!$A$6:$K$412,7,0)/1000</f>
        <v>#N/A</v>
      </c>
      <c r="K37" s="84"/>
      <c r="L37" s="84"/>
      <c r="M37" s="84"/>
      <c r="N37" s="329" t="e">
        <f>+VLOOKUP(D37,'[1]Full Pipeline'!$A$6:$K$412,9,0)/100</f>
        <v>#N/A</v>
      </c>
      <c r="O37" s="84"/>
      <c r="P37" s="87">
        <f t="shared" si="0"/>
        <v>0</v>
      </c>
      <c r="Q37" s="85"/>
      <c r="R37" s="44"/>
      <c r="S37" s="235"/>
      <c r="T37" s="329"/>
      <c r="U37" s="329"/>
      <c r="V37" s="87" t="e">
        <f>+VLOOKUP(D37,'[1]Full Pipeline'!$A$6:$K$412,4,0)</f>
        <v>#N/A</v>
      </c>
      <c r="W37" s="87"/>
      <c r="X37" s="235"/>
      <c r="Y37" s="79"/>
      <c r="Z37" s="160"/>
      <c r="AA37" s="160"/>
      <c r="AB37" s="308"/>
      <c r="AC37" s="306"/>
      <c r="AD37" s="237"/>
      <c r="AE37" s="306"/>
      <c r="AF37" s="237"/>
      <c r="AG37" s="160"/>
      <c r="AH37" s="160"/>
      <c r="AI37" s="160"/>
      <c r="AJ37" s="160"/>
      <c r="AK37" s="160"/>
      <c r="AL37" s="160"/>
      <c r="AM37" s="160"/>
      <c r="AN37" s="160"/>
      <c r="AO37" s="160"/>
      <c r="AP37" s="160"/>
      <c r="AQ37" s="160"/>
      <c r="AR37" s="160"/>
      <c r="AS37" s="160"/>
      <c r="AT37" s="160"/>
      <c r="AU37" s="160"/>
      <c r="AV37"/>
    </row>
    <row r="38" spans="2:48" ht="17.25" customHeight="1" x14ac:dyDescent="0.25">
      <c r="B38" s="227"/>
      <c r="C38" s="109"/>
      <c r="D38" s="234" t="s">
        <v>143</v>
      </c>
      <c r="E38" s="234"/>
      <c r="F38" s="109"/>
      <c r="G38" s="109"/>
      <c r="H38" s="229"/>
      <c r="I38" s="229"/>
      <c r="J38" s="85" t="s">
        <v>147</v>
      </c>
      <c r="K38" s="84"/>
      <c r="L38" s="84"/>
      <c r="M38" s="84"/>
      <c r="N38" s="329">
        <f>+VLOOKUP(D38,'[1]Full Pipeline'!$A$6:$K$412,9,0)/100</f>
        <v>0.5</v>
      </c>
      <c r="O38" s="84"/>
      <c r="P38" s="87">
        <f t="shared" si="0"/>
        <v>0</v>
      </c>
      <c r="Q38" s="85"/>
      <c r="R38" s="44"/>
      <c r="S38" s="235"/>
      <c r="T38" s="329"/>
      <c r="U38" s="329"/>
      <c r="V38" s="87" t="str">
        <f>+VLOOKUP(D38,'[1]Full Pipeline'!$A$6:$K$412,4,0)</f>
        <v>Radmacher/Enke/Kreuzberg</v>
      </c>
      <c r="W38" s="87"/>
      <c r="X38" s="235"/>
      <c r="Y38" s="79"/>
      <c r="Z38" s="160"/>
      <c r="AA38" s="160"/>
      <c r="AB38" s="308"/>
      <c r="AC38" s="306"/>
      <c r="AD38" s="237"/>
      <c r="AE38" s="306"/>
      <c r="AF38" s="237"/>
      <c r="AG38" s="160"/>
      <c r="AH38" s="160"/>
      <c r="AI38" s="160"/>
      <c r="AJ38" s="160"/>
      <c r="AK38" s="160"/>
      <c r="AL38" s="160"/>
      <c r="AM38" s="160"/>
      <c r="AN38" s="160"/>
      <c r="AO38" s="160"/>
      <c r="AP38" s="160"/>
      <c r="AQ38" s="160"/>
      <c r="AR38" s="160"/>
      <c r="AS38" s="160"/>
      <c r="AT38" s="160"/>
      <c r="AU38" s="160"/>
      <c r="AV38"/>
    </row>
    <row r="39" spans="2:48" ht="17.25" customHeight="1" x14ac:dyDescent="0.25">
      <c r="B39" s="227"/>
      <c r="C39" s="109"/>
      <c r="D39" s="234" t="s">
        <v>62</v>
      </c>
      <c r="E39" s="234"/>
      <c r="F39" s="109"/>
      <c r="G39" s="109"/>
      <c r="H39" s="229"/>
      <c r="I39" s="229"/>
      <c r="J39" s="85" t="s">
        <v>147</v>
      </c>
      <c r="K39" s="84"/>
      <c r="L39" s="84"/>
      <c r="M39" s="84"/>
      <c r="N39" s="329" t="e">
        <f>+VLOOKUP(D39,'[1]Full Pipeline'!$A$6:$K$412,9,0)/100</f>
        <v>#N/A</v>
      </c>
      <c r="O39" s="84"/>
      <c r="P39" s="87">
        <f t="shared" si="0"/>
        <v>0</v>
      </c>
      <c r="Q39" s="85"/>
      <c r="R39" s="44"/>
      <c r="S39" s="235"/>
      <c r="T39" s="329"/>
      <c r="U39" s="329"/>
      <c r="V39" s="87" t="e">
        <f>+VLOOKUP(D39,'[1]Full Pipeline'!$A$6:$K$412,4,0)</f>
        <v>#N/A</v>
      </c>
      <c r="W39" s="87"/>
      <c r="X39" s="235"/>
      <c r="Y39" s="79"/>
      <c r="Z39" s="160"/>
      <c r="AA39" s="160"/>
      <c r="AB39" s="308"/>
      <c r="AC39" s="306"/>
      <c r="AD39" s="237"/>
      <c r="AE39" s="306"/>
      <c r="AF39" s="237"/>
      <c r="AG39" s="160"/>
      <c r="AH39" s="160"/>
      <c r="AI39" s="160"/>
      <c r="AJ39" s="160"/>
      <c r="AK39" s="160"/>
      <c r="AL39" s="160"/>
      <c r="AM39" s="160"/>
      <c r="AN39" s="160"/>
      <c r="AO39" s="160"/>
      <c r="AP39" s="160"/>
      <c r="AQ39" s="160"/>
      <c r="AR39" s="160"/>
      <c r="AS39" s="160"/>
      <c r="AT39" s="160"/>
      <c r="AU39" s="160"/>
      <c r="AV39"/>
    </row>
    <row r="40" spans="2:48" ht="17.25" customHeight="1" x14ac:dyDescent="0.25">
      <c r="B40" s="227"/>
      <c r="C40" s="109"/>
      <c r="D40" s="234" t="s">
        <v>144</v>
      </c>
      <c r="E40" s="234"/>
      <c r="F40" s="109"/>
      <c r="G40" s="109"/>
      <c r="H40" s="229"/>
      <c r="I40" s="229"/>
      <c r="J40" s="85" t="s">
        <v>146</v>
      </c>
      <c r="K40" s="84"/>
      <c r="L40" s="84"/>
      <c r="M40" s="84"/>
      <c r="N40" s="329" t="e">
        <f>+VLOOKUP(D40,'[1]Full Pipeline'!$A$6:$K$412,9,0)/100</f>
        <v>#N/A</v>
      </c>
      <c r="O40" s="84"/>
      <c r="P40" s="87">
        <f t="shared" si="0"/>
        <v>0</v>
      </c>
      <c r="Q40" s="85"/>
      <c r="R40" s="44"/>
      <c r="S40" s="235"/>
      <c r="T40" s="329"/>
      <c r="U40" s="329"/>
      <c r="V40" s="87" t="e">
        <f>+VLOOKUP(D40,'[1]Full Pipeline'!$A$6:$K$412,4,0)</f>
        <v>#N/A</v>
      </c>
      <c r="W40" s="87"/>
      <c r="X40" s="235"/>
      <c r="Y40" s="79"/>
      <c r="Z40" s="160"/>
      <c r="AA40" s="160"/>
      <c r="AB40" s="308"/>
      <c r="AC40" s="306"/>
      <c r="AD40" s="237"/>
      <c r="AE40" s="306"/>
      <c r="AF40" s="237"/>
      <c r="AG40" s="160"/>
      <c r="AH40" s="160"/>
      <c r="AI40" s="160"/>
      <c r="AJ40" s="160"/>
      <c r="AK40" s="160"/>
      <c r="AL40" s="160"/>
      <c r="AM40" s="160"/>
      <c r="AN40" s="160"/>
      <c r="AO40" s="160"/>
      <c r="AP40" s="160"/>
      <c r="AQ40" s="160"/>
      <c r="AR40" s="160"/>
      <c r="AS40" s="160"/>
      <c r="AT40" s="160"/>
      <c r="AU40" s="160"/>
      <c r="AV40"/>
    </row>
    <row r="41" spans="2:48" ht="17.25" customHeight="1" x14ac:dyDescent="0.25">
      <c r="B41" s="227"/>
      <c r="C41" s="109"/>
      <c r="D41" s="234" t="s">
        <v>145</v>
      </c>
      <c r="E41" s="234"/>
      <c r="F41" s="109"/>
      <c r="G41" s="109"/>
      <c r="H41" s="229"/>
      <c r="I41" s="229"/>
      <c r="J41" s="85" t="s">
        <v>146</v>
      </c>
      <c r="K41" s="84"/>
      <c r="L41" s="84"/>
      <c r="M41" s="84"/>
      <c r="N41" s="329" t="e">
        <f>+VLOOKUP(D41,'[1]Full Pipeline'!$A$6:$K$412,9,0)/100</f>
        <v>#N/A</v>
      </c>
      <c r="O41" s="84"/>
      <c r="P41" s="87">
        <f t="shared" si="0"/>
        <v>0</v>
      </c>
      <c r="Q41" s="85"/>
      <c r="R41" s="44"/>
      <c r="S41" s="235"/>
      <c r="T41" s="329"/>
      <c r="U41" s="329"/>
      <c r="V41" s="87" t="e">
        <f>+VLOOKUP(D41,'[1]Full Pipeline'!$A$6:$K$412,4,0)</f>
        <v>#N/A</v>
      </c>
      <c r="W41" s="87"/>
      <c r="X41" s="235"/>
      <c r="Y41" s="79"/>
      <c r="Z41" s="160"/>
      <c r="AA41" s="160"/>
      <c r="AB41" s="308"/>
      <c r="AC41" s="306"/>
      <c r="AD41" s="237"/>
      <c r="AE41" s="306"/>
      <c r="AF41" s="237"/>
      <c r="AG41" s="160"/>
      <c r="AH41" s="160"/>
      <c r="AI41" s="160"/>
      <c r="AJ41" s="160"/>
      <c r="AK41" s="160"/>
      <c r="AL41" s="160"/>
      <c r="AM41" s="160"/>
      <c r="AN41" s="160"/>
      <c r="AO41" s="160"/>
      <c r="AP41" s="160"/>
      <c r="AQ41" s="160"/>
      <c r="AR41" s="160"/>
      <c r="AS41" s="160"/>
      <c r="AT41" s="160"/>
      <c r="AU41" s="160"/>
      <c r="AV41"/>
    </row>
    <row r="42" spans="2:48" ht="13.8" thickBot="1" x14ac:dyDescent="0.3">
      <c r="B42" s="227"/>
      <c r="C42" s="109"/>
      <c r="D42" s="109"/>
      <c r="E42" s="109"/>
      <c r="F42" s="109"/>
      <c r="G42" s="109"/>
      <c r="H42" s="84"/>
      <c r="I42" s="84"/>
      <c r="J42" s="85"/>
      <c r="K42" s="84"/>
      <c r="L42" s="84"/>
      <c r="M42" s="84"/>
      <c r="N42" s="329"/>
      <c r="O42" s="84"/>
      <c r="P42" s="87"/>
      <c r="Q42" s="85"/>
      <c r="R42" s="44"/>
      <c r="S42" s="235"/>
      <c r="T42" s="329"/>
      <c r="U42" s="329"/>
      <c r="V42" s="233"/>
      <c r="W42" s="87"/>
      <c r="X42" s="235"/>
      <c r="Y42" s="79"/>
      <c r="Z42" s="160"/>
      <c r="AA42" s="160"/>
      <c r="AB42" s="308"/>
      <c r="AC42" s="306"/>
      <c r="AD42" s="237"/>
      <c r="AE42" s="306"/>
      <c r="AF42" s="237"/>
      <c r="AG42" s="160"/>
      <c r="AH42" s="160"/>
      <c r="AI42" s="160"/>
      <c r="AJ42" s="160"/>
      <c r="AK42" s="160"/>
      <c r="AL42" s="160"/>
      <c r="AM42" s="160"/>
      <c r="AN42" s="160"/>
      <c r="AO42" s="160"/>
      <c r="AP42" s="160"/>
      <c r="AQ42" s="160"/>
      <c r="AR42" s="160"/>
      <c r="AS42" s="160"/>
      <c r="AT42" s="160"/>
      <c r="AU42" s="160"/>
      <c r="AV42"/>
    </row>
    <row r="43" spans="2:48" ht="16.2" thickBot="1" x14ac:dyDescent="0.35">
      <c r="B43" s="227"/>
      <c r="C43" s="109"/>
      <c r="D43" s="109"/>
      <c r="E43" s="109"/>
      <c r="F43" s="109"/>
      <c r="G43" s="109"/>
      <c r="H43" s="80"/>
      <c r="I43" s="80"/>
      <c r="J43" s="39" t="e">
        <f>SUM(J33:J42)</f>
        <v>#N/A</v>
      </c>
      <c r="K43" s="80"/>
      <c r="L43" s="80"/>
      <c r="M43" s="80"/>
      <c r="N43" s="329"/>
      <c r="O43" s="80"/>
      <c r="P43" s="39">
        <f>SUM(P33:P42)</f>
        <v>0.25</v>
      </c>
      <c r="Q43" s="92"/>
      <c r="R43" s="44"/>
      <c r="S43" s="235"/>
      <c r="T43" s="329"/>
      <c r="U43" s="329"/>
      <c r="V43" s="10"/>
      <c r="W43" s="92"/>
      <c r="X43" s="235"/>
      <c r="Y43" s="79"/>
      <c r="Z43" s="160"/>
      <c r="AA43" s="160"/>
      <c r="AB43" s="308"/>
      <c r="AC43" s="306"/>
      <c r="AD43" s="160"/>
      <c r="AE43" s="306"/>
      <c r="AF43" s="160"/>
      <c r="AG43" s="160"/>
      <c r="AH43" s="160"/>
      <c r="AI43" s="160"/>
      <c r="AJ43" s="160"/>
      <c r="AK43" s="160"/>
      <c r="AL43" s="160"/>
      <c r="AM43" s="160"/>
      <c r="AN43" s="160"/>
      <c r="AO43" s="160"/>
      <c r="AP43" s="160"/>
      <c r="AQ43" s="160"/>
      <c r="AR43" s="160"/>
      <c r="AS43" s="160"/>
      <c r="AT43" s="160"/>
      <c r="AU43" s="160"/>
      <c r="AV43"/>
    </row>
    <row r="44" spans="2:48" ht="15.6" x14ac:dyDescent="0.3">
      <c r="B44" s="227"/>
      <c r="C44" s="109"/>
      <c r="D44" s="109"/>
      <c r="E44" s="109"/>
      <c r="F44" s="109"/>
      <c r="G44" s="109"/>
      <c r="H44" s="80"/>
      <c r="I44" s="80"/>
      <c r="J44" s="92"/>
      <c r="K44" s="80"/>
      <c r="L44" s="80"/>
      <c r="M44" s="80"/>
      <c r="N44" s="329"/>
      <c r="O44" s="80"/>
      <c r="P44" s="92"/>
      <c r="Q44" s="92"/>
      <c r="R44" s="44"/>
      <c r="S44" s="235"/>
      <c r="T44" s="329"/>
      <c r="U44" s="329"/>
      <c r="V44" s="235"/>
      <c r="W44" s="92"/>
      <c r="X44" s="235"/>
      <c r="Y44" s="79"/>
      <c r="Z44" s="160"/>
      <c r="AA44" s="160"/>
      <c r="AB44" s="308"/>
      <c r="AC44" s="160"/>
      <c r="AD44" s="160"/>
      <c r="AE44" s="306"/>
      <c r="AF44" s="160"/>
      <c r="AG44" s="160"/>
      <c r="AH44" s="160"/>
      <c r="AI44" s="160"/>
      <c r="AJ44" s="160"/>
      <c r="AK44" s="160"/>
      <c r="AL44" s="160"/>
      <c r="AM44" s="160"/>
      <c r="AN44" s="160"/>
      <c r="AO44" s="160"/>
      <c r="AP44" s="160"/>
      <c r="AQ44" s="160"/>
      <c r="AR44" s="160"/>
      <c r="AS44" s="160"/>
      <c r="AT44" s="160"/>
      <c r="AU44" s="160"/>
      <c r="AV44"/>
    </row>
    <row r="45" spans="2:48" ht="16.2" thickBot="1" x14ac:dyDescent="0.35">
      <c r="B45" s="227"/>
      <c r="C45" s="109"/>
      <c r="D45" s="109"/>
      <c r="E45" s="109"/>
      <c r="F45" s="109"/>
      <c r="G45" s="109"/>
      <c r="H45" s="80"/>
      <c r="I45" s="80"/>
      <c r="J45" s="92"/>
      <c r="K45" s="80"/>
      <c r="L45" s="80"/>
      <c r="M45" s="80"/>
      <c r="N45" s="329"/>
      <c r="O45" s="80"/>
      <c r="P45" s="92"/>
      <c r="Q45" s="92"/>
      <c r="R45" s="44"/>
      <c r="S45" s="235"/>
      <c r="T45" s="329"/>
      <c r="U45" s="329"/>
      <c r="V45" s="235"/>
      <c r="W45" s="92"/>
      <c r="X45" s="235"/>
      <c r="Y45" s="79"/>
      <c r="Z45" s="160"/>
      <c r="AA45" s="160"/>
      <c r="AB45" s="308"/>
      <c r="AC45" s="160"/>
      <c r="AD45" s="160"/>
      <c r="AE45" s="306"/>
      <c r="AF45" s="160"/>
      <c r="AG45" s="160"/>
      <c r="AH45" s="160"/>
      <c r="AI45" s="160"/>
      <c r="AJ45" s="160"/>
      <c r="AK45" s="160"/>
      <c r="AL45" s="160"/>
      <c r="AM45" s="160"/>
      <c r="AN45" s="160"/>
      <c r="AO45" s="160"/>
      <c r="AP45" s="160"/>
      <c r="AQ45" s="160"/>
      <c r="AR45" s="160"/>
      <c r="AS45" s="160"/>
      <c r="AT45" s="160"/>
      <c r="AU45" s="160"/>
      <c r="AV45"/>
    </row>
    <row r="46" spans="2:48" ht="16.2" thickBot="1" x14ac:dyDescent="0.35">
      <c r="B46" s="227"/>
      <c r="C46" s="107" t="s">
        <v>48</v>
      </c>
      <c r="D46" s="107"/>
      <c r="E46" s="107"/>
      <c r="F46" s="107"/>
      <c r="G46" s="107"/>
      <c r="H46" s="80"/>
      <c r="I46" s="80"/>
      <c r="J46" s="39">
        <f>J17</f>
        <v>6.5155917578448852</v>
      </c>
      <c r="K46" s="80"/>
      <c r="L46" s="80"/>
      <c r="M46" s="80"/>
      <c r="N46" s="329">
        <v>1</v>
      </c>
      <c r="O46" s="80"/>
      <c r="P46" s="39">
        <f>IF(ISERROR(J46*N46),0,J46*N46)</f>
        <v>6.5155917578448852</v>
      </c>
      <c r="Q46" s="92"/>
      <c r="R46" s="44"/>
      <c r="S46" s="235"/>
      <c r="T46" s="329"/>
      <c r="U46" s="329"/>
      <c r="V46" s="235"/>
      <c r="W46" s="92"/>
      <c r="X46" s="10"/>
      <c r="Y46" s="79"/>
      <c r="Z46" s="160"/>
      <c r="AA46" s="160"/>
      <c r="AB46" s="160"/>
      <c r="AC46" s="160"/>
      <c r="AD46" s="160"/>
      <c r="AE46" s="306"/>
      <c r="AF46" s="160"/>
      <c r="AG46" s="160"/>
      <c r="AH46" s="160"/>
      <c r="AI46" s="160"/>
      <c r="AJ46" s="160"/>
      <c r="AK46" s="160"/>
      <c r="AL46" s="160"/>
      <c r="AM46" s="160"/>
      <c r="AN46" s="160"/>
      <c r="AO46" s="160"/>
      <c r="AP46" s="160"/>
      <c r="AQ46" s="160"/>
      <c r="AR46" s="160"/>
      <c r="AS46" s="160"/>
      <c r="AT46" s="160"/>
      <c r="AU46" s="160"/>
      <c r="AV46"/>
    </row>
    <row r="47" spans="2:48" ht="16.2" thickBot="1" x14ac:dyDescent="0.35">
      <c r="B47" s="227"/>
      <c r="C47" s="108"/>
      <c r="D47" s="108"/>
      <c r="E47" s="108"/>
      <c r="F47" s="108"/>
      <c r="G47" s="108"/>
      <c r="H47" s="80"/>
      <c r="I47" s="80"/>
      <c r="J47" s="80"/>
      <c r="K47" s="80"/>
      <c r="L47" s="80"/>
      <c r="M47" s="80"/>
      <c r="N47" s="80"/>
      <c r="O47" s="80"/>
      <c r="P47" s="92"/>
      <c r="Q47" s="92"/>
      <c r="R47" s="44"/>
      <c r="S47" s="329"/>
      <c r="T47" s="329"/>
      <c r="U47" s="329"/>
      <c r="V47" s="92"/>
      <c r="W47" s="92"/>
      <c r="X47" s="10"/>
      <c r="Y47" s="79"/>
      <c r="Z47" s="160"/>
      <c r="AA47" s="160"/>
      <c r="AB47" s="160"/>
      <c r="AC47" s="160"/>
      <c r="AD47" s="160"/>
      <c r="AE47" s="306"/>
      <c r="AF47" s="160"/>
      <c r="AG47" s="160"/>
      <c r="AH47" s="160"/>
      <c r="AI47" s="160"/>
      <c r="AJ47" s="160"/>
      <c r="AK47" s="160"/>
      <c r="AL47" s="160"/>
      <c r="AM47" s="160"/>
      <c r="AN47" s="160"/>
      <c r="AO47" s="160"/>
      <c r="AP47" s="160"/>
      <c r="AQ47" s="160"/>
      <c r="AR47" s="160"/>
      <c r="AS47" s="160"/>
      <c r="AT47" s="160"/>
      <c r="AU47" s="160"/>
      <c r="AV47"/>
    </row>
    <row r="48" spans="2:48" ht="16.2" thickBot="1" x14ac:dyDescent="0.35">
      <c r="B48" s="227"/>
      <c r="C48" s="108"/>
      <c r="D48" s="108"/>
      <c r="E48" s="108"/>
      <c r="F48" s="108"/>
      <c r="G48" s="108"/>
      <c r="H48" s="80"/>
      <c r="I48" s="80"/>
      <c r="J48" s="80"/>
      <c r="K48" s="80"/>
      <c r="L48" s="80"/>
      <c r="M48" s="80"/>
      <c r="N48" s="80"/>
      <c r="O48" s="80"/>
      <c r="P48" s="92"/>
      <c r="Q48" s="92"/>
      <c r="R48" s="44"/>
      <c r="S48" s="39">
        <f>SUM(P46,P43)</f>
        <v>6.7655917578448852</v>
      </c>
      <c r="T48" s="329"/>
      <c r="U48" s="329"/>
      <c r="V48" s="92"/>
      <c r="W48" s="92"/>
      <c r="X48" s="235"/>
      <c r="Y48" s="79"/>
      <c r="Z48" s="160"/>
      <c r="AA48" s="160"/>
      <c r="AB48" s="160"/>
      <c r="AC48" s="306"/>
      <c r="AD48" s="307"/>
      <c r="AE48" s="306"/>
      <c r="AF48" s="160"/>
      <c r="AG48" s="160"/>
      <c r="AH48" s="160"/>
      <c r="AI48" s="160"/>
      <c r="AJ48" s="160"/>
      <c r="AK48" s="160"/>
      <c r="AL48" s="160"/>
      <c r="AM48" s="160"/>
      <c r="AN48" s="160"/>
      <c r="AO48" s="160"/>
      <c r="AP48" s="160"/>
      <c r="AQ48" s="160"/>
      <c r="AR48" s="160"/>
      <c r="AS48" s="160"/>
      <c r="AT48" s="160"/>
      <c r="AU48" s="160"/>
      <c r="AV48"/>
    </row>
    <row r="49" spans="2:48" ht="13.8" thickBot="1" x14ac:dyDescent="0.3">
      <c r="B49" s="228"/>
      <c r="C49" s="110"/>
      <c r="D49" s="110"/>
      <c r="E49" s="110"/>
      <c r="F49" s="110"/>
      <c r="G49" s="110"/>
      <c r="H49" s="88"/>
      <c r="I49" s="88"/>
      <c r="J49" s="88"/>
      <c r="K49" s="88"/>
      <c r="L49" s="88"/>
      <c r="M49" s="88"/>
      <c r="N49" s="88"/>
      <c r="O49" s="88"/>
      <c r="P49" s="330"/>
      <c r="Q49" s="330"/>
      <c r="R49" s="330"/>
      <c r="S49" s="90"/>
      <c r="T49" s="90"/>
      <c r="U49" s="90"/>
      <c r="V49" s="90"/>
      <c r="W49" s="90"/>
      <c r="X49" s="90"/>
      <c r="Y49" s="30"/>
      <c r="Z49" s="160"/>
      <c r="AA49" s="160"/>
      <c r="AB49" s="308"/>
      <c r="AC49" s="306"/>
      <c r="AD49" s="306"/>
      <c r="AE49" s="306"/>
      <c r="AF49" s="160"/>
      <c r="AG49" s="160"/>
      <c r="AH49" s="160"/>
      <c r="AI49" s="160"/>
      <c r="AJ49" s="160"/>
      <c r="AK49" s="160"/>
      <c r="AL49" s="160"/>
      <c r="AM49" s="160"/>
      <c r="AN49" s="160"/>
      <c r="AO49" s="160"/>
      <c r="AP49" s="160"/>
      <c r="AQ49" s="160"/>
      <c r="AR49" s="160"/>
      <c r="AS49" s="160"/>
      <c r="AT49" s="160"/>
      <c r="AU49" s="160"/>
      <c r="AV49"/>
    </row>
    <row r="50" spans="2:48" x14ac:dyDescent="0.25">
      <c r="B50" s="224"/>
    </row>
    <row r="51" spans="2:48" x14ac:dyDescent="0.25">
      <c r="B51" s="224"/>
    </row>
    <row r="52" spans="2:48" x14ac:dyDescent="0.25">
      <c r="B52" s="224"/>
    </row>
    <row r="53" spans="2:48" x14ac:dyDescent="0.25">
      <c r="B53" s="224"/>
    </row>
    <row r="54" spans="2:48" x14ac:dyDescent="0.25">
      <c r="B54" s="224"/>
    </row>
    <row r="55" spans="2:48" x14ac:dyDescent="0.25">
      <c r="B55" s="224"/>
    </row>
    <row r="56" spans="2:48" x14ac:dyDescent="0.25">
      <c r="B56" s="224"/>
    </row>
    <row r="57" spans="2:48" x14ac:dyDescent="0.25">
      <c r="B57" s="224"/>
    </row>
    <row r="58" spans="2:48" x14ac:dyDescent="0.25">
      <c r="B58" s="224"/>
    </row>
    <row r="59" spans="2:48" x14ac:dyDescent="0.25">
      <c r="B59" s="224"/>
    </row>
    <row r="60" spans="2:48" x14ac:dyDescent="0.25">
      <c r="B60" s="224"/>
    </row>
    <row r="61" spans="2:48" x14ac:dyDescent="0.25">
      <c r="B61" s="224"/>
    </row>
    <row r="62" spans="2:48" x14ac:dyDescent="0.25">
      <c r="B62" s="224"/>
    </row>
    <row r="63" spans="2:48" x14ac:dyDescent="0.25">
      <c r="B63" s="224"/>
    </row>
    <row r="64" spans="2:48" x14ac:dyDescent="0.25">
      <c r="B64" s="224"/>
    </row>
    <row r="65" spans="2:2" x14ac:dyDescent="0.25">
      <c r="B65" s="224"/>
    </row>
    <row r="66" spans="2:2" x14ac:dyDescent="0.25">
      <c r="B66" s="224"/>
    </row>
    <row r="67" spans="2:2" x14ac:dyDescent="0.25">
      <c r="B67" s="224"/>
    </row>
    <row r="68" spans="2:2" x14ac:dyDescent="0.25">
      <c r="B68" s="224"/>
    </row>
    <row r="69" spans="2:2" x14ac:dyDescent="0.25">
      <c r="B69" s="224"/>
    </row>
    <row r="70" spans="2:2" x14ac:dyDescent="0.25">
      <c r="B70" s="224"/>
    </row>
    <row r="71" spans="2:2" x14ac:dyDescent="0.25">
      <c r="B71" s="224"/>
    </row>
    <row r="72" spans="2:2" x14ac:dyDescent="0.25">
      <c r="B72" s="224"/>
    </row>
    <row r="73" spans="2:2" x14ac:dyDescent="0.25">
      <c r="B73" s="224"/>
    </row>
    <row r="74" spans="2:2" x14ac:dyDescent="0.25">
      <c r="B74" s="224"/>
    </row>
    <row r="75" spans="2:2" x14ac:dyDescent="0.25">
      <c r="B75" s="224"/>
    </row>
    <row r="76" spans="2:2" x14ac:dyDescent="0.25">
      <c r="B76" s="224"/>
    </row>
    <row r="77" spans="2:2" x14ac:dyDescent="0.25">
      <c r="B77" s="224"/>
    </row>
    <row r="78" spans="2:2" x14ac:dyDescent="0.25">
      <c r="B78" s="224"/>
    </row>
    <row r="79" spans="2:2" x14ac:dyDescent="0.25">
      <c r="B79" s="224"/>
    </row>
    <row r="80" spans="2:2" x14ac:dyDescent="0.25">
      <c r="B80" s="224"/>
    </row>
    <row r="81" spans="2:2" x14ac:dyDescent="0.25">
      <c r="B81" s="224"/>
    </row>
    <row r="82" spans="2:2" x14ac:dyDescent="0.25">
      <c r="B82" s="224"/>
    </row>
    <row r="83" spans="2:2" x14ac:dyDescent="0.25">
      <c r="B83" s="224"/>
    </row>
    <row r="84" spans="2:2" x14ac:dyDescent="0.25">
      <c r="B84" s="224"/>
    </row>
    <row r="85" spans="2:2" x14ac:dyDescent="0.25">
      <c r="B85" s="224"/>
    </row>
    <row r="86" spans="2:2" x14ac:dyDescent="0.25">
      <c r="B86" s="224"/>
    </row>
    <row r="87" spans="2:2" x14ac:dyDescent="0.25">
      <c r="B87" s="224"/>
    </row>
    <row r="88" spans="2:2" x14ac:dyDescent="0.25">
      <c r="B88" s="224"/>
    </row>
    <row r="89" spans="2:2" x14ac:dyDescent="0.25">
      <c r="B89" s="224"/>
    </row>
    <row r="90" spans="2:2" x14ac:dyDescent="0.25">
      <c r="B90" s="224"/>
    </row>
    <row r="91" spans="2:2" x14ac:dyDescent="0.25">
      <c r="B91" s="224"/>
    </row>
    <row r="92" spans="2:2" x14ac:dyDescent="0.25">
      <c r="B92" s="224"/>
    </row>
    <row r="93" spans="2:2" x14ac:dyDescent="0.25">
      <c r="B93" s="224"/>
    </row>
    <row r="94" spans="2:2" x14ac:dyDescent="0.25">
      <c r="B94" s="224"/>
    </row>
    <row r="95" spans="2:2" x14ac:dyDescent="0.25">
      <c r="B95" s="224"/>
    </row>
    <row r="96" spans="2:2" x14ac:dyDescent="0.25">
      <c r="B96" s="224"/>
    </row>
    <row r="97" spans="2:2" x14ac:dyDescent="0.25">
      <c r="B97" s="224"/>
    </row>
    <row r="98" spans="2:2" x14ac:dyDescent="0.25">
      <c r="B98" s="224"/>
    </row>
    <row r="99" spans="2:2" x14ac:dyDescent="0.25">
      <c r="B99" s="224"/>
    </row>
    <row r="100" spans="2:2" x14ac:dyDescent="0.25">
      <c r="B100" s="224"/>
    </row>
    <row r="101" spans="2:2" x14ac:dyDescent="0.25">
      <c r="B101" s="224"/>
    </row>
    <row r="102" spans="2:2" x14ac:dyDescent="0.25">
      <c r="B102" s="224"/>
    </row>
    <row r="103" spans="2:2" x14ac:dyDescent="0.25">
      <c r="B103" s="224"/>
    </row>
    <row r="104" spans="2:2" x14ac:dyDescent="0.25">
      <c r="B104" s="224"/>
    </row>
    <row r="105" spans="2:2" x14ac:dyDescent="0.25">
      <c r="B105" s="224"/>
    </row>
  </sheetData>
  <mergeCells count="6">
    <mergeCell ref="A3:C3"/>
    <mergeCell ref="AC6:AG6"/>
    <mergeCell ref="AK6:AO6"/>
    <mergeCell ref="H6:Y6"/>
    <mergeCell ref="H7:J7"/>
    <mergeCell ref="N7:P7"/>
  </mergeCells>
  <phoneticPr fontId="0" type="noConversion"/>
  <printOptions horizontalCentered="1"/>
  <pageMargins left="0.23622047244094491" right="0.27559055118110237" top="0.31496062992125984" bottom="0.47244094488188981" header="0.19685039370078741" footer="0.27559055118110237"/>
  <pageSetup paperSize="9" scale="55" orientation="landscape" r:id="rId1"/>
  <headerFooter alignWithMargins="0">
    <oddFooter>&amp;CFOR INTERNAL USE ONLY&amp;RPrinted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70</vt:i4>
      </vt:variant>
    </vt:vector>
  </HeadingPairs>
  <TitlesOfParts>
    <vt:vector size="75" baseType="lpstr">
      <vt:lpstr>Q2 Analysis</vt:lpstr>
      <vt:lpstr>DPR Analysis</vt:lpstr>
      <vt:lpstr>Frevert pack sheet</vt:lpstr>
      <vt:lpstr>Targets</vt:lpstr>
      <vt:lpstr>Cont Analysis</vt:lpstr>
      <vt:lpstr>AccrualToGo</vt:lpstr>
      <vt:lpstr>AusQ1Tgt</vt:lpstr>
      <vt:lpstr>AusQ2Tgt</vt:lpstr>
      <vt:lpstr>AusQ3Tgt</vt:lpstr>
      <vt:lpstr>AusQ4Tgt</vt:lpstr>
      <vt:lpstr>AusToGo</vt:lpstr>
      <vt:lpstr>ContgasToGo</vt:lpstr>
      <vt:lpstr>ContQ1Tgt</vt:lpstr>
      <vt:lpstr>ContQ2Tgt</vt:lpstr>
      <vt:lpstr>ContQ3Tgt</vt:lpstr>
      <vt:lpstr>ContQ4Tgt</vt:lpstr>
      <vt:lpstr>ContToGo</vt:lpstr>
      <vt:lpstr>CreditQ1Tgt</vt:lpstr>
      <vt:lpstr>CreditQ2Tgt</vt:lpstr>
      <vt:lpstr>CreditQ3Tgt</vt:lpstr>
      <vt:lpstr>CreditQ4Tgt</vt:lpstr>
      <vt:lpstr>CreditToGo</vt:lpstr>
      <vt:lpstr>DerivToGo</vt:lpstr>
      <vt:lpstr>DPRDate</vt:lpstr>
      <vt:lpstr>DPRTotal</vt:lpstr>
      <vt:lpstr>EasternToGo</vt:lpstr>
      <vt:lpstr>EESToGo</vt:lpstr>
      <vt:lpstr>FinOrigQ1Tgt</vt:lpstr>
      <vt:lpstr>FinOrigQ2Tgt</vt:lpstr>
      <vt:lpstr>FinOrigQ3Tgt</vt:lpstr>
      <vt:lpstr>FinOrigQ4Tgt</vt:lpstr>
      <vt:lpstr>GasQ1Tgt</vt:lpstr>
      <vt:lpstr>GasQ2Tgt</vt:lpstr>
      <vt:lpstr>GasQ3Tgt</vt:lpstr>
      <vt:lpstr>GasQ4Tgt</vt:lpstr>
      <vt:lpstr>GasToGo</vt:lpstr>
      <vt:lpstr>GFQ1Tgt</vt:lpstr>
      <vt:lpstr>GFQ2Tgt</vt:lpstr>
      <vt:lpstr>GFQ3Tgt</vt:lpstr>
      <vt:lpstr>GFQ4Tgt</vt:lpstr>
      <vt:lpstr>JapanQ1Tgt</vt:lpstr>
      <vt:lpstr>JapanQ2Tgt</vt:lpstr>
      <vt:lpstr>JapanQ3Tgt</vt:lpstr>
      <vt:lpstr>JapanQ4Tgt</vt:lpstr>
      <vt:lpstr>MetalsQ1Tgt</vt:lpstr>
      <vt:lpstr>MetalsQ2Tgt</vt:lpstr>
      <vt:lpstr>MetalsQ4Tgt</vt:lpstr>
      <vt:lpstr>MetalsToGo</vt:lpstr>
      <vt:lpstr>NordicQ1Tgt</vt:lpstr>
      <vt:lpstr>NordicQ2Tgt</vt:lpstr>
      <vt:lpstr>NordicQ3Tgt</vt:lpstr>
      <vt:lpstr>NordicQ4Tgt</vt:lpstr>
      <vt:lpstr>NordicToGo</vt:lpstr>
      <vt:lpstr>OverviewQ1</vt:lpstr>
      <vt:lpstr>OverviewQ2</vt:lpstr>
      <vt:lpstr>OverviewQ3</vt:lpstr>
      <vt:lpstr>OverviewQ4</vt:lpstr>
      <vt:lpstr>PipelineTitle</vt:lpstr>
      <vt:lpstr>PoolToGo</vt:lpstr>
      <vt:lpstr>PowerToGo</vt:lpstr>
      <vt:lpstr>'Cont Analysis'!Print_Area</vt:lpstr>
      <vt:lpstr>'DPR Analysis'!Print_Area</vt:lpstr>
      <vt:lpstr>'Q2 Analysis'!Print_Area</vt:lpstr>
      <vt:lpstr>Targets!Print_Area</vt:lpstr>
      <vt:lpstr>'Cont Analysis'!Print_Titles</vt:lpstr>
      <vt:lpstr>'Q2 Analysis'!Print_Titles</vt:lpstr>
      <vt:lpstr>TotOrig</vt:lpstr>
      <vt:lpstr>TotTrading</vt:lpstr>
      <vt:lpstr>UKgasToGo</vt:lpstr>
      <vt:lpstr>UKPowerQ1Tgt</vt:lpstr>
      <vt:lpstr>UKPowerQ2Tgt</vt:lpstr>
      <vt:lpstr>UKPowerQ3Tgt</vt:lpstr>
      <vt:lpstr>UKPowerQ4Tgt</vt:lpstr>
      <vt:lpstr>UKPowerToGo</vt:lpstr>
      <vt:lpstr>WaterToGo</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imorse</dc:creator>
  <cp:lastModifiedBy>Havlíček Jan</cp:lastModifiedBy>
  <cp:lastPrinted>2001-05-21T15:22:35Z</cp:lastPrinted>
  <dcterms:created xsi:type="dcterms:W3CDTF">2001-01-11T16:50:06Z</dcterms:created>
  <dcterms:modified xsi:type="dcterms:W3CDTF">2023-09-10T15:59:11Z</dcterms:modified>
</cp:coreProperties>
</file>