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C17" i="26"/>
  <c r="AE17" i="26"/>
  <c r="F19" i="26"/>
  <c r="H19" i="26"/>
  <c r="J19" i="26"/>
  <c r="K19" i="26"/>
  <c r="M19" i="26"/>
  <c r="O19" i="26"/>
  <c r="W19" i="26"/>
  <c r="AA19" i="26"/>
  <c r="AC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AC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  <c r="O17" i="27"/>
  <c r="W17" i="27"/>
  <c r="AA17" i="27"/>
  <c r="AC17" i="27"/>
  <c r="AE17" i="27"/>
  <c r="O19" i="27"/>
  <c r="W19" i="27"/>
  <c r="AA19" i="27"/>
  <c r="AC19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<sst xmlns="http://schemas.openxmlformats.org/spreadsheetml/2006/main" count="168" uniqueCount="57">
  <si>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</si>
  <si>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</si>
  <si>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</si>
  <si>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</si>
  <si>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</si>
  <si>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</si>
  <si>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</si>
  <si>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</si>
  <si>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</si>
  <si>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</si>
  <si>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</si>
  <si>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</si>
  <si>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</si>
  <si>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</si>
  <si>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</si>
  <si>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</si>
  <si>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</si>
  <si>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</si>
  <si>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</si>
  <si>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</si>
  <si>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</si>
  <si>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</si>
  <si>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</si>
  <si>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</si>
  <si>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</si>
  <si>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</si>
  <si>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</si>
  <si>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</si>
  <si>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</si>
  <si>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</si>
  <si>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</si>
  <si>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</si>
  <si>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</si>
  <si>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</si>
  <si>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</si>
  <si>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</si>
  <si>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</si>
  <si>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</si>
  <si>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</si>
  <si>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</si>
  <si>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</si>
  <si>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</si>
  <si>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</si>
  <si>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Natural Gas</t>
  </si>
  <si>
    <t>NX1</t>
  </si>
  <si>
    <t>OIL-NG-GW</t>
  </si>
  <si>
    <t xml:space="preserve">
21-Jun-2001
03:52:31 PM</t>
  </si>
  <si>
    <t>EOL Crude
e
A
1179394
010
NXC1
WTI NXC1</t>
  </si>
  <si>
    <t>EOL Crude
e
A
1179394
010
NXC1-OPT
WTI NXC1</t>
  </si>
  <si>
    <t>EOL Crude
e
A
1179394
020
NXC2
WTI NXC1</t>
  </si>
  <si>
    <t>EOL Crude
e
B
1179395
010
NXC2
WTI NXC2</t>
  </si>
  <si>
    <t>EOL Crude
e
B
1179395
020
NXC1
WTI NXC2</t>
  </si>
  <si>
    <t>EOL Crude
e
C
1179396
010
NXC1
WTI HEDGE</t>
  </si>
  <si>
    <t>EOL Crude
e
C
1179396
020
NXC2
WTI HEDGE</t>
  </si>
  <si>
    <t>EOL Crude
e
D
1179397
01
GDP-HEHUB
OIL-NG-GW</t>
  </si>
  <si>
    <t>EOL Crude
e
D
1179397
01
IF-HEHUB
OIL-NG-GW</t>
  </si>
  <si>
    <t>EOL Crude
e
D
1179397
01
NX1
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</si>
</sst>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9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31</xdr:row>
          <xdr:rowOff>76200</xdr:rowOff>
        </xdr:from>
        <xdr:to>
          <xdr:col>5</xdr:col>
          <xdr:colOff>899160</xdr:colOff>
          <xdr:row>33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31</xdr:row>
          <xdr:rowOff>68580</xdr:rowOff>
        </xdr:from>
        <xdr:to>
          <xdr:col>7</xdr:col>
          <xdr:colOff>701040</xdr:colOff>
          <xdr:row>33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ColWidth="16.08984375" defaultRowHeight="13.2" x14ac:dyDescent="0.25"/>
  <cols>
    <col min="1" max="1" width="11.81640625" style="173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1" t="s">
        <v>46</v>
      </c>
      <c r="B1" s="30" t="s">
        <v>47</v>
      </c>
      <c r="D1" s="31" t="s">
        <v>48</v>
      </c>
      <c r="F1" s="30" t="s">
        <v>49</v>
      </c>
      <c r="H1" s="30" t="s">
        <v>50</v>
      </c>
      <c r="J1" s="30" t="s">
        <v>51</v>
      </c>
      <c r="L1" s="30" t="s">
        <v>52</v>
      </c>
      <c r="N1" s="30" t="s">
        <v>53</v>
      </c>
      <c r="P1" s="30" t="s">
        <v>54</v>
      </c>
      <c r="R1" s="30" t="s">
        <v>55</v>
      </c>
      <c r="T1" s="30" t="s">
        <v>56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3">
        <v>37073</v>
      </c>
      <c r="B4" s="33">
        <v>0</v>
      </c>
      <c r="C4" s="33">
        <v>0</v>
      </c>
      <c r="D4" s="33">
        <v>0</v>
      </c>
      <c r="E4" s="33">
        <v>0</v>
      </c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/>
      <c r="Q4" s="33"/>
      <c r="R4" s="33"/>
      <c r="S4" s="33"/>
      <c r="T4" s="33">
        <v>0</v>
      </c>
      <c r="U4" s="33">
        <v>0</v>
      </c>
      <c r="V4" s="33">
        <v>0</v>
      </c>
      <c r="W4" s="33">
        <v>0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3">
        <v>37104</v>
      </c>
      <c r="B5" s="33">
        <v>572.50965199999996</v>
      </c>
      <c r="C5" s="33">
        <v>0</v>
      </c>
      <c r="D5" s="33"/>
      <c r="E5" s="33"/>
      <c r="F5" s="33"/>
      <c r="G5" s="33"/>
      <c r="H5" s="33">
        <v>731.81668560000003</v>
      </c>
      <c r="I5" s="33">
        <v>0</v>
      </c>
      <c r="J5" s="33"/>
      <c r="K5" s="33"/>
      <c r="L5" s="33"/>
      <c r="M5" s="33"/>
      <c r="N5" s="33">
        <v>199.133792</v>
      </c>
      <c r="O5" s="33">
        <v>0</v>
      </c>
      <c r="P5" s="33"/>
      <c r="Q5" s="33"/>
      <c r="R5" s="33"/>
      <c r="S5" s="33"/>
      <c r="T5" s="33"/>
      <c r="U5" s="33"/>
      <c r="V5" s="33">
        <v>1503.4601296000001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A6" s="173">
        <v>37135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>
        <v>-199.133792</v>
      </c>
      <c r="O6" s="33">
        <v>0</v>
      </c>
      <c r="P6" s="33"/>
      <c r="Q6" s="33"/>
      <c r="R6" s="33"/>
      <c r="S6" s="33"/>
      <c r="T6" s="33"/>
      <c r="U6" s="33"/>
      <c r="V6" s="33">
        <v>-199.133792</v>
      </c>
      <c r="W6" s="33">
        <v>0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>
        <v>572.50965199999996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731.81668560000003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1304.3263376</v>
      </c>
      <c r="W7" s="33">
        <v>0</v>
      </c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K19" sqref="K19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5429687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hidden="1" customWidth="1"/>
    <col min="23" max="23" width="7.54296875" style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</f>
        <v>37063.729044444444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7" t="s">
        <v>40</v>
      </c>
      <c r="K9" s="188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5" t="s">
        <v>45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4" t="s">
        <v>44</v>
      </c>
    </row>
    <row r="11" spans="1:32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572.50965199999996</v>
      </c>
      <c r="G11" s="148"/>
      <c r="H11" s="123">
        <f>+H21</f>
        <v>731.81668560000003</v>
      </c>
      <c r="I11" s="148"/>
      <c r="J11" s="162">
        <f>+J21</f>
        <v>0</v>
      </c>
      <c r="K11" s="158">
        <f>+K21</f>
        <v>0</v>
      </c>
      <c r="L11" s="78"/>
      <c r="M11" s="123">
        <f>+M21</f>
        <v>0</v>
      </c>
      <c r="N11" s="148"/>
      <c r="O11" s="150">
        <f>+O21</f>
        <v>1304.3263376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1304.3263376</v>
      </c>
      <c r="AB11" s="6"/>
      <c r="AC11" s="84">
        <f>O11</f>
        <v>1304.3263376</v>
      </c>
      <c r="AE11" s="183">
        <f>SUM(AE12:AE20)</f>
        <v>0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37104</v>
      </c>
      <c r="B17" s="93"/>
      <c r="C17" s="94"/>
      <c r="D17" s="95"/>
      <c r="E17" s="93"/>
      <c r="F17" s="126">
        <f>OBS!B5</f>
        <v>572.50965199999996</v>
      </c>
      <c r="G17" s="93"/>
      <c r="H17" s="126">
        <f>OBS!H5</f>
        <v>731.81668560000003</v>
      </c>
      <c r="I17" s="93"/>
      <c r="J17" s="119">
        <f>OBS!L5</f>
        <v>0</v>
      </c>
      <c r="K17" s="120">
        <f>OBS!N5</f>
        <v>199.133792</v>
      </c>
      <c r="L17" s="96"/>
      <c r="M17" s="126">
        <f>OBS!E5+OBS!M5</f>
        <v>0</v>
      </c>
      <c r="N17" s="93"/>
      <c r="O17" s="142">
        <f>SUM(F17:M17)</f>
        <v>1503.4601296000001</v>
      </c>
      <c r="P17" s="96"/>
      <c r="Q17" s="96"/>
      <c r="R17" s="96"/>
      <c r="S17" s="96"/>
      <c r="T17" s="96"/>
      <c r="U17" s="95"/>
      <c r="V17" s="93"/>
      <c r="W17" s="92">
        <f>A17</f>
        <v>37104</v>
      </c>
      <c r="X17" s="97"/>
      <c r="Y17" s="98"/>
      <c r="Z17" s="98"/>
      <c r="AA17" s="127">
        <f>O17-M17</f>
        <v>1503.4601296000001</v>
      </c>
      <c r="AB17" s="21"/>
      <c r="AC17" s="127">
        <f>O17</f>
        <v>1503.4601296000001</v>
      </c>
      <c r="AE17" s="179">
        <f>OBS!P4+OBS!R4+OBS!T4</f>
        <v>0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37135</v>
      </c>
      <c r="B19" s="93"/>
      <c r="C19" s="94"/>
      <c r="D19" s="95"/>
      <c r="E19" s="93"/>
      <c r="F19" s="126">
        <f>OBS!B6</f>
        <v>0</v>
      </c>
      <c r="G19" s="93"/>
      <c r="H19" s="126">
        <f>OBS!H6</f>
        <v>0</v>
      </c>
      <c r="I19" s="93"/>
      <c r="J19" s="119">
        <f>OBS!L6</f>
        <v>0</v>
      </c>
      <c r="K19" s="120">
        <f>OBS!N6</f>
        <v>-199.133792</v>
      </c>
      <c r="L19" s="96"/>
      <c r="M19" s="126">
        <f>OBS!E6+OBS!M6</f>
        <v>0</v>
      </c>
      <c r="N19" s="93"/>
      <c r="O19" s="142">
        <f>SUM(F19:M19)</f>
        <v>-199.133792</v>
      </c>
      <c r="P19" s="96"/>
      <c r="Q19" s="96"/>
      <c r="R19" s="96"/>
      <c r="S19" s="96"/>
      <c r="T19" s="96"/>
      <c r="U19" s="95"/>
      <c r="V19" s="93"/>
      <c r="W19" s="92">
        <f>A19</f>
        <v>37135</v>
      </c>
      <c r="X19" s="97"/>
      <c r="Y19" s="98"/>
      <c r="Z19" s="98"/>
      <c r="AA19" s="127">
        <f>O19-M19</f>
        <v>-199.133792</v>
      </c>
      <c r="AB19" s="21"/>
      <c r="AC19" s="127">
        <f>O19</f>
        <v>-199.133792</v>
      </c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572.50965199999996</v>
      </c>
      <c r="G21" s="103"/>
      <c r="H21" s="129">
        <f>SUM(H16:H20)</f>
        <v>731.81668560000003</v>
      </c>
      <c r="I21" s="103"/>
      <c r="J21" s="130">
        <f>SUM(J16:J20)</f>
        <v>0</v>
      </c>
      <c r="K21" s="131">
        <f>SUM(K16:K20)</f>
        <v>0</v>
      </c>
      <c r="L21" s="129"/>
      <c r="M21" s="129">
        <f>SUM(M16:M20)</f>
        <v>0</v>
      </c>
      <c r="N21" s="103"/>
      <c r="O21" s="163">
        <f>SUM(O16:O20)</f>
        <v>1304.3263376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1304.3263376</v>
      </c>
      <c r="AB21" s="39"/>
      <c r="AC21" s="164">
        <f>SUM(AC12:AC20)</f>
        <v>1304.3263376</v>
      </c>
      <c r="AD21" s="29"/>
      <c r="AE21" s="186">
        <f>SUM(AE12:AE20)</f>
        <v>0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tabSelected="1" zoomScale="75" workbookViewId="0">
      <pane xSplit="1" ySplit="11" topLeftCell="B12" activePane="bottomRight" state="frozen"/>
      <selection activeCell="A20" sqref="A20"/>
      <selection pane="topRight" activeCell="A20" sqref="A20"/>
      <selection pane="bottomLeft" activeCell="A20" sqref="A20"/>
      <selection pane="bottomRight" activeCell="K19" sqref="K19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.08984375" style="1" customWidth="1"/>
    <col min="24" max="25" width="6.6328125" style="1" hidden="1" customWidth="1"/>
    <col min="26" max="26" width="8.984375E-2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37063.729044444444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7" t="s">
        <v>40</v>
      </c>
      <c r="K9" s="188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5" t="s">
        <v>45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4" t="s">
        <v>44</v>
      </c>
    </row>
    <row r="11" spans="1:34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572.50965199999996</v>
      </c>
      <c r="G11" s="148"/>
      <c r="H11" s="123">
        <f>+H21</f>
        <v>-811.18331439999997</v>
      </c>
      <c r="I11" s="148"/>
      <c r="J11" s="162">
        <f>+J21</f>
        <v>0</v>
      </c>
      <c r="K11" s="158">
        <f>+K21</f>
        <v>0</v>
      </c>
      <c r="L11" s="78"/>
      <c r="M11" s="123">
        <f>+M21</f>
        <v>0</v>
      </c>
      <c r="N11" s="148"/>
      <c r="O11" s="150">
        <f>+O21</f>
        <v>-238.67366240000001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-238.67366240000001</v>
      </c>
      <c r="AB11"/>
      <c r="AC11" s="84">
        <f>O11</f>
        <v>-238.67366240000001</v>
      </c>
      <c r="AE11" s="183">
        <f>SUM(AE12:AE20)</f>
        <v>0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6" x14ac:dyDescent="0.3">
      <c r="A17" s="92">
        <v>37104</v>
      </c>
      <c r="B17" s="93"/>
      <c r="C17" s="94"/>
      <c r="D17" s="95"/>
      <c r="E17" s="93"/>
      <c r="F17" s="126">
        <f>+'WTI GW'!F17-'WTI GW Prior'!F17</f>
        <v>572.50965199999996</v>
      </c>
      <c r="G17" s="93"/>
      <c r="H17" s="126">
        <f>+'WTI GW'!H17-'WTI GW Prior'!H17</f>
        <v>-811.18331439999997</v>
      </c>
      <c r="I17" s="93"/>
      <c r="J17" s="119">
        <f>+'WTI GW'!J17-'WTI GW Prior'!J17</f>
        <v>0</v>
      </c>
      <c r="K17" s="120">
        <f>+'WTI GW'!K17-'WTI GW Prior'!K17</f>
        <v>199.133792</v>
      </c>
      <c r="L17" s="96"/>
      <c r="M17" s="126">
        <f>+'WTI GW'!M17-'WTI GW Prior'!M17</f>
        <v>0</v>
      </c>
      <c r="N17" s="93"/>
      <c r="O17" s="143">
        <f>SUM(F17:M17)</f>
        <v>-39.539870400000012</v>
      </c>
      <c r="P17" s="87"/>
      <c r="Q17" s="87"/>
      <c r="R17" s="87"/>
      <c r="S17" s="87"/>
      <c r="T17" s="87"/>
      <c r="U17" s="86"/>
      <c r="V17" s="93"/>
      <c r="W17" s="92">
        <f>A17</f>
        <v>37104</v>
      </c>
      <c r="X17" s="97"/>
      <c r="Y17" s="98"/>
      <c r="Z17" s="98"/>
      <c r="AA17" s="127">
        <f>O17-M17</f>
        <v>-39.539870400000012</v>
      </c>
      <c r="AC17" s="127">
        <f>O17</f>
        <v>-39.539870400000012</v>
      </c>
      <c r="AE17" s="179">
        <f>+'WTI GW'!AE17-'WTI GW Prior'!AE17</f>
        <v>0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6" x14ac:dyDescent="0.3">
      <c r="A19" s="92">
        <v>37135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-199.133792</v>
      </c>
      <c r="L19" s="96"/>
      <c r="M19" s="126">
        <f>+'WTI GW'!M19-'WTI GW Prior'!M19</f>
        <v>0</v>
      </c>
      <c r="N19" s="93"/>
      <c r="O19" s="143">
        <f>SUM(F19:M19)</f>
        <v>-199.133792</v>
      </c>
      <c r="P19" s="87"/>
      <c r="Q19" s="87"/>
      <c r="R19" s="87"/>
      <c r="S19" s="87"/>
      <c r="T19" s="87"/>
      <c r="U19" s="86"/>
      <c r="V19" s="93"/>
      <c r="W19" s="92">
        <f>A19</f>
        <v>37135</v>
      </c>
      <c r="X19" s="97"/>
      <c r="Y19" s="98"/>
      <c r="Z19" s="98"/>
      <c r="AA19" s="127">
        <f>O19-M19</f>
        <v>-199.133792</v>
      </c>
      <c r="AC19" s="127">
        <f>O19</f>
        <v>-199.133792</v>
      </c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572.50965199999996</v>
      </c>
      <c r="G21" s="100"/>
      <c r="H21" s="132">
        <f>SUM(H16:H20)</f>
        <v>-811.18331439999997</v>
      </c>
      <c r="I21" s="100"/>
      <c r="J21" s="133">
        <f>SUM(J16:J20)</f>
        <v>0</v>
      </c>
      <c r="K21" s="134">
        <f>SUM(K16:K20)</f>
        <v>0</v>
      </c>
      <c r="L21" s="132"/>
      <c r="M21" s="132">
        <f>SUM(M16:M20)</f>
        <v>0</v>
      </c>
      <c r="N21" s="100"/>
      <c r="O21" s="165">
        <f>SUM(O16:O20)</f>
        <v>-238.67366240000001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-238.67366240000001</v>
      </c>
      <c r="AB21" s="24"/>
      <c r="AC21" s="166">
        <f>SUM(AC12:AC20)</f>
        <v>-238.67366240000001</v>
      </c>
      <c r="AE21" s="186">
        <f>SUM(AE12:AE20)</f>
        <v>0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31</xdr:row>
                    <xdr:rowOff>76200</xdr:rowOff>
                  </from>
                  <to>
                    <xdr:col>5</xdr:col>
                    <xdr:colOff>899160</xdr:colOff>
                    <xdr:row>33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31</xdr:row>
                    <xdr:rowOff>68580</xdr:rowOff>
                  </from>
                  <to>
                    <xdr:col>7</xdr:col>
                    <xdr:colOff>701040</xdr:colOff>
                    <xdr:row>33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A17" sqref="AA17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" style="1" bestFit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NOW()-1</f>
        <v>37062.729044444444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7" t="s">
        <v>40</v>
      </c>
      <c r="K9" s="188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5" t="s">
        <v>45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4" t="s">
        <v>44</v>
      </c>
    </row>
    <row r="11" spans="1:32" s="22" customFormat="1" ht="28.5" customHeight="1" thickBot="1" x14ac:dyDescent="0.35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0</v>
      </c>
      <c r="G11" s="148"/>
      <c r="H11" s="123">
        <v>1543.1071903</v>
      </c>
      <c r="I11" s="148"/>
      <c r="J11" s="162">
        <v>0</v>
      </c>
      <c r="K11" s="158">
        <v>0</v>
      </c>
      <c r="L11" s="78"/>
      <c r="M11" s="123">
        <v>0</v>
      </c>
      <c r="N11" s="148"/>
      <c r="O11" s="150">
        <v>1543.1071903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1543.1071903</v>
      </c>
      <c r="AB11" s="6"/>
      <c r="AC11" s="84">
        <v>1543.1071903</v>
      </c>
      <c r="AE11" s="183">
        <v>1E-8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37104</v>
      </c>
      <c r="B17" s="93"/>
      <c r="C17" s="94"/>
      <c r="D17" s="95"/>
      <c r="E17" s="93"/>
      <c r="F17" s="126">
        <v>0</v>
      </c>
      <c r="G17" s="93"/>
      <c r="H17" s="126">
        <v>1543</v>
      </c>
      <c r="I17" s="93"/>
      <c r="J17" s="119">
        <v>0</v>
      </c>
      <c r="K17" s="120">
        <v>0</v>
      </c>
      <c r="L17" s="96"/>
      <c r="M17" s="126">
        <v>0</v>
      </c>
      <c r="N17" s="93"/>
      <c r="O17" s="142">
        <f>SUM(F17:M17)</f>
        <v>1543</v>
      </c>
      <c r="P17" s="96"/>
      <c r="Q17" s="96"/>
      <c r="R17" s="96"/>
      <c r="S17" s="96"/>
      <c r="T17" s="96"/>
      <c r="U17" s="95"/>
      <c r="V17" s="93"/>
      <c r="W17" s="92">
        <f>A17</f>
        <v>37104</v>
      </c>
      <c r="X17" s="97"/>
      <c r="Y17" s="98"/>
      <c r="Z17" s="98"/>
      <c r="AA17" s="127">
        <f>O17-M17</f>
        <v>1543</v>
      </c>
      <c r="AB17" s="21"/>
      <c r="AC17" s="127">
        <f>O17</f>
        <v>1543</v>
      </c>
      <c r="AE17" s="179">
        <f>OBS!P4+OBS!R4+OBS!T4</f>
        <v>0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37135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0</v>
      </c>
      <c r="L19" s="96"/>
      <c r="M19" s="126">
        <v>0</v>
      </c>
      <c r="N19" s="93"/>
      <c r="O19" s="142">
        <f>SUM(F19:M19)</f>
        <v>0</v>
      </c>
      <c r="P19" s="96"/>
      <c r="Q19" s="96"/>
      <c r="R19" s="96"/>
      <c r="S19" s="96"/>
      <c r="T19" s="96"/>
      <c r="U19" s="95"/>
      <c r="V19" s="93"/>
      <c r="W19" s="92">
        <f>A19</f>
        <v>37135</v>
      </c>
      <c r="X19" s="97"/>
      <c r="Y19" s="98"/>
      <c r="Z19" s="98"/>
      <c r="AA19" s="127">
        <f>O19-M19</f>
        <v>0</v>
      </c>
      <c r="AB19" s="21"/>
      <c r="AC19" s="127">
        <f>O19</f>
        <v>0</v>
      </c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0</v>
      </c>
      <c r="G21" s="103"/>
      <c r="H21" s="129">
        <v>1543.1071903</v>
      </c>
      <c r="I21" s="103"/>
      <c r="J21" s="130">
        <v>0</v>
      </c>
      <c r="K21" s="131">
        <v>0</v>
      </c>
      <c r="L21" s="129"/>
      <c r="M21" s="129">
        <v>0</v>
      </c>
      <c r="N21" s="103"/>
      <c r="O21" s="163">
        <v>1543.1071903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1543.1071903</v>
      </c>
      <c r="AB21" s="39"/>
      <c r="AC21" s="164">
        <v>1543.1071903</v>
      </c>
      <c r="AD21" s="29"/>
      <c r="AE21" s="186">
        <v>1E-8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  <col min="22" max="22" width="0" hidden="1" customWidth="1"/>
    <col min="28" max="28" width="5.6328125" customWidth="1"/>
    <col min="30" max="30" width="5.6328125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2001-06-20T21:01:46Z</cp:lastPrinted>
  <dcterms:created xsi:type="dcterms:W3CDTF">1997-02-04T06:23:25Z</dcterms:created>
  <dcterms:modified xsi:type="dcterms:W3CDTF">2023-09-10T15:59:32Z</dcterms:modified>
</cp:coreProperties>
</file>