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36" windowWidth="5760" windowHeight="6696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G10" i="1" l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G15" i="1"/>
  <c r="I15" i="1"/>
  <c r="K15" i="1"/>
  <c r="M15" i="1"/>
  <c r="O15" i="1"/>
  <c r="Q15" i="1"/>
  <c r="S15" i="1"/>
  <c r="U15" i="1"/>
  <c r="AJ15" i="1"/>
  <c r="AL15" i="1"/>
  <c r="AN15" i="1"/>
  <c r="AP15" i="1"/>
  <c r="G16" i="1"/>
  <c r="I16" i="1"/>
  <c r="K16" i="1"/>
  <c r="M16" i="1"/>
  <c r="O16" i="1"/>
  <c r="Q16" i="1"/>
  <c r="S16" i="1"/>
  <c r="U16" i="1"/>
  <c r="AJ16" i="1"/>
  <c r="AL16" i="1"/>
  <c r="AN16" i="1"/>
  <c r="G17" i="1"/>
  <c r="I17" i="1"/>
  <c r="K17" i="1"/>
  <c r="M17" i="1"/>
  <c r="O17" i="1"/>
  <c r="Q17" i="1"/>
  <c r="S17" i="1"/>
  <c r="U17" i="1"/>
  <c r="AJ17" i="1"/>
  <c r="AL17" i="1"/>
  <c r="AN17" i="1"/>
  <c r="AP17" i="1"/>
  <c r="G18" i="1"/>
  <c r="I18" i="1"/>
  <c r="K18" i="1"/>
  <c r="M18" i="1"/>
  <c r="O18" i="1"/>
  <c r="Q18" i="1"/>
  <c r="S18" i="1"/>
  <c r="U18" i="1"/>
  <c r="AJ18" i="1"/>
  <c r="AL18" i="1"/>
  <c r="AN18" i="1"/>
  <c r="AP18" i="1"/>
  <c r="G19" i="1"/>
  <c r="I19" i="1"/>
  <c r="K19" i="1"/>
  <c r="M19" i="1"/>
  <c r="O19" i="1"/>
  <c r="Q19" i="1"/>
  <c r="S19" i="1"/>
  <c r="U19" i="1"/>
  <c r="AJ19" i="1"/>
  <c r="AL19" i="1"/>
  <c r="AN19" i="1"/>
  <c r="AP19" i="1"/>
  <c r="G20" i="1"/>
  <c r="I20" i="1"/>
  <c r="K20" i="1"/>
  <c r="M20" i="1"/>
  <c r="O20" i="1"/>
  <c r="Q20" i="1"/>
  <c r="S20" i="1"/>
  <c r="U20" i="1"/>
  <c r="AJ20" i="1"/>
  <c r="AL20" i="1"/>
  <c r="AN20" i="1"/>
  <c r="AP20" i="1"/>
  <c r="G21" i="1"/>
  <c r="I21" i="1"/>
  <c r="K21" i="1"/>
  <c r="M21" i="1"/>
  <c r="O21" i="1"/>
  <c r="Q21" i="1"/>
  <c r="S21" i="1"/>
  <c r="U21" i="1"/>
  <c r="AJ21" i="1"/>
  <c r="AL21" i="1"/>
  <c r="AN21" i="1"/>
  <c r="AP21" i="1"/>
  <c r="G22" i="1"/>
  <c r="I22" i="1"/>
  <c r="K22" i="1"/>
  <c r="M22" i="1"/>
  <c r="O22" i="1"/>
  <c r="Q22" i="1"/>
  <c r="S22" i="1"/>
  <c r="U22" i="1"/>
  <c r="AJ22" i="1"/>
  <c r="AL22" i="1"/>
  <c r="AN22" i="1"/>
  <c r="G23" i="1"/>
  <c r="I23" i="1"/>
  <c r="K23" i="1"/>
  <c r="M23" i="1"/>
  <c r="O23" i="1"/>
  <c r="Q23" i="1"/>
  <c r="S23" i="1"/>
  <c r="U23" i="1"/>
  <c r="AJ23" i="1"/>
  <c r="AL23" i="1"/>
  <c r="AN23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G25" i="1"/>
  <c r="I25" i="1"/>
  <c r="K25" i="1"/>
  <c r="M25" i="1"/>
  <c r="O25" i="1"/>
  <c r="Q25" i="1"/>
  <c r="S25" i="1"/>
  <c r="U25" i="1"/>
  <c r="AJ25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<sst xmlns="http://schemas.openxmlformats.org/spreadsheetml/2006/main" count="182" uniqueCount="126">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</sst>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36.15</val>
          </value>
        </values>
      </ddeItem>
      <ddeItem name="EEP,DIVIDEND,1">
        <values>
          <value>
            <val>3.5</val>
          </value>
        </values>
      </ddeItem>
      <ddeItem name="EOT,DIVIDEND,1">
        <values>
          <value>
            <val>1.9</val>
          </value>
        </values>
      </ddeItem>
      <ddeItem name="EPD,DIVIDEND,1">
        <values>
          <value>
            <val>2.5</val>
          </value>
        </values>
      </ddeItem>
      <ddeItem name="EPN,DIVIDEND,1">
        <values>
          <value>
            <val>2.4500000000000002</val>
          </value>
        </values>
      </ddeItem>
      <ddeItem name="FGP,DIVIDEND,1">
        <values>
          <value>
            <val>2</val>
          </value>
        </values>
      </ddeItem>
      <ddeItem name="GEL,DIVIDEND,1">
        <values>
          <value>
            <val>0.8</val>
          </value>
        </values>
      </ddeItem>
      <ddeItem name="KMP,DIVIDEND,1">
        <values>
          <value>
            <val>2.2000000000000002</val>
          </value>
        </values>
      </ddeItem>
      <ddeItem name="KPP,DIVIDEND,1">
        <values>
          <value>
            <val>3</val>
          </value>
        </values>
      </ddeItem>
      <ddeItem name="NBP,DIVIDEND,1">
        <values>
          <value>
            <val>3.05</val>
          </value>
        </values>
      </ddeItem>
      <ddeItem name="PAA,DIVIDEND,1">
        <values>
          <value>
            <val>2.0499999999999998</val>
          </value>
        </values>
      </ddeItem>
      <ddeItem name="TCLPZ.O,DIVIDEND,1">
        <values>
          <value>
            <val>2</val>
          </value>
        </values>
      </ddeItem>
      <ddeItem name="TPP,DIVIDEND,1">
        <values>
          <value>
            <val>2.2999999999999998</val>
          </value>
        </values>
      </ddeItem>
      <ddeItem name="UDL,DIVIDEND,1">
        <values>
          <value>
            <val>2.4</val>
          </value>
        </values>
      </ddeItem>
      <ddeItem name="WEG,DIVIDEND,1">
        <values>
          <value>
            <val>2.31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37218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37211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v>18.079999999999998</v>
      </c>
      <c r="F10" s="309"/>
      <c r="G10" s="184">
        <f>[1]!'EOT,DIVIDEND,1'</f>
        <v>1.9</v>
      </c>
      <c r="H10" s="185"/>
      <c r="I10" s="186">
        <f>+G10/E10</f>
        <v>0.10508849557522125</v>
      </c>
      <c r="J10" s="186"/>
      <c r="K10" s="300">
        <f>(+I10-E$30)*10000</f>
        <v>551.88495575221248</v>
      </c>
      <c r="L10" s="183"/>
      <c r="M10" s="186">
        <f>(I10*AA10)+((I10*(1-AA10))*(1-0.3))</f>
        <v>0.10351216814159293</v>
      </c>
      <c r="N10" s="183"/>
      <c r="O10" s="187">
        <f>+G10/Z10</f>
        <v>1.7431192660550461</v>
      </c>
      <c r="P10" s="188"/>
      <c r="Q10" s="187">
        <f>(AF10+$E10-AG10)/AG10</f>
        <v>-2.2702702702702793E-2</v>
      </c>
      <c r="R10" s="188"/>
      <c r="S10" s="187">
        <f>(AH10+$E10-AI10)/AI10</f>
        <v>-6.2878787878787923E-2</v>
      </c>
      <c r="T10" s="185"/>
      <c r="U10" s="189">
        <f>(AJ10+E10-AK10)/AK10</f>
        <v>0.220152671755725</v>
      </c>
      <c r="V10" s="190"/>
      <c r="W10" s="115"/>
      <c r="X10" s="134"/>
      <c r="Y10" s="289">
        <f>G56</f>
        <v>0.89200000000000002</v>
      </c>
      <c r="Z10" s="290">
        <f>I56</f>
        <v>1.0899999999999999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18.5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v>38.409999999999997</v>
      </c>
      <c r="F11" s="310"/>
      <c r="G11" s="202">
        <f>[1]!'NBP,DIVIDEND,1'</f>
        <v>3.05</v>
      </c>
      <c r="H11" s="203"/>
      <c r="I11" s="204">
        <f>+G11/E11</f>
        <v>7.9406404582140072E-2</v>
      </c>
      <c r="J11" s="204"/>
      <c r="K11" s="311">
        <f>(+I11-E$30)*10000</f>
        <v>295.06404582140073</v>
      </c>
      <c r="L11" s="201"/>
      <c r="M11" s="204">
        <f>(I11*AA11)+((I11*(1-AA11))*(1-0.3))</f>
        <v>7.8215308513407966E-2</v>
      </c>
      <c r="N11" s="201"/>
      <c r="O11" s="205">
        <f>+G11/Z11</f>
        <v>1.036631419939577</v>
      </c>
      <c r="P11" s="206"/>
      <c r="Q11" s="205">
        <f>(AF11+$E11-AG11)/AG11</f>
        <v>4.1830065359476235E-3</v>
      </c>
      <c r="R11" s="206"/>
      <c r="S11" s="205">
        <f>(AH11+$E11-AI11)/AI11</f>
        <v>8.3011583011582488E-3</v>
      </c>
      <c r="T11" s="203"/>
      <c r="U11" s="207">
        <f>(AJ11+$E11-AK11)/AK11</f>
        <v>0.31944223107569703</v>
      </c>
      <c r="V11" s="190"/>
      <c r="W11" s="115"/>
      <c r="X11" s="134"/>
      <c r="Y11" s="289">
        <f>S56</f>
        <v>2.4944444444444445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38.25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67</v>
      </c>
      <c r="B13" s="74"/>
      <c r="C13" s="128" t="s">
        <v>39</v>
      </c>
      <c r="D13" s="74"/>
      <c r="E13" s="208">
        <v>23.99</v>
      </c>
      <c r="F13" s="209"/>
      <c r="G13" s="208">
        <f>[1]!'APU,DIVIDEND,1'</f>
        <v>2.2000000000000002</v>
      </c>
      <c r="H13" s="96"/>
      <c r="I13" s="160">
        <f t="shared" ref="I13:I24" si="0">+G13/E13</f>
        <v>9.1704877032096718E-2</v>
      </c>
      <c r="J13" s="160"/>
      <c r="K13" s="215">
        <f t="shared" ref="K13:K26" si="1">(+I13-E$30)*10000</f>
        <v>418.04877032096721</v>
      </c>
      <c r="L13" s="94"/>
      <c r="M13" s="160">
        <f t="shared" ref="M13:M24" si="2">(I13*AA13)+((I13*(1-AA13))*(1-0.3))</f>
        <v>8.345143809920802E-2</v>
      </c>
      <c r="N13" s="94"/>
      <c r="O13" s="149">
        <f>+G13/Y13</f>
        <v>1.8032786885245904</v>
      </c>
      <c r="P13" s="211"/>
      <c r="Q13" s="149">
        <f t="shared" ref="Q13:Q24" si="3">(AF13+$E13-AG13)/AG13</f>
        <v>4.1858518208454524E-3</v>
      </c>
      <c r="R13" s="211"/>
      <c r="S13" s="149">
        <f t="shared" ref="S13:S24" si="4">(AH13+$E13-AI13)/AI13</f>
        <v>6.8815331010452882E-2</v>
      </c>
      <c r="T13" s="96"/>
      <c r="U13" s="216">
        <f>(AJ13+E13-AK13)/AK13</f>
        <v>0.57533834586466148</v>
      </c>
      <c r="V13" s="190"/>
      <c r="W13" s="115"/>
      <c r="X13" s="134"/>
      <c r="Y13" s="289">
        <v>1.22</v>
      </c>
      <c r="Z13" s="290">
        <v>1.0900000000000001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23.89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36.15</v>
      </c>
      <c r="F14" s="209"/>
      <c r="G14" s="208">
        <f>[1]!'BPL,DIVIDEND,1'</f>
        <v>2.5</v>
      </c>
      <c r="H14" s="96"/>
      <c r="I14" s="160">
        <f t="shared" si="0"/>
        <v>6.9156293222683268E-2</v>
      </c>
      <c r="J14" s="160"/>
      <c r="K14" s="215">
        <f t="shared" si="1"/>
        <v>192.56293222683269</v>
      </c>
      <c r="L14" s="94"/>
      <c r="M14" s="160">
        <f t="shared" si="2"/>
        <v>6.3969571230982028E-2</v>
      </c>
      <c r="N14" s="94"/>
      <c r="O14" s="149">
        <f t="shared" ref="O14:O26" si="5">+G14/Z14</f>
        <v>1.0162601626016261</v>
      </c>
      <c r="P14" s="211"/>
      <c r="Q14" s="149">
        <f t="shared" si="3"/>
        <v>0</v>
      </c>
      <c r="R14" s="211"/>
      <c r="S14" s="149">
        <f t="shared" si="4"/>
        <v>6.1327561327561328E-2</v>
      </c>
      <c r="T14" s="96"/>
      <c r="U14" s="216">
        <f t="shared" ref="U14:U24" si="6">(AJ14+E14-AK14)/AK14</f>
        <v>0.33679653679653687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36.15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120</v>
      </c>
      <c r="B15" s="74"/>
      <c r="C15" s="128" t="s">
        <v>119</v>
      </c>
      <c r="D15" s="74"/>
      <c r="E15" s="208">
        <v>42.22</v>
      </c>
      <c r="F15" s="209"/>
      <c r="G15" s="208">
        <f>[1]!'EEP,DIVIDEND,1'</f>
        <v>3.5</v>
      </c>
      <c r="H15" s="96"/>
      <c r="I15" s="160">
        <f>+G15/E15</f>
        <v>8.2899099952629091E-2</v>
      </c>
      <c r="J15" s="160"/>
      <c r="K15" s="215">
        <f t="shared" si="1"/>
        <v>329.99099952629092</v>
      </c>
      <c r="L15" s="94"/>
      <c r="M15" s="160">
        <f>(I15*AA15)+((I15*(1-AA15))*(1-0.3))</f>
        <v>8.1655613453339659E-2</v>
      </c>
      <c r="N15" s="94"/>
      <c r="O15" s="149">
        <f>+G15/Z15</f>
        <v>1.7676767676767677</v>
      </c>
      <c r="P15" s="211"/>
      <c r="Q15" s="149">
        <f>(AF15+$E15-AG15)/AG15</f>
        <v>-4.4796380090497821E-2</v>
      </c>
      <c r="R15" s="211"/>
      <c r="S15" s="149">
        <f>(AH15+$E15-AI15)/AI15</f>
        <v>-5.4312047399605032E-2</v>
      </c>
      <c r="T15" s="96"/>
      <c r="U15" s="216">
        <f>(AJ15+E15-AK15)/AK15</f>
        <v>0.10836363636363634</v>
      </c>
      <c r="V15" s="223"/>
      <c r="W15" s="115"/>
      <c r="X15" s="134"/>
      <c r="Y15" s="291">
        <v>1.38</v>
      </c>
      <c r="Z15" s="292">
        <v>1.98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117</v>
      </c>
      <c r="B16" s="74"/>
      <c r="C16" s="128" t="s">
        <v>118</v>
      </c>
      <c r="D16" s="74"/>
      <c r="E16" s="208">
        <v>47.55</v>
      </c>
      <c r="F16" s="209"/>
      <c r="G16" s="208">
        <f>[1]!'EPD,DIVIDEND,1'</f>
        <v>2.5</v>
      </c>
      <c r="H16" s="96"/>
      <c r="I16" s="160">
        <f>+G16/E16</f>
        <v>5.2576235541535232E-2</v>
      </c>
      <c r="J16" s="160"/>
      <c r="K16" s="215">
        <f t="shared" si="1"/>
        <v>26.762355415352324</v>
      </c>
      <c r="L16" s="94"/>
      <c r="M16" s="160">
        <f>(I16*AA16)+((I16*(1-AA16))*(1-0.3))</f>
        <v>3.6803364879074658E-2</v>
      </c>
      <c r="N16" s="94"/>
      <c r="O16" s="149">
        <f>+G16/Z16</f>
        <v>0.96153846153846145</v>
      </c>
      <c r="P16" s="211"/>
      <c r="Q16" s="149">
        <f>(AF16+$E16-AG16)/AG16</f>
        <v>1.6025641025641028E-2</v>
      </c>
      <c r="R16" s="211"/>
      <c r="S16" s="149">
        <f>(AH16+$E16-AI16)/AI16</f>
        <v>4.0496760259179268E-2</v>
      </c>
      <c r="T16" s="96"/>
      <c r="U16" s="216">
        <f>(AJ16+E16-AK16)/AK16</f>
        <v>0.5861630218687871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46.8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2.8" x14ac:dyDescent="0.4">
      <c r="A17" s="111" t="s">
        <v>93</v>
      </c>
      <c r="B17" s="74"/>
      <c r="C17" s="128" t="s">
        <v>94</v>
      </c>
      <c r="D17" s="74"/>
      <c r="E17" s="208">
        <v>37.619999999999997</v>
      </c>
      <c r="F17" s="209"/>
      <c r="G17" s="208">
        <f>[1]!'EPN,DIVIDEND,1'</f>
        <v>2.4500000000000002</v>
      </c>
      <c r="H17" s="96"/>
      <c r="I17" s="160">
        <f t="shared" si="0"/>
        <v>6.5124933545986183E-2</v>
      </c>
      <c r="J17" s="160"/>
      <c r="K17" s="215">
        <f t="shared" si="1"/>
        <v>152.24933545986184</v>
      </c>
      <c r="L17" s="94"/>
      <c r="M17" s="160">
        <f>(I17*AA17)+((I17*(1-AA17))*(1-0.3))</f>
        <v>6.4343434343434355E-2</v>
      </c>
      <c r="N17" s="94"/>
      <c r="O17" s="149">
        <f>+G17/Z17</f>
        <v>2.6630434782608696</v>
      </c>
      <c r="P17" s="211"/>
      <c r="Q17" s="149">
        <f>(AF17+$E17-AG17)/AG17</f>
        <v>1.6207455429497412E-2</v>
      </c>
      <c r="R17" s="211"/>
      <c r="S17" s="149">
        <f>(AH17+$E17-AI17)/AI17</f>
        <v>5.0343406593406484E-2</v>
      </c>
      <c r="T17" s="96"/>
      <c r="U17" s="216">
        <f t="shared" si="6"/>
        <v>0.4553986332574031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37.020000000000003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4">
      <c r="A18" s="111" t="s">
        <v>68</v>
      </c>
      <c r="B18" s="74"/>
      <c r="C18" s="128" t="s">
        <v>42</v>
      </c>
      <c r="D18" s="74"/>
      <c r="E18" s="208">
        <v>20.46</v>
      </c>
      <c r="F18" s="209"/>
      <c r="G18" s="208">
        <f>[1]!'FGP,DIVIDEND,1'</f>
        <v>2</v>
      </c>
      <c r="H18" s="96"/>
      <c r="I18" s="160">
        <f t="shared" si="0"/>
        <v>9.7751710654936458E-2</v>
      </c>
      <c r="J18" s="160"/>
      <c r="K18" s="215">
        <f t="shared" si="1"/>
        <v>478.5171065493646</v>
      </c>
      <c r="L18" s="94"/>
      <c r="M18" s="160">
        <f t="shared" si="2"/>
        <v>9.7165200391006845E-2</v>
      </c>
      <c r="N18" s="94"/>
      <c r="O18" s="149">
        <f t="shared" si="5"/>
        <v>2.150537634408602</v>
      </c>
      <c r="P18" s="220"/>
      <c r="Q18" s="149">
        <f t="shared" si="3"/>
        <v>3.0730478589420625E-2</v>
      </c>
      <c r="R18" s="220"/>
      <c r="S18" s="149">
        <f t="shared" si="4"/>
        <v>6.7849686847599205E-2</v>
      </c>
      <c r="T18" s="96"/>
      <c r="U18" s="216">
        <f t="shared" si="6"/>
        <v>0.66521327014218012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37223</v>
      </c>
      <c r="AE18" s="303">
        <v>0.5</v>
      </c>
      <c r="AF18" s="306"/>
      <c r="AG18" s="208">
        <v>19.850000000000001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102</v>
      </c>
      <c r="B19" s="74"/>
      <c r="C19" s="128" t="s">
        <v>43</v>
      </c>
      <c r="D19" s="74"/>
      <c r="E19" s="208">
        <v>5.64</v>
      </c>
      <c r="F19" s="209"/>
      <c r="G19" s="208">
        <f>[1]!'GEL,DIVIDEND,1'</f>
        <v>0.8</v>
      </c>
      <c r="H19" s="293" t="s">
        <v>104</v>
      </c>
      <c r="I19" s="160">
        <f t="shared" si="0"/>
        <v>0.14184397163120568</v>
      </c>
      <c r="J19" s="160"/>
      <c r="K19" s="215">
        <f t="shared" si="1"/>
        <v>919.43971631205682</v>
      </c>
      <c r="L19" s="94"/>
      <c r="M19" s="160">
        <f t="shared" si="2"/>
        <v>0.14184397163120568</v>
      </c>
      <c r="N19" s="94"/>
      <c r="O19" s="149">
        <f>+G19/Z19</f>
        <v>5.3333333333333339</v>
      </c>
      <c r="P19" s="211"/>
      <c r="Q19" s="149">
        <f t="shared" si="3"/>
        <v>0.10588235294117648</v>
      </c>
      <c r="R19" s="211"/>
      <c r="S19" s="149">
        <f t="shared" si="4"/>
        <v>3.4364261168384146E-3</v>
      </c>
      <c r="T19" s="96"/>
      <c r="U19" s="216">
        <f t="shared" si="6"/>
        <v>0.77655172413793094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5.0999999999999996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2.8" x14ac:dyDescent="0.4">
      <c r="A20" s="111" t="s">
        <v>44</v>
      </c>
      <c r="B20" s="74"/>
      <c r="C20" s="128" t="s">
        <v>45</v>
      </c>
      <c r="D20" s="74"/>
      <c r="E20" s="208">
        <v>40.39</v>
      </c>
      <c r="F20" s="209"/>
      <c r="G20" s="208">
        <f>[1]!'KPP,DIVIDEND,1'</f>
        <v>3</v>
      </c>
      <c r="H20" s="96"/>
      <c r="I20" s="160">
        <f t="shared" si="0"/>
        <v>7.4275810844268389E-2</v>
      </c>
      <c r="J20" s="160"/>
      <c r="K20" s="215">
        <f t="shared" si="1"/>
        <v>243.75810844268389</v>
      </c>
      <c r="L20" s="94"/>
      <c r="M20" s="160">
        <f t="shared" si="2"/>
        <v>6.9819262193612286E-2</v>
      </c>
      <c r="N20" s="94"/>
      <c r="O20" s="149">
        <f t="shared" si="5"/>
        <v>0.94339622641509424</v>
      </c>
      <c r="P20" s="211"/>
      <c r="Q20" s="149">
        <f t="shared" si="3"/>
        <v>4.4764983834866875E-3</v>
      </c>
      <c r="R20" s="211"/>
      <c r="S20" s="149">
        <f t="shared" si="4"/>
        <v>4.0728560586896015E-2</v>
      </c>
      <c r="T20" s="96"/>
      <c r="U20" s="216">
        <f t="shared" si="6"/>
        <v>0.38060851926977685</v>
      </c>
      <c r="V20" s="223"/>
      <c r="W20" s="115"/>
      <c r="X20" s="134"/>
      <c r="Y20" s="289">
        <v>3.15</v>
      </c>
      <c r="Z20" s="290">
        <v>3.18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40.21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4" x14ac:dyDescent="0.4">
      <c r="A21" s="111" t="s">
        <v>46</v>
      </c>
      <c r="B21" s="74"/>
      <c r="C21" s="128" t="s">
        <v>95</v>
      </c>
      <c r="D21" s="74"/>
      <c r="E21" s="208">
        <v>35.99</v>
      </c>
      <c r="F21" s="209"/>
      <c r="G21" s="208">
        <f>[1]!'KMP,DIVIDEND,1'</f>
        <v>2.2000000000000002</v>
      </c>
      <c r="H21" s="286"/>
      <c r="I21" s="160">
        <f t="shared" si="0"/>
        <v>6.1128091136426789E-2</v>
      </c>
      <c r="J21" s="160"/>
      <c r="K21" s="215">
        <f t="shared" si="1"/>
        <v>112.28091136426789</v>
      </c>
      <c r="L21" s="94"/>
      <c r="M21" s="160">
        <f t="shared" si="2"/>
        <v>5.9294248402333986E-2</v>
      </c>
      <c r="N21" s="94"/>
      <c r="O21" s="149">
        <f t="shared" si="5"/>
        <v>1.2941176470588236</v>
      </c>
      <c r="P21" s="211"/>
      <c r="Q21" s="149">
        <f t="shared" si="3"/>
        <v>3.8972286374133989E-2</v>
      </c>
      <c r="R21" s="211"/>
      <c r="S21" s="149">
        <f t="shared" si="4"/>
        <v>5.576422999133198E-2</v>
      </c>
      <c r="T21" s="96"/>
      <c r="U21" s="216">
        <f t="shared" si="6"/>
        <v>-0.32403995560488336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34.64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4" x14ac:dyDescent="0.4">
      <c r="A22" s="111" t="s">
        <v>77</v>
      </c>
      <c r="B22" s="74"/>
      <c r="C22" s="128" t="s">
        <v>79</v>
      </c>
      <c r="D22" s="74"/>
      <c r="E22" s="208">
        <v>26.45</v>
      </c>
      <c r="F22" s="209"/>
      <c r="G22" s="208">
        <f>[1]!'PAA,DIVIDEND,1'</f>
        <v>2.0499999999999998</v>
      </c>
      <c r="H22" s="286"/>
      <c r="I22" s="160">
        <f t="shared" si="0"/>
        <v>7.7504725897920596E-2</v>
      </c>
      <c r="J22" s="160"/>
      <c r="K22" s="215">
        <f t="shared" si="1"/>
        <v>276.04725897920594</v>
      </c>
      <c r="L22" s="94"/>
      <c r="M22" s="160">
        <f>(I22*AA22)+((I22*(1-AA22))*(1-0.3))</f>
        <v>7.0529300567107739E-2</v>
      </c>
      <c r="N22" s="94"/>
      <c r="O22" s="149">
        <f>+G22/Z22</f>
        <v>1.198830409356725</v>
      </c>
      <c r="P22" s="211"/>
      <c r="Q22" s="149">
        <f>(AF22+$E22-AG22)/AG22</f>
        <v>4.1338582677165385E-2</v>
      </c>
      <c r="R22" s="211"/>
      <c r="S22" s="149">
        <f>(AH22+$E22-AI22)/AI22</f>
        <v>5.3222656249999889E-2</v>
      </c>
      <c r="T22" s="96"/>
      <c r="U22" s="216">
        <f t="shared" si="6"/>
        <v>0.48496732026143785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25.4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98</v>
      </c>
      <c r="B23" s="74"/>
      <c r="C23" s="128" t="s">
        <v>81</v>
      </c>
      <c r="D23" s="74"/>
      <c r="E23" s="208">
        <v>23.6</v>
      </c>
      <c r="F23" s="209"/>
      <c r="G23" s="208">
        <f>[1]!'TCLPZ.O,DIVIDEND,1'</f>
        <v>2</v>
      </c>
      <c r="H23" s="96"/>
      <c r="I23" s="160">
        <f t="shared" si="0"/>
        <v>8.4745762711864403E-2</v>
      </c>
      <c r="J23" s="160"/>
      <c r="K23" s="215">
        <f t="shared" si="1"/>
        <v>348.45762711864404</v>
      </c>
      <c r="L23" s="94"/>
      <c r="M23" s="160">
        <f>(I23*AA23)+((I23*(1-AA23))*(1-0.3))</f>
        <v>8.3474576271186443E-2</v>
      </c>
      <c r="N23" s="94"/>
      <c r="O23" s="149">
        <f>+G23/Z23</f>
        <v>0.82987551867219911</v>
      </c>
      <c r="P23" s="211"/>
      <c r="Q23" s="149">
        <f>(AF23+$E23-AG23)/AG23</f>
        <v>-5.0301810865191143E-2</v>
      </c>
      <c r="R23" s="211"/>
      <c r="S23" s="149">
        <f>(AH23+$E23-AI23)/AI23</f>
        <v>-8.0152671755725116E-2</v>
      </c>
      <c r="T23" s="96"/>
      <c r="U23" s="216">
        <f t="shared" si="6"/>
        <v>0.32727272727272733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24.85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v>32.47</v>
      </c>
      <c r="F24" s="209"/>
      <c r="G24" s="208">
        <f>[1]!'TPP,DIVIDEND,1'</f>
        <v>2.2999999999999998</v>
      </c>
      <c r="H24" s="96"/>
      <c r="I24" s="160">
        <f t="shared" si="0"/>
        <v>7.0834616569140738E-2</v>
      </c>
      <c r="J24" s="160"/>
      <c r="K24" s="215">
        <f t="shared" si="1"/>
        <v>209.34616569140738</v>
      </c>
      <c r="L24" s="94"/>
      <c r="M24" s="160">
        <f t="shared" si="2"/>
        <v>6.4459501077918063E-2</v>
      </c>
      <c r="N24" s="94"/>
      <c r="O24" s="149">
        <f t="shared" si="5"/>
        <v>1.1386138613861385</v>
      </c>
      <c r="P24" s="211"/>
      <c r="Q24" s="149">
        <f t="shared" si="3"/>
        <v>-4.3593519882179792E-2</v>
      </c>
      <c r="R24" s="211"/>
      <c r="S24" s="149">
        <f t="shared" si="4"/>
        <v>3.2656250000000053E-2</v>
      </c>
      <c r="T24" s="96"/>
      <c r="U24" s="216">
        <f t="shared" si="6"/>
        <v>0.40946564885496173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33.950000000000003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112</v>
      </c>
      <c r="B25" s="80"/>
      <c r="C25" s="147" t="s">
        <v>111</v>
      </c>
      <c r="D25" s="80"/>
      <c r="E25" s="208">
        <v>36.799999999999997</v>
      </c>
      <c r="F25" s="322"/>
      <c r="G25" s="208">
        <f>[1]!'UDL,DIVIDEND,1'</f>
        <v>2.4</v>
      </c>
      <c r="H25" s="286"/>
      <c r="I25" s="160">
        <f>+G25/E25</f>
        <v>6.5217391304347824E-2</v>
      </c>
      <c r="J25" s="160"/>
      <c r="K25" s="215">
        <f t="shared" si="1"/>
        <v>153.17391304347825</v>
      </c>
      <c r="L25" s="94"/>
      <c r="M25" s="160">
        <f>(I25*AA25)+((I25*(1-AA25))*(1-0.3))</f>
        <v>4.5652173913043471E-2</v>
      </c>
      <c r="N25" s="94"/>
      <c r="O25" s="149">
        <f t="shared" si="5"/>
        <v>0.88235294117647045</v>
      </c>
      <c r="P25" s="211"/>
      <c r="Q25" s="149">
        <f>(AF25+$E25-AG25)/AG25</f>
        <v>-3.157894736842113E-2</v>
      </c>
      <c r="R25" s="211"/>
      <c r="S25" s="149">
        <f>(AH25+$E25-AI25)/AI25</f>
        <v>0.14723926380368088</v>
      </c>
      <c r="T25" s="96"/>
      <c r="U25" s="323">
        <f>(AJ25+E25-AK25)/AK25</f>
        <v>0.5469836734693877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38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113</v>
      </c>
      <c r="B26" s="80"/>
      <c r="C26" s="147" t="s">
        <v>114</v>
      </c>
      <c r="D26" s="80"/>
      <c r="E26" s="208">
        <v>41.35</v>
      </c>
      <c r="F26" s="322"/>
      <c r="G26" s="208">
        <f>[1]!'WEG,DIVIDEND,1'</f>
        <v>2.31</v>
      </c>
      <c r="H26" s="286"/>
      <c r="I26" s="160">
        <f>+G26/E26</f>
        <v>5.5864570737605805E-2</v>
      </c>
      <c r="J26" s="160"/>
      <c r="K26" s="215">
        <f t="shared" si="1"/>
        <v>59.645707376058049</v>
      </c>
      <c r="L26" s="94"/>
      <c r="M26" s="160">
        <f>(I26*AA26)+((I26*(1-AA26))*(1-0.3))</f>
        <v>3.910519951632406E-2</v>
      </c>
      <c r="N26" s="94"/>
      <c r="O26" s="149">
        <f t="shared" si="5"/>
        <v>1.3125</v>
      </c>
      <c r="P26" s="211"/>
      <c r="Q26" s="149">
        <f>(AF26+$E26-AG26)/AG26</f>
        <v>3.1172069825436407E-2</v>
      </c>
      <c r="R26" s="211"/>
      <c r="S26" s="149">
        <f>(AH26+$E26-AI26)/AI26</f>
        <v>0.13317567567567573</v>
      </c>
      <c r="T26" s="96"/>
      <c r="U26" s="323">
        <f>(AJ26+E26-AK26)/AK26</f>
        <v>0.98986046511627923</v>
      </c>
      <c r="V26" s="223"/>
      <c r="W26" s="115"/>
      <c r="X26" s="134"/>
      <c r="Y26" s="291">
        <v>1.69</v>
      </c>
      <c r="Z26" s="297">
        <v>1.76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40.1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7.7902006484474789E-2</v>
      </c>
      <c r="J28" s="242"/>
      <c r="K28" s="243">
        <f>(+I28-E$30)*10000</f>
        <v>280.02006484474788</v>
      </c>
      <c r="L28" s="238"/>
      <c r="M28" s="242">
        <f>AVERAGEA(M13:M24)</f>
        <v>7.6400790211700806E-2</v>
      </c>
      <c r="N28" s="238"/>
      <c r="O28" s="244">
        <f>AVERAGEA(O13:O26)</f>
        <v>1.6639539378864072</v>
      </c>
      <c r="P28" s="245"/>
      <c r="Q28" s="244">
        <f>AVERAGEA(Q13:Q26)</f>
        <v>8.4800399186081132E-3</v>
      </c>
      <c r="R28" s="245"/>
      <c r="S28" s="244">
        <f>AVERAGEA(S13:S26)</f>
        <v>4.4327934950520849E-2</v>
      </c>
      <c r="T28" s="241"/>
      <c r="U28" s="246">
        <f>AVERAGEA(U13:U26)</f>
        <v>0.4513531119336302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122</v>
      </c>
      <c r="B30" s="74"/>
      <c r="C30" s="112"/>
      <c r="D30" s="74"/>
      <c r="E30" s="256">
        <v>4.99E-2</v>
      </c>
      <c r="F30" s="74"/>
      <c r="G30" s="255"/>
      <c r="H30" s="96"/>
      <c r="J30" s="256"/>
      <c r="K30" s="210"/>
      <c r="L30" s="94"/>
      <c r="M30" s="160">
        <f>(E30*AA30)+((E30*(1-AA30))*(1-0.3))</f>
        <v>3.4929999999999996E-2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4.7500000000000001E-2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4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4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5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4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4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/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63</v>
      </c>
      <c r="B50" s="83"/>
      <c r="C50" s="83"/>
      <c r="D50" s="83"/>
      <c r="E50" s="90" t="s">
        <v>75</v>
      </c>
      <c r="F50" s="335"/>
      <c r="G50" s="89">
        <v>0.9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124</v>
      </c>
      <c r="B52" s="83"/>
      <c r="C52" s="83"/>
      <c r="D52" s="83"/>
      <c r="E52" s="90" t="s">
        <v>85</v>
      </c>
      <c r="F52" s="335"/>
      <c r="G52" s="89">
        <v>0.85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93" t="s">
        <v>60</v>
      </c>
      <c r="B53" s="83"/>
      <c r="C53" s="83"/>
      <c r="D53" s="83"/>
      <c r="E53" s="90" t="s">
        <v>59</v>
      </c>
      <c r="F53" s="335"/>
      <c r="G53" s="89">
        <v>0.9</v>
      </c>
      <c r="H53" s="83"/>
      <c r="I53" s="89">
        <v>1.2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93" t="s">
        <v>106</v>
      </c>
      <c r="B54" s="83"/>
      <c r="C54" s="83"/>
      <c r="D54" s="83"/>
      <c r="E54" s="90" t="s">
        <v>54</v>
      </c>
      <c r="F54" s="335"/>
      <c r="G54" s="89">
        <v>0.9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4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5">
      <c r="A56" s="93" t="s">
        <v>16</v>
      </c>
      <c r="B56" s="80"/>
      <c r="C56" s="94"/>
      <c r="D56" s="80"/>
      <c r="E56" s="80"/>
      <c r="F56" s="335"/>
      <c r="G56" s="95">
        <f>AVERAGEA(G45:G55)</f>
        <v>0.89200000000000002</v>
      </c>
      <c r="H56" s="98"/>
      <c r="I56" s="95">
        <f>AVERAGEA(I45:I55)</f>
        <v>1.0899999999999999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2.4944444444444445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3.4" thickTop="1" x14ac:dyDescent="0.4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2.8" x14ac:dyDescent="0.4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2.8" x14ac:dyDescent="0.4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2.8" x14ac:dyDescent="0.4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2.8" x14ac:dyDescent="0.4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2.8" x14ac:dyDescent="0.4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2.8" x14ac:dyDescent="0.4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2.8" x14ac:dyDescent="0.4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2.8" x14ac:dyDescent="0.4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2.8" x14ac:dyDescent="0.4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2.8" x14ac:dyDescent="0.4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2.8" x14ac:dyDescent="0.4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2.8" x14ac:dyDescent="0.4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3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3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3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2001-11-26T13:47:26Z</cp:lastPrinted>
  <dcterms:created xsi:type="dcterms:W3CDTF">1997-07-25T21:20:20Z</dcterms:created>
  <dcterms:modified xsi:type="dcterms:W3CDTF">2023-09-10T15:59:42Z</dcterms:modified>
</cp:coreProperties>
</file>