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Data" sheetId="1" r:id="rId1"/>
    <sheet name="Company Codes" sheetId="2" r:id="rId2"/>
  </sheets>
  <definedNames>
    <definedName name="_xlnm.Print_Area" localSheetId="0">Data!$A$1:$N$60</definedName>
  </definedNames>
  <calcPr calcId="0"/>
</workbook>
</file>

<file path=xl/calcChain.xml><?xml version="1.0" encoding="utf-8"?>
<calcChain xmlns="http://schemas.openxmlformats.org/spreadsheetml/2006/main">
  <c r="G10" i="1" l="1"/>
  <c r="N10" i="1"/>
  <c r="P10" i="1"/>
  <c r="Q10" i="1"/>
  <c r="R10" i="1"/>
  <c r="G11" i="1"/>
  <c r="N11" i="1"/>
  <c r="P11" i="1"/>
  <c r="Q11" i="1"/>
  <c r="R11" i="1"/>
  <c r="G12" i="1"/>
  <c r="N12" i="1"/>
  <c r="P12" i="1"/>
  <c r="Q12" i="1"/>
  <c r="R12" i="1"/>
  <c r="G13" i="1"/>
  <c r="I13" i="1"/>
  <c r="N13" i="1"/>
  <c r="P13" i="1"/>
  <c r="Q13" i="1"/>
  <c r="R13" i="1"/>
  <c r="G14" i="1"/>
  <c r="I14" i="1"/>
  <c r="N14" i="1"/>
  <c r="P14" i="1"/>
  <c r="Q14" i="1"/>
  <c r="R14" i="1"/>
  <c r="G15" i="1"/>
  <c r="N15" i="1"/>
  <c r="P15" i="1"/>
  <c r="Q15" i="1"/>
  <c r="R15" i="1"/>
  <c r="G16" i="1"/>
  <c r="I16" i="1"/>
  <c r="N16" i="1"/>
  <c r="P16" i="1"/>
  <c r="Q16" i="1"/>
  <c r="R16" i="1"/>
  <c r="G17" i="1"/>
  <c r="I17" i="1"/>
  <c r="N17" i="1"/>
  <c r="P17" i="1"/>
  <c r="Q17" i="1"/>
  <c r="R17" i="1"/>
  <c r="G18" i="1"/>
  <c r="I18" i="1"/>
  <c r="N18" i="1"/>
  <c r="P18" i="1"/>
  <c r="Q18" i="1"/>
  <c r="R18" i="1"/>
  <c r="G19" i="1"/>
  <c r="I19" i="1"/>
  <c r="N19" i="1"/>
  <c r="P19" i="1"/>
  <c r="Q19" i="1"/>
  <c r="R19" i="1"/>
  <c r="G20" i="1"/>
  <c r="I20" i="1"/>
  <c r="N20" i="1"/>
  <c r="P20" i="1"/>
  <c r="Q20" i="1"/>
  <c r="R20" i="1"/>
  <c r="G21" i="1"/>
  <c r="I21" i="1"/>
  <c r="N21" i="1"/>
  <c r="P21" i="1"/>
  <c r="Q21" i="1"/>
  <c r="R21" i="1"/>
  <c r="G22" i="1"/>
  <c r="I22" i="1"/>
  <c r="N22" i="1"/>
  <c r="P22" i="1"/>
  <c r="Q22" i="1"/>
  <c r="R22" i="1"/>
  <c r="G23" i="1"/>
  <c r="I23" i="1"/>
  <c r="N23" i="1"/>
  <c r="P23" i="1"/>
  <c r="Q23" i="1"/>
  <c r="R23" i="1"/>
  <c r="G24" i="1"/>
  <c r="I24" i="1"/>
  <c r="N24" i="1"/>
  <c r="P24" i="1"/>
  <c r="Q24" i="1"/>
  <c r="R24" i="1"/>
  <c r="G25" i="1"/>
  <c r="I25" i="1"/>
  <c r="N25" i="1"/>
  <c r="P25" i="1"/>
  <c r="Q25" i="1"/>
  <c r="R25" i="1"/>
  <c r="N26" i="1"/>
  <c r="P26" i="1"/>
  <c r="Q26" i="1"/>
  <c r="R26" i="1"/>
  <c r="G27" i="1"/>
  <c r="I27" i="1"/>
  <c r="N27" i="1"/>
  <c r="P27" i="1"/>
  <c r="Q27" i="1"/>
  <c r="R27" i="1"/>
  <c r="G28" i="1"/>
  <c r="I28" i="1"/>
  <c r="N28" i="1"/>
  <c r="P28" i="1"/>
  <c r="Q28" i="1"/>
  <c r="R28" i="1"/>
  <c r="N29" i="1"/>
  <c r="P29" i="1"/>
  <c r="Q29" i="1"/>
  <c r="R29" i="1"/>
  <c r="G30" i="1"/>
  <c r="I30" i="1"/>
  <c r="N30" i="1"/>
  <c r="P30" i="1"/>
  <c r="Q30" i="1"/>
  <c r="R30" i="1"/>
  <c r="G31" i="1"/>
  <c r="I31" i="1"/>
  <c r="N31" i="1"/>
  <c r="P31" i="1"/>
  <c r="Q31" i="1"/>
  <c r="R31" i="1"/>
  <c r="N32" i="1"/>
  <c r="P32" i="1"/>
  <c r="Q32" i="1"/>
  <c r="R32" i="1"/>
  <c r="G33" i="1"/>
  <c r="I33" i="1"/>
  <c r="N33" i="1"/>
  <c r="P33" i="1"/>
  <c r="Q33" i="1"/>
  <c r="R33" i="1"/>
  <c r="G34" i="1"/>
  <c r="I34" i="1"/>
  <c r="N34" i="1"/>
  <c r="P34" i="1"/>
  <c r="Q34" i="1"/>
  <c r="R34" i="1"/>
  <c r="G35" i="1"/>
  <c r="I35" i="1"/>
  <c r="N35" i="1"/>
  <c r="P35" i="1"/>
  <c r="Q35" i="1"/>
  <c r="R35" i="1"/>
  <c r="G36" i="1"/>
  <c r="I36" i="1"/>
  <c r="N36" i="1"/>
  <c r="P36" i="1"/>
  <c r="Q36" i="1"/>
  <c r="R36" i="1"/>
  <c r="G37" i="1"/>
  <c r="I37" i="1"/>
  <c r="N37" i="1"/>
  <c r="P37" i="1"/>
  <c r="Q37" i="1"/>
  <c r="R37" i="1"/>
  <c r="G38" i="1"/>
  <c r="I38" i="1"/>
  <c r="N38" i="1"/>
  <c r="P38" i="1"/>
  <c r="Q38" i="1"/>
  <c r="R38" i="1"/>
  <c r="G39" i="1"/>
  <c r="I39" i="1"/>
  <c r="J39" i="1"/>
  <c r="N39" i="1"/>
  <c r="G41" i="1"/>
  <c r="P41" i="1"/>
  <c r="Q41" i="1"/>
  <c r="R41" i="1"/>
  <c r="G42" i="1"/>
  <c r="I42" i="1"/>
  <c r="P42" i="1"/>
  <c r="Q42" i="1"/>
  <c r="R42" i="1"/>
  <c r="G43" i="1"/>
  <c r="I43" i="1"/>
  <c r="P43" i="1"/>
  <c r="Q43" i="1"/>
  <c r="R43" i="1"/>
  <c r="G44" i="1"/>
  <c r="I44" i="1"/>
  <c r="P44" i="1"/>
  <c r="Q44" i="1"/>
  <c r="R44" i="1"/>
  <c r="G45" i="1"/>
  <c r="I45" i="1"/>
  <c r="P45" i="1"/>
  <c r="Q45" i="1"/>
  <c r="R45" i="1"/>
  <c r="G46" i="1"/>
  <c r="I46" i="1"/>
  <c r="P46" i="1"/>
  <c r="Q46" i="1"/>
  <c r="R46" i="1"/>
  <c r="G47" i="1"/>
  <c r="I47" i="1"/>
  <c r="P47" i="1"/>
  <c r="Q47" i="1"/>
  <c r="R47" i="1"/>
  <c r="G48" i="1"/>
  <c r="I48" i="1"/>
  <c r="P48" i="1"/>
  <c r="Q48" i="1"/>
  <c r="R48" i="1"/>
  <c r="G49" i="1"/>
  <c r="P49" i="1"/>
  <c r="Q49" i="1"/>
  <c r="R49" i="1"/>
  <c r="G50" i="1"/>
  <c r="I50" i="1"/>
  <c r="P50" i="1"/>
  <c r="Q50" i="1"/>
  <c r="R50" i="1"/>
  <c r="G51" i="1"/>
  <c r="I51" i="1"/>
  <c r="P51" i="1"/>
  <c r="Q51" i="1"/>
  <c r="R51" i="1"/>
  <c r="G52" i="1"/>
  <c r="I52" i="1"/>
  <c r="P52" i="1"/>
  <c r="Q52" i="1"/>
  <c r="R52" i="1"/>
  <c r="G53" i="1"/>
  <c r="I53" i="1"/>
  <c r="P53" i="1"/>
  <c r="Q53" i="1"/>
  <c r="R53" i="1"/>
  <c r="G54" i="1"/>
  <c r="I54" i="1"/>
  <c r="J54" i="1"/>
  <c r="N54" i="1"/>
  <c r="G55" i="1"/>
  <c r="I55" i="1"/>
  <c r="J55" i="1"/>
  <c r="N55" i="1"/>
</calcChain>
</file>

<file path=xl/sharedStrings.xml><?xml version="1.0" encoding="utf-8"?>
<sst xmlns="http://schemas.openxmlformats.org/spreadsheetml/2006/main" count="208" uniqueCount="117">
  <si>
    <t>M Farmer</t>
  </si>
  <si>
    <t>M Hutchinson</t>
  </si>
  <si>
    <t>T McKeever</t>
  </si>
  <si>
    <t>D Tregar</t>
  </si>
  <si>
    <t>H Beese</t>
  </si>
  <si>
    <t>P Bacon</t>
  </si>
  <si>
    <t>T Jones</t>
  </si>
  <si>
    <t>T Boettcher</t>
  </si>
  <si>
    <t>J Robertson</t>
  </si>
  <si>
    <t>S Spirakis</t>
  </si>
  <si>
    <t>H Carter</t>
  </si>
  <si>
    <t>C Young</t>
  </si>
  <si>
    <t>E Dablin</t>
  </si>
  <si>
    <t>B Feldman</t>
  </si>
  <si>
    <t>D Lilley</t>
  </si>
  <si>
    <t>M Parra</t>
  </si>
  <si>
    <t>B Marchant</t>
  </si>
  <si>
    <t>A Piper</t>
  </si>
  <si>
    <t>I Hunt</t>
  </si>
  <si>
    <t>D Rosenblum</t>
  </si>
  <si>
    <t>F tan Doornkaat</t>
  </si>
  <si>
    <t>K Rhodes</t>
  </si>
  <si>
    <t>H Scutt</t>
  </si>
  <si>
    <t>J Lunzer</t>
  </si>
  <si>
    <t>MGL</t>
  </si>
  <si>
    <t>Salary</t>
  </si>
  <si>
    <t>Bonus</t>
  </si>
  <si>
    <t>MCC</t>
  </si>
  <si>
    <t>MD</t>
  </si>
  <si>
    <t>VP</t>
  </si>
  <si>
    <t>MCC Finance Director</t>
  </si>
  <si>
    <t>CFO - US Operations</t>
  </si>
  <si>
    <t>CEO - Henry Bath</t>
  </si>
  <si>
    <t>Enron</t>
  </si>
  <si>
    <t>Level</t>
  </si>
  <si>
    <t>Stay Bonus</t>
  </si>
  <si>
    <t>(US Dollars)</t>
  </si>
  <si>
    <t>S Hainsworth</t>
  </si>
  <si>
    <t>Kierspiel</t>
  </si>
  <si>
    <t>Stanley</t>
  </si>
  <si>
    <t>Stern</t>
  </si>
  <si>
    <t>D Ratcliffe</t>
  </si>
  <si>
    <t>Recent</t>
  </si>
  <si>
    <t>C Schirmeister</t>
  </si>
  <si>
    <t>UK Competitive</t>
  </si>
  <si>
    <t>75th %ile Salary</t>
  </si>
  <si>
    <t>Position</t>
  </si>
  <si>
    <t>D Thompson</t>
  </si>
  <si>
    <t>M Walter</t>
  </si>
  <si>
    <t>N/A</t>
  </si>
  <si>
    <t>T Patemen</t>
  </si>
  <si>
    <t>R Plackett</t>
  </si>
  <si>
    <t>Company</t>
  </si>
  <si>
    <t>MG plc</t>
  </si>
  <si>
    <t>MGMCC</t>
  </si>
  <si>
    <t>MG Energy</t>
  </si>
  <si>
    <t>D Emsen</t>
  </si>
  <si>
    <t>Lindhorst</t>
  </si>
  <si>
    <t>Schaaf</t>
  </si>
  <si>
    <t>Schleppler</t>
  </si>
  <si>
    <t>Schneider</t>
  </si>
  <si>
    <t>U Von Borck</t>
  </si>
  <si>
    <t>MGMR</t>
  </si>
  <si>
    <t>Name</t>
  </si>
  <si>
    <t>Chairman</t>
  </si>
  <si>
    <t>Upper Quartile</t>
  </si>
  <si>
    <t>Finance Director</t>
  </si>
  <si>
    <t>EVP - US Copper Cons</t>
  </si>
  <si>
    <t>Parent Company</t>
  </si>
  <si>
    <t>US Metal Trading</t>
  </si>
  <si>
    <t>Merchanting - Recycled Metals - Germany</t>
  </si>
  <si>
    <t>Merchanting and Trading Metals - UK</t>
  </si>
  <si>
    <t>Trading and Brokerage for Metals - UK</t>
  </si>
  <si>
    <t>Energy Trading - UK</t>
  </si>
  <si>
    <t>Project Merlin Senior Personnel Summary</t>
  </si>
  <si>
    <t>Finance Director - HB</t>
  </si>
  <si>
    <t>CFO - Recycling</t>
  </si>
  <si>
    <t>Recycling</t>
  </si>
  <si>
    <t>From Barclay's Alum</t>
  </si>
  <si>
    <t>Risk Director</t>
  </si>
  <si>
    <t>Trading Director - Farmer2</t>
  </si>
  <si>
    <t>Trader in Merch.</t>
  </si>
  <si>
    <t>Acct Exec UK LME Broker</t>
  </si>
  <si>
    <t>LME Trader - Copper</t>
  </si>
  <si>
    <t>Precious - retiring soon</t>
  </si>
  <si>
    <t>#2 Physical Trader</t>
  </si>
  <si>
    <t>NY Trader</t>
  </si>
  <si>
    <t>Billiton - LME Opt Book</t>
  </si>
  <si>
    <t>EVP-US Copper Agency</t>
  </si>
  <si>
    <t>US/NYC</t>
  </si>
  <si>
    <t>** $500,000 of Bonus is from a $1mm promise because Stay Bonus was too low</t>
  </si>
  <si>
    <t>*  A total of $1.6mm divided between MF, MH, and DT's Bonus is from MGME special bonus.</t>
  </si>
  <si>
    <t>Not established in UK yet</t>
  </si>
  <si>
    <t>Guaranteed</t>
  </si>
  <si>
    <t>Bonus (Mix)</t>
  </si>
  <si>
    <t>First Year</t>
  </si>
  <si>
    <t>(Pounds converted to Dollars at 1 to 1.6, DM converted to Dollars at 2 to 1)</t>
  </si>
  <si>
    <t>(mix)</t>
  </si>
  <si>
    <t>A Baldock</t>
  </si>
  <si>
    <t>A Heath</t>
  </si>
  <si>
    <t>Under Contract Before Announcement</t>
  </si>
  <si>
    <t>Not Under Contract Before Announcement</t>
  </si>
  <si>
    <t>Co-CEO-Financial Svcs</t>
  </si>
  <si>
    <t>Trading Director-Hutch2</t>
  </si>
  <si>
    <t>Co-CEO-Merchanting</t>
  </si>
  <si>
    <t>Trading Director-Bacon2</t>
  </si>
  <si>
    <t>Incentive (US$)</t>
  </si>
  <si>
    <t>Guaranteed Tot</t>
  </si>
  <si>
    <t>May 13, 2000 - 4pm UK</t>
  </si>
  <si>
    <t>Recycling - Trader</t>
  </si>
  <si>
    <t>Subtotal</t>
  </si>
  <si>
    <t>Total</t>
  </si>
  <si>
    <t>Notes:  (1) Bold Italics are estimated numbers.  (2)  J Kalter is gone, Stay Bonus was $300,000 and shares still escrowed.</t>
  </si>
  <si>
    <t xml:space="preserve">          (3)  One half of Stay Bonus previously paid in cash, other half of Stay Bonus in Shares in escrow (paid 8/01,8/02)</t>
  </si>
  <si>
    <t>VP?</t>
  </si>
  <si>
    <t>Dir?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</si>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</sst>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5" formatCode="_(* #,##0_);_(* \(#,##0\);_(* &quot;-&quot;??_);_(@_)"/>
    <numFmt numFmtId="166" formatCode="#,##0.0"/>
    <numFmt numFmtId="167" formatCode="&quot;$&quot;#,##0"/>
    <numFmt numFmtId="168" formatCode="#,##0&quot;**&quot;"/>
    <numFmt numFmtId="169" formatCode="#,##0&quot;*&quot;"/>
    <numFmt numFmtId="170" formatCode="[$£-809]#,##0"/>
    <numFmt numFmtId="171" formatCode="#,##0\ [$DM-407]"/>
  </numFmts>
  <fonts count="5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0" fillId="0" borderId="0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3" fontId="0" fillId="0" borderId="0" xfId="0" quotePrefix="1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171" fontId="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4" fillId="0" borderId="0" xfId="0" quotePrefix="1" applyNumberFormat="1" applyFont="1" applyAlignment="1">
      <alignment horizontal="center" vertical="center"/>
    </xf>
    <xf numFmtId="165" fontId="0" fillId="0" borderId="0" xfId="0" applyNumberForma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tabSelected="1" workbookViewId="0">
      <selection activeCell="G42" sqref="G42"/>
    </sheetView>
  </sheetViews>
  <sheetFormatPr defaultColWidth="9.109375" defaultRowHeight="13.2" x14ac:dyDescent="0.25"/>
  <cols>
    <col min="1" max="1" width="1.44140625" style="4" customWidth="1"/>
    <col min="2" max="2" width="14.33203125" style="4" bestFit="1" customWidth="1"/>
    <col min="3" max="3" width="10.44140625" style="5" bestFit="1" customWidth="1"/>
    <col min="4" max="4" width="11" style="6" hidden="1" customWidth="1"/>
    <col min="5" max="5" width="14.5546875" style="6" hidden="1" customWidth="1"/>
    <col min="6" max="6" width="11" style="6" hidden="1" customWidth="1"/>
    <col min="7" max="7" width="11" style="6" bestFit="1" customWidth="1"/>
    <col min="8" max="8" width="13.6640625" style="6" hidden="1" customWidth="1"/>
    <col min="9" max="9" width="11" style="6" bestFit="1" customWidth="1"/>
    <col min="10" max="10" width="11" style="4" bestFit="1" customWidth="1"/>
    <col min="11" max="11" width="5.88671875" style="40" bestFit="1" customWidth="1"/>
    <col min="12" max="12" width="23" style="4" bestFit="1" customWidth="1"/>
    <col min="13" max="13" width="11.5546875" style="4" hidden="1" customWidth="1"/>
    <col min="14" max="14" width="13.6640625" style="5" bestFit="1" customWidth="1"/>
    <col min="15" max="15" width="9.109375" style="4"/>
    <col min="16" max="16" width="12.88671875" style="4" bestFit="1" customWidth="1"/>
    <col min="17" max="17" width="15.88671875" style="4" bestFit="1" customWidth="1"/>
    <col min="18" max="18" width="12.5546875" style="4" customWidth="1"/>
    <col min="19" max="16384" width="9.109375" style="4"/>
  </cols>
  <sheetData>
    <row r="1" spans="1:18" x14ac:dyDescent="0.25">
      <c r="A1" s="31"/>
      <c r="B1" s="31"/>
      <c r="C1" s="32"/>
      <c r="D1" s="33"/>
      <c r="E1" s="33"/>
      <c r="F1" s="33"/>
      <c r="G1" s="33"/>
      <c r="H1" s="33"/>
      <c r="I1" s="33"/>
      <c r="J1" s="31"/>
      <c r="K1" s="39"/>
      <c r="L1" s="31"/>
      <c r="M1" s="31"/>
      <c r="N1" s="34" t="s">
        <v>108</v>
      </c>
    </row>
    <row r="2" spans="1:18" ht="5.25" customHeight="1" x14ac:dyDescent="0.25"/>
    <row r="3" spans="1:18" ht="21" x14ac:dyDescent="0.25">
      <c r="A3" s="3" t="s">
        <v>74</v>
      </c>
    </row>
    <row r="4" spans="1:18" x14ac:dyDescent="0.25">
      <c r="A4" s="7" t="s">
        <v>96</v>
      </c>
    </row>
    <row r="5" spans="1:18" ht="4.5" customHeight="1" thickBot="1" x14ac:dyDescent="0.3"/>
    <row r="6" spans="1:18" ht="13.8" thickTop="1" x14ac:dyDescent="0.25">
      <c r="B6" s="8"/>
      <c r="C6" s="9"/>
      <c r="D6" s="10"/>
      <c r="E6" s="10" t="s">
        <v>44</v>
      </c>
      <c r="F6" s="10" t="s">
        <v>42</v>
      </c>
      <c r="G6" s="10"/>
      <c r="H6" s="10" t="s">
        <v>44</v>
      </c>
      <c r="I6" s="10" t="s">
        <v>42</v>
      </c>
      <c r="J6" s="11"/>
      <c r="K6" s="9"/>
      <c r="L6" s="11"/>
      <c r="M6" s="12"/>
      <c r="N6" s="13" t="s">
        <v>95</v>
      </c>
      <c r="Q6" s="25"/>
      <c r="R6" s="25">
        <v>20000000</v>
      </c>
    </row>
    <row r="7" spans="1:18" x14ac:dyDescent="0.25">
      <c r="B7" s="14"/>
      <c r="C7" s="15"/>
      <c r="D7" s="16" t="s">
        <v>25</v>
      </c>
      <c r="E7" s="16" t="s">
        <v>45</v>
      </c>
      <c r="F7" s="16" t="s">
        <v>26</v>
      </c>
      <c r="G7" s="16" t="s">
        <v>25</v>
      </c>
      <c r="H7" s="16" t="s">
        <v>65</v>
      </c>
      <c r="I7" s="16" t="s">
        <v>26</v>
      </c>
      <c r="J7" s="15" t="s">
        <v>35</v>
      </c>
      <c r="K7" s="15" t="s">
        <v>33</v>
      </c>
      <c r="L7" s="15"/>
      <c r="M7" s="12" t="s">
        <v>93</v>
      </c>
      <c r="N7" s="17" t="s">
        <v>107</v>
      </c>
      <c r="O7" s="5"/>
    </row>
    <row r="8" spans="1:18" ht="13.8" thickBot="1" x14ac:dyDescent="0.3">
      <c r="B8" s="18" t="s">
        <v>63</v>
      </c>
      <c r="C8" s="19" t="s">
        <v>52</v>
      </c>
      <c r="D8" s="20" t="s">
        <v>97</v>
      </c>
      <c r="E8" s="20" t="s">
        <v>97</v>
      </c>
      <c r="F8" s="20" t="s">
        <v>97</v>
      </c>
      <c r="G8" s="20" t="s">
        <v>36</v>
      </c>
      <c r="H8" s="20" t="s">
        <v>36</v>
      </c>
      <c r="I8" s="20" t="s">
        <v>36</v>
      </c>
      <c r="J8" s="19" t="s">
        <v>36</v>
      </c>
      <c r="K8" s="19" t="s">
        <v>34</v>
      </c>
      <c r="L8" s="19" t="s">
        <v>46</v>
      </c>
      <c r="M8" s="12" t="s">
        <v>94</v>
      </c>
      <c r="N8" s="21" t="s">
        <v>106</v>
      </c>
      <c r="O8" s="5"/>
    </row>
    <row r="9" spans="1:18" ht="13.8" thickTop="1" x14ac:dyDescent="0.25">
      <c r="B9" s="22" t="s">
        <v>100</v>
      </c>
      <c r="C9" s="12"/>
      <c r="D9" s="23"/>
      <c r="E9" s="23"/>
      <c r="F9" s="23"/>
      <c r="G9" s="23"/>
      <c r="H9" s="23"/>
      <c r="I9" s="23"/>
      <c r="J9" s="12"/>
      <c r="K9" s="41"/>
      <c r="L9" s="12"/>
      <c r="M9" s="12"/>
      <c r="N9" s="12"/>
      <c r="O9" s="5"/>
    </row>
    <row r="10" spans="1:18" x14ac:dyDescent="0.25">
      <c r="B10" s="4" t="s">
        <v>2</v>
      </c>
      <c r="C10" s="5" t="s">
        <v>53</v>
      </c>
      <c r="D10" s="6">
        <v>340000</v>
      </c>
      <c r="F10" s="6">
        <v>300000</v>
      </c>
      <c r="G10" s="6">
        <f t="shared" ref="G10:G47" si="0">+D10*1.6</f>
        <v>544000</v>
      </c>
      <c r="I10" s="6">
        <v>473000</v>
      </c>
      <c r="J10" s="25">
        <v>2750000</v>
      </c>
      <c r="K10" s="38" t="s">
        <v>28</v>
      </c>
      <c r="L10" s="4" t="s">
        <v>64</v>
      </c>
      <c r="M10" s="26">
        <v>800000</v>
      </c>
      <c r="N10" s="6">
        <f t="shared" ref="N10:N24" si="1">+M10</f>
        <v>800000</v>
      </c>
      <c r="O10" s="4">
        <v>0.15</v>
      </c>
      <c r="P10" s="25">
        <f t="shared" ref="P10:P38" si="2">O10*$R$6</f>
        <v>3000000</v>
      </c>
      <c r="Q10" s="45">
        <f t="shared" ref="Q10:Q38" si="3">P10+0.5*J10</f>
        <v>4375000</v>
      </c>
      <c r="R10" s="45">
        <f t="shared" ref="R10:R38" si="4">Q10/3</f>
        <v>1458333.3333333333</v>
      </c>
    </row>
    <row r="11" spans="1:18" x14ac:dyDescent="0.25">
      <c r="B11" s="4" t="s">
        <v>1</v>
      </c>
      <c r="C11" s="5" t="s">
        <v>24</v>
      </c>
      <c r="D11" s="6">
        <v>300000</v>
      </c>
      <c r="F11" s="6">
        <v>800000</v>
      </c>
      <c r="G11" s="6">
        <f t="shared" si="0"/>
        <v>480000</v>
      </c>
      <c r="H11" s="6">
        <v>436000</v>
      </c>
      <c r="I11" s="24">
        <v>2082000</v>
      </c>
      <c r="J11" s="25">
        <v>3500000</v>
      </c>
      <c r="K11" s="38" t="s">
        <v>28</v>
      </c>
      <c r="L11" s="4" t="s">
        <v>102</v>
      </c>
      <c r="M11" s="26">
        <v>2082000</v>
      </c>
      <c r="N11" s="6">
        <f>+M11</f>
        <v>2082000</v>
      </c>
      <c r="O11" s="4">
        <v>0.15</v>
      </c>
      <c r="P11" s="25">
        <f>O11*$R$6</f>
        <v>3000000</v>
      </c>
      <c r="Q11" s="45">
        <f>P11+0.5*J11</f>
        <v>4750000</v>
      </c>
      <c r="R11" s="45">
        <f>Q11/3</f>
        <v>1583333.3333333333</v>
      </c>
    </row>
    <row r="12" spans="1:18" x14ac:dyDescent="0.25">
      <c r="B12" s="4" t="s">
        <v>0</v>
      </c>
      <c r="C12" s="5" t="s">
        <v>27</v>
      </c>
      <c r="D12" s="6">
        <v>300000</v>
      </c>
      <c r="F12" s="6">
        <v>800000</v>
      </c>
      <c r="G12" s="6">
        <f>+D12*1.6</f>
        <v>480000</v>
      </c>
      <c r="H12" s="6">
        <v>436000</v>
      </c>
      <c r="I12" s="24">
        <v>1049000</v>
      </c>
      <c r="J12" s="25">
        <v>3500000</v>
      </c>
      <c r="K12" s="38" t="s">
        <v>28</v>
      </c>
      <c r="L12" s="4" t="s">
        <v>104</v>
      </c>
      <c r="M12" s="26">
        <v>1048600</v>
      </c>
      <c r="N12" s="6">
        <f t="shared" si="1"/>
        <v>1048600</v>
      </c>
      <c r="O12" s="4">
        <v>0.15</v>
      </c>
      <c r="P12" s="25">
        <f t="shared" si="2"/>
        <v>3000000</v>
      </c>
      <c r="Q12" s="45">
        <f t="shared" si="3"/>
        <v>4750000</v>
      </c>
      <c r="R12" s="45">
        <f t="shared" si="4"/>
        <v>1583333.3333333333</v>
      </c>
    </row>
    <row r="13" spans="1:18" x14ac:dyDescent="0.25">
      <c r="B13" s="4" t="s">
        <v>5</v>
      </c>
      <c r="C13" s="5" t="s">
        <v>54</v>
      </c>
      <c r="D13" s="26">
        <v>360000</v>
      </c>
      <c r="E13" s="26"/>
      <c r="F13" s="26">
        <v>990000</v>
      </c>
      <c r="G13" s="6">
        <f>+D13</f>
        <v>360000</v>
      </c>
      <c r="H13" s="6">
        <v>340000</v>
      </c>
      <c r="I13" s="6">
        <f>+F13</f>
        <v>990000</v>
      </c>
      <c r="J13" s="25">
        <v>1500000</v>
      </c>
      <c r="K13" s="38" t="s">
        <v>28</v>
      </c>
      <c r="L13" s="4" t="s">
        <v>67</v>
      </c>
      <c r="M13" s="26">
        <v>990100</v>
      </c>
      <c r="N13" s="6">
        <f t="shared" si="1"/>
        <v>990100</v>
      </c>
      <c r="O13" s="4">
        <v>7.4999999999999997E-2</v>
      </c>
      <c r="P13" s="25">
        <f t="shared" si="2"/>
        <v>1500000</v>
      </c>
      <c r="Q13" s="45">
        <f t="shared" si="3"/>
        <v>2250000</v>
      </c>
      <c r="R13" s="45">
        <f t="shared" si="4"/>
        <v>750000</v>
      </c>
    </row>
    <row r="14" spans="1:18" x14ac:dyDescent="0.25">
      <c r="B14" s="4" t="s">
        <v>6</v>
      </c>
      <c r="C14" s="5" t="s">
        <v>24</v>
      </c>
      <c r="D14" s="6">
        <v>200000</v>
      </c>
      <c r="F14" s="6">
        <v>1515000</v>
      </c>
      <c r="G14" s="6">
        <f t="shared" si="0"/>
        <v>320000</v>
      </c>
      <c r="H14" s="6">
        <v>340000</v>
      </c>
      <c r="I14" s="27">
        <f t="shared" ref="I14:I47" si="5">+F14*1.6</f>
        <v>2424000</v>
      </c>
      <c r="J14" s="25">
        <v>1500000</v>
      </c>
      <c r="K14" s="38" t="s">
        <v>28</v>
      </c>
      <c r="L14" s="4" t="s">
        <v>103</v>
      </c>
      <c r="M14" s="28">
        <v>1200000</v>
      </c>
      <c r="N14" s="6">
        <f t="shared" ref="N14:N38" si="6">+M14*1.6</f>
        <v>1920000</v>
      </c>
      <c r="O14" s="4">
        <v>7.4999999999999997E-2</v>
      </c>
      <c r="P14" s="25">
        <f t="shared" si="2"/>
        <v>1500000</v>
      </c>
      <c r="Q14" s="45">
        <f t="shared" si="3"/>
        <v>2250000</v>
      </c>
      <c r="R14" s="45">
        <f t="shared" si="4"/>
        <v>750000</v>
      </c>
    </row>
    <row r="15" spans="1:18" x14ac:dyDescent="0.25">
      <c r="B15" s="4" t="s">
        <v>3</v>
      </c>
      <c r="C15" s="5" t="s">
        <v>53</v>
      </c>
      <c r="D15" s="6">
        <v>180000</v>
      </c>
      <c r="F15" s="6">
        <v>450000</v>
      </c>
      <c r="G15" s="6">
        <f t="shared" si="0"/>
        <v>288000</v>
      </c>
      <c r="H15" s="6">
        <v>270000</v>
      </c>
      <c r="I15" s="24">
        <v>1147000</v>
      </c>
      <c r="J15" s="25">
        <v>750000</v>
      </c>
      <c r="K15" s="40" t="s">
        <v>29</v>
      </c>
      <c r="L15" s="4" t="s">
        <v>66</v>
      </c>
      <c r="M15" s="26">
        <v>1146700</v>
      </c>
      <c r="N15" s="6">
        <f t="shared" si="1"/>
        <v>1146700</v>
      </c>
      <c r="O15" s="4">
        <v>0.05</v>
      </c>
      <c r="P15" s="25">
        <f t="shared" si="2"/>
        <v>1000000</v>
      </c>
      <c r="Q15" s="45">
        <f t="shared" si="3"/>
        <v>1375000</v>
      </c>
      <c r="R15" s="45">
        <f t="shared" si="4"/>
        <v>458333.33333333331</v>
      </c>
    </row>
    <row r="16" spans="1:18" x14ac:dyDescent="0.25">
      <c r="B16" s="4" t="s">
        <v>8</v>
      </c>
      <c r="C16" s="5" t="s">
        <v>54</v>
      </c>
      <c r="D16" s="26">
        <v>335000</v>
      </c>
      <c r="E16" s="26"/>
      <c r="F16" s="26">
        <v>325000</v>
      </c>
      <c r="G16" s="6">
        <f>+D16</f>
        <v>335000</v>
      </c>
      <c r="I16" s="6">
        <f>+F16</f>
        <v>325000</v>
      </c>
      <c r="J16" s="25">
        <v>750000</v>
      </c>
      <c r="K16" s="40" t="s">
        <v>29</v>
      </c>
      <c r="L16" s="4" t="s">
        <v>88</v>
      </c>
      <c r="M16" s="26">
        <v>325000</v>
      </c>
      <c r="N16" s="6">
        <f t="shared" si="1"/>
        <v>325000</v>
      </c>
      <c r="O16" s="4">
        <v>2.5000000000000001E-2</v>
      </c>
      <c r="P16" s="25">
        <f t="shared" si="2"/>
        <v>500000</v>
      </c>
      <c r="Q16" s="45">
        <f t="shared" si="3"/>
        <v>875000</v>
      </c>
      <c r="R16" s="45">
        <f t="shared" si="4"/>
        <v>291666.66666666669</v>
      </c>
    </row>
    <row r="17" spans="2:18" x14ac:dyDescent="0.25">
      <c r="B17" s="4" t="s">
        <v>12</v>
      </c>
      <c r="C17" s="5" t="s">
        <v>24</v>
      </c>
      <c r="D17" s="6">
        <v>195000</v>
      </c>
      <c r="F17" s="6">
        <v>92000</v>
      </c>
      <c r="G17" s="6">
        <f t="shared" si="0"/>
        <v>312000</v>
      </c>
      <c r="I17" s="6">
        <f t="shared" si="5"/>
        <v>147200</v>
      </c>
      <c r="J17" s="25">
        <v>400000</v>
      </c>
      <c r="K17" s="40" t="s">
        <v>29</v>
      </c>
      <c r="L17" s="4" t="s">
        <v>32</v>
      </c>
      <c r="M17" s="28">
        <v>92000</v>
      </c>
      <c r="N17" s="6">
        <f t="shared" si="6"/>
        <v>147200</v>
      </c>
      <c r="O17" s="4">
        <v>2.5000000000000001E-2</v>
      </c>
      <c r="P17" s="25">
        <f t="shared" si="2"/>
        <v>500000</v>
      </c>
      <c r="Q17" s="45">
        <f t="shared" si="3"/>
        <v>700000</v>
      </c>
      <c r="R17" s="45">
        <f t="shared" si="4"/>
        <v>233333.33333333334</v>
      </c>
    </row>
    <row r="18" spans="2:18" x14ac:dyDescent="0.25">
      <c r="B18" s="4" t="s">
        <v>7</v>
      </c>
      <c r="C18" s="5" t="s">
        <v>27</v>
      </c>
      <c r="D18" s="6">
        <v>160000</v>
      </c>
      <c r="F18" s="6">
        <v>180000</v>
      </c>
      <c r="G18" s="6">
        <f t="shared" si="0"/>
        <v>256000</v>
      </c>
      <c r="I18" s="6">
        <f t="shared" si="5"/>
        <v>288000</v>
      </c>
      <c r="J18" s="25">
        <v>750000</v>
      </c>
      <c r="K18" s="38" t="s">
        <v>29</v>
      </c>
      <c r="L18" s="4" t="s">
        <v>80</v>
      </c>
      <c r="M18" s="28">
        <v>180000</v>
      </c>
      <c r="N18" s="6">
        <f t="shared" si="6"/>
        <v>288000</v>
      </c>
      <c r="O18" s="4">
        <v>2.5000000000000001E-2</v>
      </c>
      <c r="P18" s="25">
        <f t="shared" si="2"/>
        <v>500000</v>
      </c>
      <c r="Q18" s="45">
        <f t="shared" si="3"/>
        <v>875000</v>
      </c>
      <c r="R18" s="45">
        <f t="shared" si="4"/>
        <v>291666.66666666669</v>
      </c>
    </row>
    <row r="19" spans="2:18" x14ac:dyDescent="0.25">
      <c r="B19" s="4" t="s">
        <v>37</v>
      </c>
      <c r="C19" s="5" t="s">
        <v>27</v>
      </c>
      <c r="D19" s="6">
        <v>160000</v>
      </c>
      <c r="F19" s="6">
        <v>90000</v>
      </c>
      <c r="G19" s="6">
        <f t="shared" si="0"/>
        <v>256000</v>
      </c>
      <c r="I19" s="6">
        <f t="shared" si="5"/>
        <v>144000</v>
      </c>
      <c r="K19" s="40" t="s">
        <v>29</v>
      </c>
      <c r="L19" s="4" t="s">
        <v>78</v>
      </c>
      <c r="M19" s="28">
        <v>90000</v>
      </c>
      <c r="N19" s="6">
        <f t="shared" si="6"/>
        <v>144000</v>
      </c>
      <c r="O19" s="4">
        <v>2.5000000000000001E-2</v>
      </c>
      <c r="P19" s="25">
        <f t="shared" si="2"/>
        <v>500000</v>
      </c>
      <c r="Q19" s="45">
        <f t="shared" si="3"/>
        <v>500000</v>
      </c>
      <c r="R19" s="45">
        <f t="shared" si="4"/>
        <v>166666.66666666666</v>
      </c>
    </row>
    <row r="20" spans="2:18" x14ac:dyDescent="0.25">
      <c r="B20" s="4" t="s">
        <v>51</v>
      </c>
      <c r="C20" s="5" t="s">
        <v>24</v>
      </c>
      <c r="D20" s="6">
        <v>120000</v>
      </c>
      <c r="F20" s="6">
        <v>140000</v>
      </c>
      <c r="G20" s="6">
        <f>+D20*1.6</f>
        <v>192000</v>
      </c>
      <c r="I20" s="6">
        <f>+F20*1.6</f>
        <v>224000</v>
      </c>
      <c r="K20" s="40" t="s">
        <v>29</v>
      </c>
      <c r="L20" s="4" t="s">
        <v>87</v>
      </c>
      <c r="M20" s="28">
        <v>140000</v>
      </c>
      <c r="N20" s="6">
        <f t="shared" si="6"/>
        <v>224000</v>
      </c>
      <c r="O20" s="4">
        <v>2.5000000000000001E-2</v>
      </c>
      <c r="P20" s="25">
        <f t="shared" si="2"/>
        <v>500000</v>
      </c>
      <c r="Q20" s="45">
        <f t="shared" si="3"/>
        <v>500000</v>
      </c>
      <c r="R20" s="45">
        <f t="shared" si="4"/>
        <v>166666.66666666666</v>
      </c>
    </row>
    <row r="21" spans="2:18" x14ac:dyDescent="0.25">
      <c r="B21" s="4" t="s">
        <v>50</v>
      </c>
      <c r="C21" s="5" t="s">
        <v>24</v>
      </c>
      <c r="D21" s="6">
        <v>120000</v>
      </c>
      <c r="F21" s="6">
        <v>125000</v>
      </c>
      <c r="G21" s="6">
        <f>+D21*1.6</f>
        <v>192000</v>
      </c>
      <c r="I21" s="6">
        <f>+F21*1.6</f>
        <v>200000</v>
      </c>
      <c r="K21" s="40" t="s">
        <v>29</v>
      </c>
      <c r="L21" s="4" t="s">
        <v>87</v>
      </c>
      <c r="M21" s="28">
        <v>125000</v>
      </c>
      <c r="N21" s="6">
        <f t="shared" si="6"/>
        <v>200000</v>
      </c>
      <c r="O21" s="4">
        <v>2.5000000000000001E-2</v>
      </c>
      <c r="P21" s="25">
        <f t="shared" si="2"/>
        <v>500000</v>
      </c>
      <c r="Q21" s="45">
        <f t="shared" si="3"/>
        <v>500000</v>
      </c>
      <c r="R21" s="45">
        <f t="shared" si="4"/>
        <v>166666.66666666666</v>
      </c>
    </row>
    <row r="22" spans="2:18" x14ac:dyDescent="0.25">
      <c r="B22" s="4" t="s">
        <v>9</v>
      </c>
      <c r="C22" s="5" t="s">
        <v>54</v>
      </c>
      <c r="D22" s="26">
        <v>185000</v>
      </c>
      <c r="E22" s="26"/>
      <c r="F22" s="26">
        <v>495000</v>
      </c>
      <c r="G22" s="6">
        <f>+D22</f>
        <v>185000</v>
      </c>
      <c r="I22" s="6">
        <f>+F22</f>
        <v>495000</v>
      </c>
      <c r="J22" s="25">
        <v>750000</v>
      </c>
      <c r="K22" s="40" t="s">
        <v>29</v>
      </c>
      <c r="L22" s="4" t="s">
        <v>105</v>
      </c>
      <c r="M22" s="26">
        <v>491500</v>
      </c>
      <c r="N22" s="6">
        <f t="shared" si="1"/>
        <v>491500</v>
      </c>
      <c r="O22" s="4">
        <v>2.5000000000000001E-2</v>
      </c>
      <c r="P22" s="25">
        <f t="shared" si="2"/>
        <v>500000</v>
      </c>
      <c r="Q22" s="45">
        <f t="shared" si="3"/>
        <v>875000</v>
      </c>
      <c r="R22" s="45">
        <f t="shared" si="4"/>
        <v>291666.66666666669</v>
      </c>
    </row>
    <row r="23" spans="2:18" x14ac:dyDescent="0.25">
      <c r="B23" s="4" t="s">
        <v>16</v>
      </c>
      <c r="C23" s="5" t="s">
        <v>24</v>
      </c>
      <c r="D23" s="6">
        <v>75000</v>
      </c>
      <c r="F23" s="6">
        <v>85000</v>
      </c>
      <c r="G23" s="6">
        <f t="shared" si="0"/>
        <v>120000</v>
      </c>
      <c r="I23" s="6">
        <f t="shared" si="5"/>
        <v>136000</v>
      </c>
      <c r="J23" s="25">
        <v>300000</v>
      </c>
      <c r="K23" s="40" t="s">
        <v>29</v>
      </c>
      <c r="L23" s="4" t="s">
        <v>83</v>
      </c>
      <c r="M23" s="28">
        <v>85000</v>
      </c>
      <c r="N23" s="6">
        <f t="shared" si="6"/>
        <v>136000</v>
      </c>
      <c r="O23" s="4">
        <v>2.5000000000000001E-2</v>
      </c>
      <c r="P23" s="25">
        <f t="shared" si="2"/>
        <v>500000</v>
      </c>
      <c r="Q23" s="45">
        <f t="shared" si="3"/>
        <v>650000</v>
      </c>
      <c r="R23" s="45">
        <f t="shared" si="4"/>
        <v>216666.66666666666</v>
      </c>
    </row>
    <row r="24" spans="2:18" x14ac:dyDescent="0.25">
      <c r="B24" s="4" t="s">
        <v>15</v>
      </c>
      <c r="C24" s="5" t="s">
        <v>54</v>
      </c>
      <c r="D24" s="26">
        <v>250000</v>
      </c>
      <c r="E24" s="26"/>
      <c r="F24" s="26">
        <v>305000</v>
      </c>
      <c r="G24" s="6">
        <f>+D24</f>
        <v>250000</v>
      </c>
      <c r="I24" s="6">
        <f>+F24</f>
        <v>305000</v>
      </c>
      <c r="J24" s="25">
        <v>300000</v>
      </c>
      <c r="K24" s="40" t="s">
        <v>114</v>
      </c>
      <c r="L24" s="4" t="s">
        <v>31</v>
      </c>
      <c r="M24" s="26">
        <v>305000</v>
      </c>
      <c r="N24" s="6">
        <f t="shared" si="1"/>
        <v>305000</v>
      </c>
      <c r="O24" s="4">
        <v>0.01</v>
      </c>
      <c r="P24" s="25">
        <f t="shared" si="2"/>
        <v>200000</v>
      </c>
      <c r="Q24" s="45">
        <f t="shared" si="3"/>
        <v>350000</v>
      </c>
      <c r="R24" s="45">
        <f t="shared" si="4"/>
        <v>116666.66666666667</v>
      </c>
    </row>
    <row r="25" spans="2:18" x14ac:dyDescent="0.25">
      <c r="B25" s="4" t="s">
        <v>43</v>
      </c>
      <c r="C25" s="5" t="s">
        <v>24</v>
      </c>
      <c r="D25" s="6">
        <v>137000</v>
      </c>
      <c r="F25" s="6">
        <v>76000</v>
      </c>
      <c r="G25" s="6">
        <f t="shared" si="0"/>
        <v>219200</v>
      </c>
      <c r="I25" s="6">
        <f t="shared" si="5"/>
        <v>121600</v>
      </c>
      <c r="J25" s="25">
        <v>300000</v>
      </c>
      <c r="K25" s="40" t="s">
        <v>114</v>
      </c>
      <c r="L25" s="4" t="s">
        <v>82</v>
      </c>
      <c r="M25" s="28">
        <v>76000</v>
      </c>
      <c r="N25" s="6">
        <f t="shared" si="6"/>
        <v>121600</v>
      </c>
      <c r="O25" s="4">
        <v>0.01</v>
      </c>
      <c r="P25" s="25">
        <f t="shared" si="2"/>
        <v>200000</v>
      </c>
      <c r="Q25" s="45">
        <f t="shared" si="3"/>
        <v>350000</v>
      </c>
      <c r="R25" s="45">
        <f t="shared" si="4"/>
        <v>116666.66666666667</v>
      </c>
    </row>
    <row r="26" spans="2:18" x14ac:dyDescent="0.25">
      <c r="B26" s="4" t="s">
        <v>11</v>
      </c>
      <c r="D26" s="26"/>
      <c r="E26" s="26"/>
      <c r="F26" s="26"/>
      <c r="G26" s="43">
        <v>200000</v>
      </c>
      <c r="I26" s="43">
        <v>200000</v>
      </c>
      <c r="J26" s="25">
        <v>400000</v>
      </c>
      <c r="K26" s="40" t="s">
        <v>114</v>
      </c>
      <c r="L26" s="4" t="s">
        <v>92</v>
      </c>
      <c r="M26" s="26">
        <v>200000</v>
      </c>
      <c r="N26" s="6">
        <f>+M26</f>
        <v>200000</v>
      </c>
      <c r="O26" s="4">
        <v>0.01</v>
      </c>
      <c r="P26" s="25">
        <f t="shared" si="2"/>
        <v>200000</v>
      </c>
      <c r="Q26" s="45">
        <f t="shared" si="3"/>
        <v>400000</v>
      </c>
      <c r="R26" s="45">
        <f t="shared" si="4"/>
        <v>133333.33333333334</v>
      </c>
    </row>
    <row r="27" spans="2:18" x14ac:dyDescent="0.25">
      <c r="B27" s="4" t="s">
        <v>13</v>
      </c>
      <c r="C27" s="5" t="s">
        <v>54</v>
      </c>
      <c r="D27" s="26">
        <v>195000</v>
      </c>
      <c r="E27" s="26"/>
      <c r="F27" s="26">
        <v>170000</v>
      </c>
      <c r="G27" s="6">
        <f>+D27</f>
        <v>195000</v>
      </c>
      <c r="I27" s="6">
        <f>+F27</f>
        <v>170000</v>
      </c>
      <c r="J27" s="25">
        <v>350000</v>
      </c>
      <c r="K27" s="40" t="s">
        <v>114</v>
      </c>
      <c r="L27" s="4" t="s">
        <v>89</v>
      </c>
      <c r="M27" s="26">
        <v>170000</v>
      </c>
      <c r="N27" s="6">
        <f>+M27</f>
        <v>170000</v>
      </c>
      <c r="O27" s="4">
        <v>0.01</v>
      </c>
      <c r="P27" s="25">
        <f t="shared" si="2"/>
        <v>200000</v>
      </c>
      <c r="Q27" s="45">
        <f t="shared" si="3"/>
        <v>375000</v>
      </c>
      <c r="R27" s="45">
        <f t="shared" si="4"/>
        <v>125000</v>
      </c>
    </row>
    <row r="28" spans="2:18" x14ac:dyDescent="0.25">
      <c r="B28" s="4" t="s">
        <v>10</v>
      </c>
      <c r="C28" s="5" t="s">
        <v>27</v>
      </c>
      <c r="D28" s="6">
        <v>115000</v>
      </c>
      <c r="F28" s="6">
        <v>100000</v>
      </c>
      <c r="G28" s="6">
        <f t="shared" si="0"/>
        <v>184000</v>
      </c>
      <c r="I28" s="6">
        <f t="shared" si="5"/>
        <v>160000</v>
      </c>
      <c r="J28" s="25">
        <v>400000</v>
      </c>
      <c r="K28" s="40" t="s">
        <v>114</v>
      </c>
      <c r="L28" s="4" t="s">
        <v>30</v>
      </c>
      <c r="M28" s="28">
        <v>100000</v>
      </c>
      <c r="N28" s="6">
        <f t="shared" si="6"/>
        <v>160000</v>
      </c>
      <c r="O28" s="4">
        <v>0.01</v>
      </c>
      <c r="P28" s="25">
        <f t="shared" si="2"/>
        <v>200000</v>
      </c>
      <c r="Q28" s="45">
        <f t="shared" si="3"/>
        <v>400000</v>
      </c>
      <c r="R28" s="45">
        <f t="shared" si="4"/>
        <v>133333.33333333334</v>
      </c>
    </row>
    <row r="29" spans="2:18" x14ac:dyDescent="0.25">
      <c r="B29" s="4" t="s">
        <v>98</v>
      </c>
      <c r="F29" s="29"/>
      <c r="G29" s="43">
        <v>180000</v>
      </c>
      <c r="I29" s="44">
        <v>160000</v>
      </c>
      <c r="K29" s="40" t="s">
        <v>114</v>
      </c>
      <c r="M29" s="28">
        <v>100000</v>
      </c>
      <c r="N29" s="6">
        <f t="shared" si="6"/>
        <v>160000</v>
      </c>
      <c r="O29" s="4">
        <v>0.01</v>
      </c>
      <c r="P29" s="25">
        <f t="shared" si="2"/>
        <v>200000</v>
      </c>
      <c r="Q29" s="45">
        <f t="shared" si="3"/>
        <v>200000</v>
      </c>
      <c r="R29" s="45">
        <f t="shared" si="4"/>
        <v>66666.666666666672</v>
      </c>
    </row>
    <row r="30" spans="2:18" x14ac:dyDescent="0.25">
      <c r="B30" s="4" t="s">
        <v>18</v>
      </c>
      <c r="C30" s="5" t="s">
        <v>27</v>
      </c>
      <c r="D30" s="6">
        <v>106000</v>
      </c>
      <c r="F30" s="6">
        <v>75000</v>
      </c>
      <c r="G30" s="6">
        <f t="shared" si="0"/>
        <v>169600</v>
      </c>
      <c r="I30" s="6">
        <f t="shared" si="5"/>
        <v>120000</v>
      </c>
      <c r="J30" s="25">
        <v>200000</v>
      </c>
      <c r="K30" s="40" t="s">
        <v>114</v>
      </c>
      <c r="L30" s="4" t="s">
        <v>85</v>
      </c>
      <c r="M30" s="28">
        <v>75000</v>
      </c>
      <c r="N30" s="6">
        <f t="shared" si="6"/>
        <v>120000</v>
      </c>
      <c r="O30" s="4">
        <v>0.01</v>
      </c>
      <c r="P30" s="25">
        <f t="shared" si="2"/>
        <v>200000</v>
      </c>
      <c r="Q30" s="45">
        <f t="shared" si="3"/>
        <v>300000</v>
      </c>
      <c r="R30" s="45">
        <f t="shared" si="4"/>
        <v>100000</v>
      </c>
    </row>
    <row r="31" spans="2:18" x14ac:dyDescent="0.25">
      <c r="B31" s="4" t="s">
        <v>14</v>
      </c>
      <c r="C31" s="5" t="s">
        <v>27</v>
      </c>
      <c r="D31" s="6">
        <v>95000</v>
      </c>
      <c r="F31" s="6">
        <v>90000</v>
      </c>
      <c r="G31" s="6">
        <f t="shared" si="0"/>
        <v>152000</v>
      </c>
      <c r="I31" s="6">
        <f t="shared" si="5"/>
        <v>144000</v>
      </c>
      <c r="J31" s="25">
        <v>350000</v>
      </c>
      <c r="K31" s="40" t="s">
        <v>114</v>
      </c>
      <c r="L31" s="4" t="s">
        <v>81</v>
      </c>
      <c r="M31" s="28">
        <v>90000</v>
      </c>
      <c r="N31" s="6">
        <f>+M31*1.6</f>
        <v>144000</v>
      </c>
      <c r="O31" s="4">
        <v>0.01</v>
      </c>
      <c r="P31" s="25">
        <f t="shared" si="2"/>
        <v>200000</v>
      </c>
      <c r="Q31" s="45">
        <f t="shared" si="3"/>
        <v>375000</v>
      </c>
      <c r="R31" s="45">
        <f t="shared" si="4"/>
        <v>125000</v>
      </c>
    </row>
    <row r="32" spans="2:18" x14ac:dyDescent="0.25">
      <c r="B32" s="4" t="s">
        <v>99</v>
      </c>
      <c r="F32" s="29"/>
      <c r="G32" s="43">
        <v>150000</v>
      </c>
      <c r="I32" s="44">
        <v>120000</v>
      </c>
      <c r="K32" s="40" t="s">
        <v>114</v>
      </c>
      <c r="M32" s="28">
        <v>75000</v>
      </c>
      <c r="N32" s="6">
        <f t="shared" si="6"/>
        <v>120000</v>
      </c>
      <c r="O32" s="4">
        <v>0.01</v>
      </c>
      <c r="P32" s="25">
        <f t="shared" si="2"/>
        <v>200000</v>
      </c>
      <c r="Q32" s="45">
        <f t="shared" si="3"/>
        <v>200000</v>
      </c>
      <c r="R32" s="45">
        <f t="shared" si="4"/>
        <v>66666.666666666672</v>
      </c>
    </row>
    <row r="33" spans="2:18" x14ac:dyDescent="0.25">
      <c r="B33" s="4" t="s">
        <v>20</v>
      </c>
      <c r="C33" s="5" t="s">
        <v>27</v>
      </c>
      <c r="D33" s="6">
        <v>90000</v>
      </c>
      <c r="F33" s="6">
        <v>40000</v>
      </c>
      <c r="G33" s="6">
        <f t="shared" si="0"/>
        <v>144000</v>
      </c>
      <c r="I33" s="6">
        <f t="shared" si="5"/>
        <v>64000</v>
      </c>
      <c r="J33" s="25">
        <v>150000</v>
      </c>
      <c r="K33" s="40" t="s">
        <v>115</v>
      </c>
      <c r="M33" s="28">
        <v>40000</v>
      </c>
      <c r="N33" s="6">
        <f t="shared" si="6"/>
        <v>64000</v>
      </c>
      <c r="O33" s="4">
        <v>0.01</v>
      </c>
      <c r="P33" s="25">
        <f t="shared" si="2"/>
        <v>200000</v>
      </c>
      <c r="Q33" s="45">
        <f t="shared" si="3"/>
        <v>275000</v>
      </c>
      <c r="R33" s="45">
        <f t="shared" si="4"/>
        <v>91666.666666666672</v>
      </c>
    </row>
    <row r="34" spans="2:18" x14ac:dyDescent="0.25">
      <c r="B34" s="4" t="s">
        <v>39</v>
      </c>
      <c r="C34" s="5" t="s">
        <v>27</v>
      </c>
      <c r="D34" s="6">
        <v>90000</v>
      </c>
      <c r="F34" s="6">
        <v>12000</v>
      </c>
      <c r="G34" s="6">
        <f t="shared" si="0"/>
        <v>144000</v>
      </c>
      <c r="I34" s="6">
        <f t="shared" si="5"/>
        <v>19200</v>
      </c>
      <c r="K34" s="40" t="s">
        <v>115</v>
      </c>
      <c r="M34" s="28">
        <v>40000</v>
      </c>
      <c r="N34" s="6">
        <f t="shared" si="6"/>
        <v>64000</v>
      </c>
      <c r="O34" s="4">
        <v>0.01</v>
      </c>
      <c r="P34" s="25">
        <f t="shared" si="2"/>
        <v>200000</v>
      </c>
      <c r="Q34" s="45">
        <f t="shared" si="3"/>
        <v>200000</v>
      </c>
      <c r="R34" s="45">
        <f t="shared" si="4"/>
        <v>66666.666666666672</v>
      </c>
    </row>
    <row r="35" spans="2:18" x14ac:dyDescent="0.25">
      <c r="B35" s="4" t="s">
        <v>61</v>
      </c>
      <c r="C35" s="5" t="s">
        <v>62</v>
      </c>
      <c r="D35" s="30">
        <v>275000</v>
      </c>
      <c r="E35" s="30"/>
      <c r="F35" s="30">
        <v>200000</v>
      </c>
      <c r="G35" s="6">
        <f>+D35/2</f>
        <v>137500</v>
      </c>
      <c r="I35" s="6">
        <f>+F35/2</f>
        <v>100000</v>
      </c>
      <c r="K35" s="40" t="s">
        <v>115</v>
      </c>
      <c r="L35" s="4" t="s">
        <v>109</v>
      </c>
      <c r="M35" s="30">
        <v>200000</v>
      </c>
      <c r="N35" s="6">
        <f>+M35/2</f>
        <v>100000</v>
      </c>
      <c r="O35" s="4">
        <v>0.01</v>
      </c>
      <c r="P35" s="25">
        <f t="shared" si="2"/>
        <v>200000</v>
      </c>
      <c r="Q35" s="45">
        <f t="shared" si="3"/>
        <v>200000</v>
      </c>
      <c r="R35" s="45">
        <f t="shared" si="4"/>
        <v>66666.666666666672</v>
      </c>
    </row>
    <row r="36" spans="2:18" x14ac:dyDescent="0.25">
      <c r="B36" s="4" t="s">
        <v>22</v>
      </c>
      <c r="C36" s="5" t="s">
        <v>24</v>
      </c>
      <c r="D36" s="6">
        <v>80000</v>
      </c>
      <c r="F36" s="6">
        <v>10000</v>
      </c>
      <c r="G36" s="6">
        <f t="shared" si="0"/>
        <v>128000</v>
      </c>
      <c r="I36" s="6">
        <f t="shared" si="5"/>
        <v>16000</v>
      </c>
      <c r="J36" s="25">
        <v>125000</v>
      </c>
      <c r="K36" s="40" t="s">
        <v>115</v>
      </c>
      <c r="M36" s="28">
        <v>40000</v>
      </c>
      <c r="N36" s="6">
        <f t="shared" si="6"/>
        <v>64000</v>
      </c>
      <c r="O36" s="4">
        <v>0.01</v>
      </c>
      <c r="P36" s="25">
        <f t="shared" si="2"/>
        <v>200000</v>
      </c>
      <c r="Q36" s="45">
        <f t="shared" si="3"/>
        <v>262500</v>
      </c>
      <c r="R36" s="45">
        <f t="shared" si="4"/>
        <v>87500</v>
      </c>
    </row>
    <row r="37" spans="2:18" x14ac:dyDescent="0.25">
      <c r="B37" s="4" t="s">
        <v>57</v>
      </c>
      <c r="C37" s="5" t="s">
        <v>62</v>
      </c>
      <c r="D37" s="30">
        <v>252000</v>
      </c>
      <c r="E37" s="30"/>
      <c r="F37" s="30">
        <v>80000</v>
      </c>
      <c r="G37" s="6">
        <f>+D37/2</f>
        <v>126000</v>
      </c>
      <c r="I37" s="6">
        <f>+F37/2</f>
        <v>40000</v>
      </c>
      <c r="K37" s="40" t="s">
        <v>115</v>
      </c>
      <c r="L37" s="4" t="s">
        <v>77</v>
      </c>
      <c r="M37" s="28">
        <v>80000</v>
      </c>
      <c r="N37" s="6">
        <f>+M37/2</f>
        <v>40000</v>
      </c>
      <c r="O37" s="4">
        <v>0.01</v>
      </c>
      <c r="P37" s="25">
        <f t="shared" si="2"/>
        <v>200000</v>
      </c>
      <c r="Q37" s="45">
        <f t="shared" si="3"/>
        <v>200000</v>
      </c>
      <c r="R37" s="45">
        <f t="shared" si="4"/>
        <v>66666.666666666672</v>
      </c>
    </row>
    <row r="38" spans="2:18" x14ac:dyDescent="0.25">
      <c r="B38" s="4" t="s">
        <v>21</v>
      </c>
      <c r="C38" s="5" t="s">
        <v>24</v>
      </c>
      <c r="D38" s="6">
        <v>75000</v>
      </c>
      <c r="F38" s="6">
        <v>10000</v>
      </c>
      <c r="G38" s="6">
        <f t="shared" si="0"/>
        <v>120000</v>
      </c>
      <c r="I38" s="6">
        <f t="shared" si="5"/>
        <v>16000</v>
      </c>
      <c r="J38" s="25">
        <v>125000</v>
      </c>
      <c r="K38" s="40" t="s">
        <v>115</v>
      </c>
      <c r="L38" s="4" t="s">
        <v>75</v>
      </c>
      <c r="M38" s="28">
        <v>50000</v>
      </c>
      <c r="N38" s="6">
        <f t="shared" si="6"/>
        <v>80000</v>
      </c>
      <c r="O38" s="4">
        <v>0.01</v>
      </c>
      <c r="P38" s="25">
        <f t="shared" si="2"/>
        <v>200000</v>
      </c>
      <c r="Q38" s="45">
        <f t="shared" si="3"/>
        <v>262500</v>
      </c>
      <c r="R38" s="45">
        <f t="shared" si="4"/>
        <v>87500</v>
      </c>
    </row>
    <row r="39" spans="2:18" s="7" customFormat="1" x14ac:dyDescent="0.25">
      <c r="B39" s="7" t="s">
        <v>110</v>
      </c>
      <c r="C39" s="35"/>
      <c r="D39" s="42"/>
      <c r="E39" s="42"/>
      <c r="F39" s="42"/>
      <c r="G39" s="36">
        <f>SUM(G10:G38)</f>
        <v>6819300</v>
      </c>
      <c r="H39" s="36"/>
      <c r="I39" s="36">
        <f>SUM(I10:I38)</f>
        <v>11880000</v>
      </c>
      <c r="J39" s="36">
        <f>SUM(J10:J38)</f>
        <v>19150000</v>
      </c>
      <c r="K39" s="38"/>
      <c r="M39" s="37"/>
      <c r="N39" s="36">
        <f>SUM(N10:N38)</f>
        <v>11855700</v>
      </c>
    </row>
    <row r="40" spans="2:18" x14ac:dyDescent="0.25">
      <c r="B40" s="7" t="s">
        <v>101</v>
      </c>
      <c r="D40" s="30"/>
      <c r="E40" s="30"/>
      <c r="F40" s="30"/>
      <c r="M40" s="28"/>
      <c r="N40" s="6"/>
    </row>
    <row r="41" spans="2:18" x14ac:dyDescent="0.25">
      <c r="B41" s="4" t="s">
        <v>4</v>
      </c>
      <c r="C41" s="5" t="s">
        <v>53</v>
      </c>
      <c r="D41" s="6">
        <v>150000</v>
      </c>
      <c r="F41" s="6">
        <v>75000</v>
      </c>
      <c r="G41" s="6">
        <f t="shared" si="0"/>
        <v>240000</v>
      </c>
      <c r="I41" s="6">
        <v>165000</v>
      </c>
      <c r="J41" s="25">
        <v>400000</v>
      </c>
      <c r="K41" s="40" t="s">
        <v>29</v>
      </c>
      <c r="L41" s="4" t="s">
        <v>79</v>
      </c>
      <c r="M41" s="26"/>
      <c r="N41" s="6"/>
      <c r="O41" s="4">
        <v>0</v>
      </c>
      <c r="P41" s="25">
        <f t="shared" ref="P41:P53" si="7">O41*$R$6</f>
        <v>0</v>
      </c>
      <c r="Q41" s="45">
        <f t="shared" ref="Q41:Q53" si="8">P41+0.5*J41</f>
        <v>200000</v>
      </c>
      <c r="R41" s="45">
        <f t="shared" ref="R41:R53" si="9">Q41/3</f>
        <v>66666.666666666672</v>
      </c>
    </row>
    <row r="42" spans="2:18" x14ac:dyDescent="0.25">
      <c r="B42" s="4" t="s">
        <v>17</v>
      </c>
      <c r="C42" s="5" t="s">
        <v>24</v>
      </c>
      <c r="D42" s="6">
        <v>122500</v>
      </c>
      <c r="F42" s="6">
        <v>255000</v>
      </c>
      <c r="G42" s="6">
        <f t="shared" si="0"/>
        <v>196000</v>
      </c>
      <c r="I42" s="6">
        <f t="shared" si="5"/>
        <v>408000</v>
      </c>
      <c r="J42" s="25">
        <v>250000</v>
      </c>
      <c r="K42" s="40" t="s">
        <v>116</v>
      </c>
      <c r="L42" s="4" t="s">
        <v>84</v>
      </c>
      <c r="M42" s="28"/>
      <c r="N42" s="6"/>
      <c r="O42" s="4">
        <v>0</v>
      </c>
      <c r="P42" s="25">
        <f t="shared" si="7"/>
        <v>0</v>
      </c>
      <c r="Q42" s="45">
        <f t="shared" si="8"/>
        <v>125000</v>
      </c>
      <c r="R42" s="45">
        <f t="shared" si="9"/>
        <v>41666.666666666664</v>
      </c>
    </row>
    <row r="43" spans="2:18" x14ac:dyDescent="0.25">
      <c r="B43" s="4" t="s">
        <v>19</v>
      </c>
      <c r="C43" s="5" t="s">
        <v>54</v>
      </c>
      <c r="D43" s="26">
        <v>180000</v>
      </c>
      <c r="E43" s="26"/>
      <c r="F43" s="26">
        <v>100000</v>
      </c>
      <c r="G43" s="6">
        <f>+D43</f>
        <v>180000</v>
      </c>
      <c r="I43" s="6">
        <f>+F43</f>
        <v>100000</v>
      </c>
      <c r="J43" s="25">
        <v>200000</v>
      </c>
      <c r="K43" s="40" t="s">
        <v>116</v>
      </c>
      <c r="L43" s="4" t="s">
        <v>86</v>
      </c>
      <c r="M43" s="28"/>
      <c r="N43" s="6"/>
      <c r="O43" s="4">
        <v>0</v>
      </c>
      <c r="P43" s="25">
        <f t="shared" si="7"/>
        <v>0</v>
      </c>
      <c r="Q43" s="45">
        <f t="shared" si="8"/>
        <v>100000</v>
      </c>
      <c r="R43" s="45">
        <f t="shared" si="9"/>
        <v>33333.333333333336</v>
      </c>
    </row>
    <row r="44" spans="2:18" x14ac:dyDescent="0.25">
      <c r="B44" s="4" t="s">
        <v>23</v>
      </c>
      <c r="C44" s="5" t="s">
        <v>27</v>
      </c>
      <c r="D44" s="6">
        <v>54000</v>
      </c>
      <c r="F44" s="6">
        <v>45000</v>
      </c>
      <c r="G44" s="6">
        <f t="shared" si="0"/>
        <v>86400</v>
      </c>
      <c r="I44" s="6">
        <f t="shared" si="5"/>
        <v>72000</v>
      </c>
      <c r="J44" s="25">
        <v>100000</v>
      </c>
      <c r="K44" s="40" t="s">
        <v>116</v>
      </c>
      <c r="M44" s="28"/>
      <c r="N44" s="6"/>
      <c r="O44" s="4">
        <v>0</v>
      </c>
      <c r="P44" s="25">
        <f t="shared" si="7"/>
        <v>0</v>
      </c>
      <c r="Q44" s="45">
        <f t="shared" si="8"/>
        <v>50000</v>
      </c>
      <c r="R44" s="45">
        <f t="shared" si="9"/>
        <v>16666.666666666668</v>
      </c>
    </row>
    <row r="45" spans="2:18" x14ac:dyDescent="0.25">
      <c r="B45" s="4" t="s">
        <v>38</v>
      </c>
      <c r="C45" s="5" t="s">
        <v>27</v>
      </c>
      <c r="D45" s="6">
        <v>90000</v>
      </c>
      <c r="F45" s="6">
        <v>28000</v>
      </c>
      <c r="G45" s="6">
        <f t="shared" si="0"/>
        <v>144000</v>
      </c>
      <c r="I45" s="6">
        <f t="shared" si="5"/>
        <v>44800</v>
      </c>
      <c r="K45" s="40" t="s">
        <v>116</v>
      </c>
      <c r="M45" s="28"/>
      <c r="N45" s="6"/>
      <c r="O45" s="4">
        <v>0</v>
      </c>
      <c r="P45" s="25">
        <f t="shared" si="7"/>
        <v>0</v>
      </c>
      <c r="Q45" s="45">
        <f t="shared" si="8"/>
        <v>0</v>
      </c>
      <c r="R45" s="45">
        <f t="shared" si="9"/>
        <v>0</v>
      </c>
    </row>
    <row r="46" spans="2:18" x14ac:dyDescent="0.25">
      <c r="B46" s="4" t="s">
        <v>40</v>
      </c>
      <c r="C46" s="5" t="s">
        <v>27</v>
      </c>
      <c r="D46" s="6">
        <v>75000</v>
      </c>
      <c r="F46" s="6">
        <v>65000</v>
      </c>
      <c r="G46" s="6">
        <f t="shared" si="0"/>
        <v>120000</v>
      </c>
      <c r="I46" s="6">
        <f t="shared" si="5"/>
        <v>104000</v>
      </c>
      <c r="K46" s="40" t="s">
        <v>116</v>
      </c>
      <c r="M46" s="28"/>
      <c r="N46" s="6"/>
      <c r="O46" s="4">
        <v>0</v>
      </c>
      <c r="P46" s="25">
        <f t="shared" si="7"/>
        <v>0</v>
      </c>
      <c r="Q46" s="45">
        <f t="shared" si="8"/>
        <v>0</v>
      </c>
      <c r="R46" s="45">
        <f t="shared" si="9"/>
        <v>0</v>
      </c>
    </row>
    <row r="47" spans="2:18" x14ac:dyDescent="0.25">
      <c r="B47" s="4" t="s">
        <v>41</v>
      </c>
      <c r="C47" s="5" t="s">
        <v>53</v>
      </c>
      <c r="D47" s="6">
        <v>112000</v>
      </c>
      <c r="F47" s="6">
        <v>60000</v>
      </c>
      <c r="G47" s="6">
        <f t="shared" si="0"/>
        <v>179200</v>
      </c>
      <c r="I47" s="6">
        <f t="shared" si="5"/>
        <v>96000</v>
      </c>
      <c r="K47" s="40" t="s">
        <v>116</v>
      </c>
      <c r="M47" s="28"/>
      <c r="N47" s="6"/>
      <c r="O47" s="4">
        <v>0</v>
      </c>
      <c r="P47" s="25">
        <f t="shared" si="7"/>
        <v>0</v>
      </c>
      <c r="Q47" s="45">
        <f t="shared" si="8"/>
        <v>0</v>
      </c>
      <c r="R47" s="45">
        <f t="shared" si="9"/>
        <v>0</v>
      </c>
    </row>
    <row r="48" spans="2:18" x14ac:dyDescent="0.25">
      <c r="B48" s="4" t="s">
        <v>47</v>
      </c>
      <c r="C48" s="5" t="s">
        <v>53</v>
      </c>
      <c r="D48" s="6">
        <v>63000</v>
      </c>
      <c r="F48" s="6">
        <v>30000</v>
      </c>
      <c r="G48" s="6">
        <f>+D48*1.6</f>
        <v>100800</v>
      </c>
      <c r="I48" s="6">
        <f>+F48*1.6</f>
        <v>48000</v>
      </c>
      <c r="K48" s="40" t="s">
        <v>116</v>
      </c>
      <c r="M48" s="28"/>
      <c r="N48" s="6"/>
      <c r="O48" s="4">
        <v>0</v>
      </c>
      <c r="P48" s="25">
        <f t="shared" si="7"/>
        <v>0</v>
      </c>
      <c r="Q48" s="45">
        <f t="shared" si="8"/>
        <v>0</v>
      </c>
      <c r="R48" s="45">
        <f t="shared" si="9"/>
        <v>0</v>
      </c>
    </row>
    <row r="49" spans="1:18" x14ac:dyDescent="0.25">
      <c r="B49" s="4" t="s">
        <v>48</v>
      </c>
      <c r="C49" s="5" t="s">
        <v>55</v>
      </c>
      <c r="D49" s="6">
        <v>95000</v>
      </c>
      <c r="F49" s="29" t="s">
        <v>49</v>
      </c>
      <c r="G49" s="6">
        <f>+D49*1.6</f>
        <v>152000</v>
      </c>
      <c r="I49" s="29" t="s">
        <v>49</v>
      </c>
      <c r="K49" s="40" t="s">
        <v>116</v>
      </c>
      <c r="M49" s="28"/>
      <c r="N49" s="6"/>
      <c r="O49" s="4">
        <v>0</v>
      </c>
      <c r="P49" s="25">
        <f t="shared" si="7"/>
        <v>0</v>
      </c>
      <c r="Q49" s="45">
        <f t="shared" si="8"/>
        <v>0</v>
      </c>
      <c r="R49" s="45">
        <f t="shared" si="9"/>
        <v>0</v>
      </c>
    </row>
    <row r="50" spans="1:18" x14ac:dyDescent="0.25">
      <c r="B50" s="4" t="s">
        <v>56</v>
      </c>
      <c r="C50" s="5" t="s">
        <v>62</v>
      </c>
      <c r="D50" s="30">
        <v>275000</v>
      </c>
      <c r="E50" s="30"/>
      <c r="F50" s="30">
        <v>200000</v>
      </c>
      <c r="G50" s="6">
        <f>+D50/2</f>
        <v>137500</v>
      </c>
      <c r="I50" s="6">
        <f>+F50/2</f>
        <v>100000</v>
      </c>
      <c r="K50" s="40" t="s">
        <v>116</v>
      </c>
      <c r="L50" s="4" t="s">
        <v>77</v>
      </c>
      <c r="M50" s="28"/>
      <c r="N50" s="6"/>
      <c r="O50" s="4">
        <v>0</v>
      </c>
      <c r="P50" s="25">
        <f t="shared" si="7"/>
        <v>0</v>
      </c>
      <c r="Q50" s="45">
        <f t="shared" si="8"/>
        <v>0</v>
      </c>
      <c r="R50" s="45">
        <f t="shared" si="9"/>
        <v>0</v>
      </c>
    </row>
    <row r="51" spans="1:18" x14ac:dyDescent="0.25">
      <c r="B51" s="4" t="s">
        <v>58</v>
      </c>
      <c r="C51" s="5" t="s">
        <v>62</v>
      </c>
      <c r="D51" s="30">
        <v>141600</v>
      </c>
      <c r="E51" s="30"/>
      <c r="F51" s="30">
        <v>40000</v>
      </c>
      <c r="G51" s="6">
        <f>+D51/2</f>
        <v>70800</v>
      </c>
      <c r="I51" s="6">
        <f>+F51/2</f>
        <v>20000</v>
      </c>
      <c r="K51" s="40" t="s">
        <v>116</v>
      </c>
      <c r="L51" s="4" t="s">
        <v>76</v>
      </c>
      <c r="M51" s="28"/>
      <c r="N51" s="6"/>
      <c r="O51" s="4">
        <v>0</v>
      </c>
      <c r="P51" s="25">
        <f t="shared" si="7"/>
        <v>0</v>
      </c>
      <c r="Q51" s="45">
        <f t="shared" si="8"/>
        <v>0</v>
      </c>
      <c r="R51" s="45">
        <f t="shared" si="9"/>
        <v>0</v>
      </c>
    </row>
    <row r="52" spans="1:18" x14ac:dyDescent="0.25">
      <c r="B52" s="4" t="s">
        <v>59</v>
      </c>
      <c r="C52" s="5" t="s">
        <v>62</v>
      </c>
      <c r="D52" s="30">
        <v>151200</v>
      </c>
      <c r="E52" s="30"/>
      <c r="F52" s="30">
        <v>60000</v>
      </c>
      <c r="G52" s="6">
        <f>+D52/2</f>
        <v>75600</v>
      </c>
      <c r="I52" s="6">
        <f>+F52/2</f>
        <v>30000</v>
      </c>
      <c r="K52" s="40" t="s">
        <v>116</v>
      </c>
      <c r="L52" s="4" t="s">
        <v>77</v>
      </c>
      <c r="M52" s="28"/>
      <c r="N52" s="6"/>
      <c r="O52" s="4">
        <v>0</v>
      </c>
      <c r="P52" s="25">
        <f t="shared" si="7"/>
        <v>0</v>
      </c>
      <c r="Q52" s="45">
        <f t="shared" si="8"/>
        <v>0</v>
      </c>
      <c r="R52" s="45">
        <f t="shared" si="9"/>
        <v>0</v>
      </c>
    </row>
    <row r="53" spans="1:18" x14ac:dyDescent="0.25">
      <c r="B53" s="4" t="s">
        <v>60</v>
      </c>
      <c r="C53" s="5" t="s">
        <v>62</v>
      </c>
      <c r="D53" s="30">
        <v>145200</v>
      </c>
      <c r="E53" s="30"/>
      <c r="F53" s="30">
        <v>60000</v>
      </c>
      <c r="G53" s="6">
        <f>+D53/2</f>
        <v>72600</v>
      </c>
      <c r="I53" s="6">
        <f>+F53/2</f>
        <v>30000</v>
      </c>
      <c r="K53" s="40" t="s">
        <v>116</v>
      </c>
      <c r="L53" s="4" t="s">
        <v>77</v>
      </c>
      <c r="M53" s="28"/>
      <c r="N53" s="6"/>
      <c r="O53" s="4">
        <v>0</v>
      </c>
      <c r="P53" s="25">
        <f t="shared" si="7"/>
        <v>0</v>
      </c>
      <c r="Q53" s="45">
        <f t="shared" si="8"/>
        <v>0</v>
      </c>
      <c r="R53" s="45">
        <f t="shared" si="9"/>
        <v>0</v>
      </c>
    </row>
    <row r="54" spans="1:18" x14ac:dyDescent="0.25">
      <c r="B54" s="7" t="s">
        <v>110</v>
      </c>
      <c r="C54" s="35"/>
      <c r="D54" s="36"/>
      <c r="E54" s="36"/>
      <c r="F54" s="36"/>
      <c r="G54" s="36">
        <f>SUM(G41:G53)</f>
        <v>1754900</v>
      </c>
      <c r="H54" s="36"/>
      <c r="I54" s="36">
        <f>SUM(I41:I53)</f>
        <v>1217800</v>
      </c>
      <c r="J54" s="36">
        <f>SUM(J41:J53)</f>
        <v>950000</v>
      </c>
      <c r="K54" s="38"/>
      <c r="L54" s="7"/>
      <c r="M54" s="37"/>
      <c r="N54" s="36">
        <f>SUM(N41:N53)</f>
        <v>0</v>
      </c>
    </row>
    <row r="55" spans="1:18" x14ac:dyDescent="0.25">
      <c r="B55" s="7" t="s">
        <v>111</v>
      </c>
      <c r="C55" s="35"/>
      <c r="D55" s="36"/>
      <c r="E55" s="36"/>
      <c r="F55" s="36"/>
      <c r="G55" s="36">
        <f>+G54+G39</f>
        <v>8574200</v>
      </c>
      <c r="H55" s="36"/>
      <c r="I55" s="36">
        <f>+I54+I39</f>
        <v>13097800</v>
      </c>
      <c r="J55" s="36">
        <f>+J54+J39</f>
        <v>20100000</v>
      </c>
      <c r="K55" s="38"/>
      <c r="L55" s="7"/>
      <c r="M55" s="37"/>
      <c r="N55" s="36">
        <f>+N54+N39</f>
        <v>11855700</v>
      </c>
    </row>
    <row r="56" spans="1:18" x14ac:dyDescent="0.25">
      <c r="B56" s="7"/>
      <c r="C56" s="35"/>
      <c r="D56" s="36"/>
      <c r="E56" s="36"/>
      <c r="F56" s="36"/>
      <c r="G56" s="36"/>
      <c r="H56" s="36"/>
      <c r="I56" s="36"/>
      <c r="J56" s="36"/>
      <c r="K56" s="38"/>
      <c r="L56" s="7"/>
      <c r="M56" s="37"/>
      <c r="N56" s="36"/>
    </row>
    <row r="57" spans="1:18" x14ac:dyDescent="0.25">
      <c r="A57" s="4" t="s">
        <v>112</v>
      </c>
    </row>
    <row r="58" spans="1:18" x14ac:dyDescent="0.25">
      <c r="B58" s="4" t="s">
        <v>113</v>
      </c>
    </row>
    <row r="59" spans="1:18" x14ac:dyDescent="0.25">
      <c r="A59" s="4" t="s">
        <v>91</v>
      </c>
    </row>
    <row r="60" spans="1:18" x14ac:dyDescent="0.25">
      <c r="A60" s="4" t="s">
        <v>90</v>
      </c>
    </row>
  </sheetData>
  <pageMargins left="0.5" right="0.5" top="0.5" bottom="0.5" header="0.5" footer="0.5"/>
  <pageSetup scale="9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8"/>
  <sheetViews>
    <sheetView workbookViewId="0">
      <selection activeCell="A15" sqref="A15"/>
    </sheetView>
  </sheetViews>
  <sheetFormatPr defaultRowHeight="13.2" x14ac:dyDescent="0.25"/>
  <cols>
    <col min="1" max="1" width="12.44140625" customWidth="1"/>
    <col min="2" max="2" width="10.44140625" style="1" bestFit="1" customWidth="1"/>
    <col min="3" max="5" width="9.109375" style="2" customWidth="1"/>
    <col min="6" max="12" width="9.109375" style="1" customWidth="1"/>
  </cols>
  <sheetData>
    <row r="3" spans="2:3" x14ac:dyDescent="0.25">
      <c r="B3" s="1" t="s">
        <v>27</v>
      </c>
      <c r="C3" s="2" t="s">
        <v>71</v>
      </c>
    </row>
    <row r="4" spans="2:3" x14ac:dyDescent="0.25">
      <c r="B4" s="1" t="s">
        <v>24</v>
      </c>
      <c r="C4" s="2" t="s">
        <v>72</v>
      </c>
    </row>
    <row r="5" spans="2:3" x14ac:dyDescent="0.25">
      <c r="B5" s="1" t="s">
        <v>53</v>
      </c>
      <c r="C5" s="2" t="s">
        <v>68</v>
      </c>
    </row>
    <row r="6" spans="2:3" x14ac:dyDescent="0.25">
      <c r="B6" s="1" t="s">
        <v>54</v>
      </c>
      <c r="C6" s="2" t="s">
        <v>69</v>
      </c>
    </row>
    <row r="7" spans="2:3" x14ac:dyDescent="0.25">
      <c r="B7" s="1" t="s">
        <v>62</v>
      </c>
      <c r="C7" s="2" t="s">
        <v>70</v>
      </c>
    </row>
    <row r="8" spans="2:3" x14ac:dyDescent="0.25">
      <c r="B8" s="1" t="s">
        <v>55</v>
      </c>
      <c r="C8" s="2" t="s">
        <v>73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Company Codes</vt:lpstr>
      <vt:lpstr>Data!Print_Area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abrown</dc:creator>
  <cp:lastModifiedBy>Havlíček Jan</cp:lastModifiedBy>
  <cp:lastPrinted>2000-05-13T15:35:39Z</cp:lastPrinted>
  <dcterms:created xsi:type="dcterms:W3CDTF">2000-05-10T10:22:29Z</dcterms:created>
  <dcterms:modified xsi:type="dcterms:W3CDTF">2023-09-10T15:59:44Z</dcterms:modified>
</cp:coreProperties>
</file>