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48" windowWidth="15216" windowHeight="8532" tabRatio="629" activeTab="3"/>
  </bookViews>
  <sheets>
    <sheet name="Product Types" sheetId="16" r:id="rId1"/>
    <sheet name="UKGas" sheetId="1" r:id="rId2"/>
    <sheet name="UKPower" sheetId="3" r:id="rId3"/>
    <sheet name="LongDescriptions" sheetId="18" r:id="rId4"/>
    <sheet name="Liquids" sheetId="9" r:id="rId5"/>
    <sheet name="IberianPower" sheetId="6" r:id="rId6"/>
    <sheet name="Weather" sheetId="8" r:id="rId7"/>
    <sheet name="Languages" sheetId="13" r:id="rId8"/>
    <sheet name="ContGas" sheetId="2" r:id="rId9"/>
    <sheet name="ContPower" sheetId="4" r:id="rId10"/>
    <sheet name="NordicPower" sheetId="12" r:id="rId11"/>
    <sheet name="Coal" sheetId="7" r:id="rId12"/>
    <sheet name="MC Weather" sheetId="15" r:id="rId13"/>
    <sheet name="Latency" sheetId="17" r:id="rId14"/>
    <sheet name="PTLong" sheetId="14" r:id="rId15"/>
  </sheets>
  <externalReferences>
    <externalReference r:id="rId16"/>
    <externalReference r:id="rId17"/>
  </externalReferences>
  <definedNames>
    <definedName name="_xlnm.Print_Area" localSheetId="8">ContGas!$A$1:$Q$66</definedName>
    <definedName name="_xlnm.Print_Area" localSheetId="9">ContPower!$A$1:$S$32</definedName>
    <definedName name="_xlnm.Print_Area" localSheetId="5">IberianPower!$A$1:$Q$49</definedName>
    <definedName name="_xlnm.Print_Area" localSheetId="3">LongDescriptions!$A$202:$M$339</definedName>
    <definedName name="_xlnm.Print_Area" localSheetId="1">UKGas!$A$1:$U$77</definedName>
    <definedName name="_xlnm.Print_Area" localSheetId="2">UKPower!$A$1:$U$65</definedName>
    <definedName name="_xlnm.Print_Area" localSheetId="6">Weather!$A$14:$M$60</definedName>
    <definedName name="_xlnm.Print_Titles" localSheetId="3">LongDescriptions!$2:$2</definedName>
  </definedNames>
  <calcPr calcId="0" fullCalcOnLoad="1"/>
</workbook>
</file>

<file path=xl/calcChain.xml><?xml version="1.0" encoding="utf-8"?>
<calcChain xmlns="http://schemas.openxmlformats.org/spreadsheetml/2006/main">
  <c r="B48" i="7" l="1"/>
  <c r="B52" i="7"/>
  <c r="B66" i="2"/>
  <c r="B95" i="4"/>
  <c r="B100" i="4"/>
  <c r="B54" i="6"/>
  <c r="B95" i="9"/>
  <c r="B99" i="9"/>
  <c r="B103" i="9"/>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B87" i="1"/>
  <c r="B91" i="1"/>
  <c r="B95" i="1"/>
  <c r="B99" i="1"/>
  <c r="B103" i="1"/>
  <c r="B73" i="3"/>
  <c r="B77" i="3"/>
  <c r="C61" i="8"/>
</calcChain>
</file>

<file path=xl/sharedStrings.xml><?xml version="1.0" encoding="utf-8"?>
<sst xmlns="http://schemas.openxmlformats.org/spreadsheetml/2006/main" count="7626" uniqueCount="884">
  <si>
    <t>half hours between 11:00 p.m. today and 11:00 p.m. tomorrow inclusive</t>
  </si>
  <si>
    <t>half hours between 00:00 a.m.tomorrow and 00:00 a.m.the day after tomorrow inclusive</t>
  </si>
  <si>
    <r>
      <t>EFA Week Ahead</t>
    </r>
    <r>
      <rPr>
        <sz val="10"/>
        <rFont val="Arial"/>
      </rPr>
      <t xml:space="preserve"> </t>
    </r>
  </si>
  <si>
    <r>
      <t>Calendar Week Ahead</t>
    </r>
    <r>
      <rPr>
        <sz val="10"/>
        <rFont val="Arial"/>
      </rPr>
      <t xml:space="preserve"> </t>
    </r>
  </si>
  <si>
    <r>
      <t>EFA Balance of Month</t>
    </r>
    <r>
      <rPr>
        <sz val="10"/>
        <rFont val="Arial"/>
      </rPr>
      <t xml:space="preserve"> </t>
    </r>
  </si>
  <si>
    <r>
      <t>Calendar Balance of Month</t>
    </r>
    <r>
      <rPr>
        <sz val="10"/>
        <rFont val="Arial"/>
      </rPr>
      <t xml:space="preserve"> </t>
    </r>
  </si>
  <si>
    <t>half hours between 00:00 a.m. on the closest Monday and 00:00 a.m. on Monday one week later</t>
  </si>
  <si>
    <r>
      <t>EFA Summer</t>
    </r>
    <r>
      <rPr>
        <sz val="10"/>
        <rFont val="Arial"/>
      </rPr>
      <t xml:space="preserve"> </t>
    </r>
  </si>
  <si>
    <t xml:space="preserve">ECTRI </t>
  </si>
  <si>
    <t>Quarterly (Q1 - Q4) for yrs. 1999 and 2000</t>
  </si>
  <si>
    <t>from  00:00 CET  (Central European Time) to 24:00 CET following day</t>
  </si>
  <si>
    <t xml:space="preserve"> from 00:00 on the first Monday of the specified period  to 24:00 on the following Sunday</t>
  </si>
  <si>
    <t>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t>
  </si>
  <si>
    <r>
      <t>EFA Winter</t>
    </r>
    <r>
      <rPr>
        <sz val="10"/>
        <rFont val="Arial"/>
      </rPr>
      <t xml:space="preserve"> </t>
    </r>
  </si>
  <si>
    <r>
      <t>Calendar Summer</t>
    </r>
    <r>
      <rPr>
        <sz val="10"/>
        <rFont val="Arial"/>
      </rPr>
      <t xml:space="preserve"> </t>
    </r>
  </si>
  <si>
    <r>
      <t>LOLP</t>
    </r>
    <r>
      <rPr>
        <sz val="10"/>
        <rFont val="Arial"/>
      </rPr>
      <t xml:space="preserve"> </t>
    </r>
  </si>
  <si>
    <r>
      <t>SMP</t>
    </r>
    <r>
      <rPr>
        <sz val="10"/>
        <rFont val="Arial"/>
      </rPr>
      <t xml:space="preserve"> </t>
    </r>
  </si>
  <si>
    <r>
      <t>Baseload</t>
    </r>
    <r>
      <rPr>
        <sz val="10"/>
        <rFont val="Arial"/>
        <family val="2"/>
      </rPr>
      <t xml:space="preserve"> </t>
    </r>
  </si>
  <si>
    <r>
      <t>Peak</t>
    </r>
    <r>
      <rPr>
        <sz val="10"/>
        <rFont val="Arial"/>
      </rPr>
      <t xml:space="preserve"> </t>
    </r>
  </si>
  <si>
    <r>
      <t>Off-Peak</t>
    </r>
    <r>
      <rPr>
        <sz val="10"/>
        <rFont val="Arial"/>
      </rPr>
      <t xml:space="preserve"> </t>
    </r>
  </si>
  <si>
    <r>
      <t>Extended Peaks</t>
    </r>
    <r>
      <rPr>
        <sz val="10"/>
        <rFont val="Arial"/>
      </rPr>
      <t xml:space="preserve"> (WD3456)</t>
    </r>
  </si>
  <si>
    <r>
      <t>Load Shape 44</t>
    </r>
    <r>
      <rPr>
        <sz val="10"/>
        <rFont val="Arial"/>
      </rPr>
      <t xml:space="preserve"> (LS44)</t>
    </r>
  </si>
  <si>
    <t>Liquid Grade</t>
  </si>
  <si>
    <t>0.2% Gasoil</t>
  </si>
  <si>
    <t>0.05% Gasoil</t>
  </si>
  <si>
    <r>
      <t>Calendar Winter</t>
    </r>
    <r>
      <rPr>
        <sz val="10"/>
        <rFont val="Arial"/>
      </rPr>
      <t xml:space="preserve"> </t>
    </r>
  </si>
  <si>
    <t xml:space="preserve">EFA Month (Jan - Dec) </t>
  </si>
  <si>
    <t xml:space="preserve">Calendar Month (Jan - Dec) </t>
  </si>
  <si>
    <t>half hours between 00:00 a.m. on the first day of the calendar month and  00:00 a.m. on the first day of the next calendar month</t>
  </si>
  <si>
    <r>
      <t>Overnights</t>
    </r>
    <r>
      <rPr>
        <sz val="10"/>
        <rFont val="Arial"/>
      </rPr>
      <t xml:space="preserve"> (WD12+WE12) </t>
    </r>
  </si>
  <si>
    <t>Time Zone</t>
  </si>
  <si>
    <t>Interruptibilty</t>
  </si>
  <si>
    <r>
      <t>Day Ahead</t>
    </r>
    <r>
      <rPr>
        <sz val="10"/>
        <rFont val="Arial"/>
      </rPr>
      <t xml:space="preserve"> </t>
    </r>
  </si>
  <si>
    <r>
      <t>1 week</t>
    </r>
    <r>
      <rPr>
        <sz val="10"/>
        <rFont val="Arial"/>
        <family val="2"/>
      </rPr>
      <t xml:space="preserve"> </t>
    </r>
  </si>
  <si>
    <r>
      <t>4 weeks</t>
    </r>
    <r>
      <rPr>
        <sz val="10"/>
        <rFont val="Arial"/>
        <family val="2"/>
      </rPr>
      <t xml:space="preserve"> </t>
    </r>
  </si>
  <si>
    <t>CET</t>
  </si>
  <si>
    <t>Central European Time</t>
  </si>
  <si>
    <t xml:space="preserve">NGL </t>
  </si>
  <si>
    <t>United States Dollar</t>
  </si>
  <si>
    <t>Pounds Sterling</t>
  </si>
  <si>
    <t>EUROs</t>
  </si>
  <si>
    <t>German Marks</t>
  </si>
  <si>
    <t>Dutch Gilders</t>
  </si>
  <si>
    <t>French Francs</t>
  </si>
  <si>
    <t>Belgian Francs</t>
  </si>
  <si>
    <t>Swiss Francs</t>
  </si>
  <si>
    <t>Italian Lira</t>
  </si>
  <si>
    <t>Norwegian Krone</t>
  </si>
  <si>
    <t>Swedish Krone</t>
  </si>
  <si>
    <t>Finnish Markka</t>
  </si>
  <si>
    <t>Danish Krone</t>
  </si>
  <si>
    <t>Long descriptions will change in 3-6 mths time =&gt; fill them in as close to the live date as possible</t>
  </si>
  <si>
    <t>1 Month</t>
  </si>
  <si>
    <r>
      <t>3 Months</t>
    </r>
    <r>
      <rPr>
        <sz val="10"/>
        <rFont val="Arial"/>
        <family val="2"/>
      </rPr>
      <t xml:space="preserve"> </t>
    </r>
  </si>
  <si>
    <r>
      <t>6 Months</t>
    </r>
    <r>
      <rPr>
        <sz val="10"/>
        <rFont val="Arial"/>
        <family val="2"/>
      </rPr>
      <t xml:space="preserve"> </t>
    </r>
  </si>
  <si>
    <r>
      <t xml:space="preserve">PMHI(s) </t>
    </r>
    <r>
      <rPr>
        <sz val="10"/>
        <rFont val="Arial"/>
      </rPr>
      <t xml:space="preserve"> </t>
    </r>
  </si>
  <si>
    <r>
      <t>Time-Weighted Baseload</t>
    </r>
    <r>
      <rPr>
        <sz val="10"/>
        <rFont val="Arial"/>
        <family val="2"/>
      </rPr>
      <t xml:space="preserve"> </t>
    </r>
  </si>
  <si>
    <r>
      <t>Volume-Weighted Baseload</t>
    </r>
    <r>
      <rPr>
        <sz val="10"/>
        <rFont val="Arial"/>
        <family val="2"/>
      </rPr>
      <t xml:space="preserve"> </t>
    </r>
  </si>
  <si>
    <t>contract settled against the time-weighted average of Reference Variable for all hours for that term</t>
  </si>
  <si>
    <t xml:space="preserve">Gas CV should be included into GTCs </t>
  </si>
  <si>
    <t>In later Phases locations may include Baumgarten and Blaregnies.</t>
  </si>
  <si>
    <t>$[1] per [0.1]% greater than maximum specification for Sulphur content</t>
  </si>
  <si>
    <t>Underlying Climatic Condition</t>
  </si>
  <si>
    <t>Transaction Units</t>
  </si>
  <si>
    <t>therm</t>
  </si>
  <si>
    <t>Btu</t>
  </si>
  <si>
    <t>electric energy equivalent to the power of one kilowatt (1000 watts) operating for one hour</t>
  </si>
  <si>
    <t>ContPower</t>
  </si>
  <si>
    <t>IberianPower</t>
  </si>
  <si>
    <t>Cont Gas</t>
  </si>
  <si>
    <t>Liquids</t>
  </si>
  <si>
    <t>NordicPower</t>
  </si>
  <si>
    <t>one billion joules, approximately equivalent to 948,000 Btu</t>
  </si>
  <si>
    <t>Physical Forward</t>
  </si>
  <si>
    <t xml:space="preserve">European Call </t>
  </si>
  <si>
    <t>European Put</t>
  </si>
  <si>
    <t>European Call Option</t>
  </si>
  <si>
    <r>
      <t>European Put Option</t>
    </r>
    <r>
      <rPr>
        <sz val="10"/>
        <rFont val="Arial"/>
        <family val="2"/>
      </rPr>
      <t xml:space="preserve"> </t>
    </r>
  </si>
  <si>
    <r>
      <t xml:space="preserve">therms,  </t>
    </r>
    <r>
      <rPr>
        <b/>
        <sz val="10"/>
        <rFont val="Arial"/>
        <family val="2"/>
      </rPr>
      <t>MMBtu,</t>
    </r>
    <r>
      <rPr>
        <sz val="10"/>
        <rFont val="Arial"/>
        <family val="2"/>
      </rPr>
      <t xml:space="preserve">  kWh,     GJ</t>
    </r>
  </si>
  <si>
    <r>
      <t xml:space="preserve">USD, </t>
    </r>
    <r>
      <rPr>
        <b/>
        <sz val="10"/>
        <rFont val="Arial"/>
        <family val="2"/>
      </rPr>
      <t>GBP,</t>
    </r>
    <r>
      <rPr>
        <sz val="10"/>
        <rFont val="Arial"/>
        <family val="2"/>
      </rPr>
      <t xml:space="preserve"> EUR</t>
    </r>
  </si>
  <si>
    <t>Period start - end</t>
  </si>
  <si>
    <t>Expiration date for financial options is an industry standard and has to be specified in confirmation ( for example: -5 days).</t>
  </si>
  <si>
    <t>Exercise Date</t>
  </si>
  <si>
    <t>EFA Year Starting in October</t>
  </si>
  <si>
    <t>An agreement whereby the buyer (the holder) has the right but not the obligation to buy electricity for a specified price on a specified exercise date in exchange for a premium payment</t>
  </si>
  <si>
    <t>Quarterly (Q1 - Q4)</t>
  </si>
  <si>
    <t>Physical Forward Beach</t>
  </si>
  <si>
    <t>Physical Forward NBP</t>
  </si>
  <si>
    <t>Strike Price</t>
  </si>
  <si>
    <t>Exercise Period</t>
  </si>
  <si>
    <t>Floating Price Source</t>
  </si>
  <si>
    <t>the period from 06:00 hrs 1st April to 06:00 hrs 1st July</t>
  </si>
  <si>
    <t>the period from 06:00 hrs 1st July to 06:00 hrs 1st October</t>
  </si>
  <si>
    <t>the period from 06:00 hrs 1st May to 06:00 hrs 1st October</t>
  </si>
  <si>
    <t>the period from 06:00 hrs 1st January to 06:00 hrs 1st April</t>
  </si>
  <si>
    <t>the National Balancing Point, being the conceptual point at which quantities of Natural Gas may be the subject of Trade Nominations made through UK Link in accordance with the Network Code</t>
  </si>
  <si>
    <t>the network code prepared by Transco pursuant to its public transporter's licence and relating to its principal pipeline system, as such code may be amended or varied from time to time</t>
  </si>
  <si>
    <t>the period from 06:00 hrs 1st October to 06:00 hrs 1st January of the following year</t>
  </si>
  <si>
    <t>the period from 06:00 hrs 1st October  to 06:00 hrs 1st October of the following year</t>
  </si>
  <si>
    <t>the period from 06:00 hrs 1st January to 06:00 hrs 1st January of the following year</t>
  </si>
  <si>
    <t>Calendar Year</t>
  </si>
  <si>
    <t>the period from 06:00 hrs on the Day to 06:00 hrs on the following Day</t>
  </si>
  <si>
    <t>the period from 06:00 hrs on the following Day to 06:00 hrs on the next following Day</t>
  </si>
  <si>
    <t>the period from 06:00 hrs on a Day to 06:00 hrs of the first Day of the following month</t>
  </si>
  <si>
    <t>the period from 06:00 hrs of the first Day of the following Month to 06:00 hrs of the first Day of the following month</t>
  </si>
  <si>
    <t>the period from 06:00 hrs 1st November to 06:00 hrs 1st May of the following year</t>
  </si>
  <si>
    <t xml:space="preserve">Other Period </t>
  </si>
  <si>
    <t>Other Period</t>
  </si>
  <si>
    <t>the period from 06:00 hrs on a specified date to 06:00 hrs on another specified date</t>
  </si>
  <si>
    <t>Forward Beach</t>
  </si>
  <si>
    <t>Forward NBP</t>
  </si>
  <si>
    <t>Quarterly (Q1 - Q4) up to 5 yrs forward</t>
  </si>
  <si>
    <t>A Transaction under which one Party pays a Floating Price and the other Party pays a Fixed Price in respect of a specified Notional Quantity per Determination Period,</t>
  </si>
  <si>
    <t>NTS system entry capacity as defined under the Network Code section 1.2.3.(a)</t>
  </si>
  <si>
    <t>Long Descriptions    (for Currency/Unit in Bold)</t>
  </si>
  <si>
    <t>Financial European Call Option</t>
  </si>
  <si>
    <r>
      <t>Financial European Put Option</t>
    </r>
    <r>
      <rPr>
        <sz val="10"/>
        <rFont val="Arial"/>
        <family val="2"/>
      </rPr>
      <t xml:space="preserve"> </t>
    </r>
  </si>
  <si>
    <t>Physical European Call Option NBP</t>
  </si>
  <si>
    <t>Physical European Put Option NBP</t>
  </si>
  <si>
    <t>PTA</t>
  </si>
  <si>
    <t>Spanish Pesetas</t>
  </si>
  <si>
    <t>MTBE</t>
  </si>
  <si>
    <t>a period from the 1st calender day of the next month to the last calender day of the second subsequent month</t>
  </si>
  <si>
    <t>3 Month</t>
  </si>
  <si>
    <t>An agreement whereby the buyer (the holder) has the right but not the obligation to sell electricity for a specified price on a specified exercise date in exchange for a premium payment</t>
  </si>
  <si>
    <t>pence</t>
  </si>
  <si>
    <t>UK Gas Financial Swap, NBP, Aug 1999, at IPE, pence/therm</t>
  </si>
  <si>
    <t>UK Gas Financial Call Option, NBP, Jul-99, Settled at IPE,  Strike 8.5 p/th, pence/therm</t>
  </si>
  <si>
    <t>UK Gas Physical Swap, Bacton, Within Day, £/MMBTu</t>
  </si>
  <si>
    <t>UK Gas Physical Swing 140/90, Bacton, Prompt Month, pence/therm</t>
  </si>
  <si>
    <t>therm, being the imperial measurement for a quantity of gas, equivalent to 100,000 Btu</t>
  </si>
  <si>
    <t>UK Gas Physical Put Option, NBP, Gas Year 2001, Strike 12p/th, pence/therm</t>
  </si>
  <si>
    <t>Short Description Boxes for Weather:</t>
  </si>
  <si>
    <t>average daily amount in mm/day, where the day is defined as above</t>
  </si>
  <si>
    <t>a period from 00:00 a.m. hours 1st January to 00:00 a.m. hours 1st April</t>
  </si>
  <si>
    <t xml:space="preserve">average daily temperature, quoted in oC and calculated as (daily max+ daily min)/2, </t>
  </si>
  <si>
    <t>Month/Yr  - Month/Yr</t>
  </si>
  <si>
    <t xml:space="preserve"> a 24 hour period starting at 00:00 a.m. on a calendar day in local time</t>
  </si>
  <si>
    <t>Calendar Year 2000, 2001, 2002 and 2003</t>
  </si>
  <si>
    <t>cumulative number of heating degree days (HDD) over the term of the contract. One HDD is defined as the reference base temperature minus the average daily temperature, only when this is a positive number</t>
  </si>
  <si>
    <t>Financial Swap</t>
  </si>
  <si>
    <t>a period from the 1st calender day of the year to the last calender day of that year</t>
  </si>
  <si>
    <t>a period from the 1st calender day of the quarter to the last calender day of that quarter</t>
  </si>
  <si>
    <t>a period from the 1st calender day of the month to the last calender day of that month</t>
  </si>
  <si>
    <t>Financial Swap, 3.5% Fueloil Barges FOB Med, Q - 1 1999, Platts, USD/mt</t>
  </si>
  <si>
    <t>Financial Call Option</t>
  </si>
  <si>
    <t xml:space="preserve">Iberian Power </t>
  </si>
  <si>
    <t>Financial Put Option</t>
  </si>
  <si>
    <t>Financial Call Swaption</t>
  </si>
  <si>
    <t>Financial Put Swaption</t>
  </si>
  <si>
    <t>EFA Reference</t>
  </si>
  <si>
    <t>, pursuant to any master agreement between the Parties, or if no master agreement is in effect, the GTCs for UK Power under the EFA Terms Edition 2 1991 as amended in this website (or its successor).</t>
  </si>
  <si>
    <t>half hours between 11:00 p.m. on the last day of the previous EFA month and 11:00 p.m. on the last day of the EFA month</t>
  </si>
  <si>
    <t>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t>
  </si>
  <si>
    <t>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t>
  </si>
  <si>
    <t>, where the Floating Price shall be the arithmetic average of the daily official settlement prices for the prompt month natural gas contract (national balancing point) on the International Petroleum Exchange (IPE)</t>
  </si>
  <si>
    <t>A Transaction under which the Seller shall sell and the Buyer shall purchase a quantity of natural gas equal to the Daily or Designated Quantity at the Contract Price</t>
  </si>
  <si>
    <t>A Transaction under which the Seller shall sell and the Buyer shall purchase by means of an NBP (National Balancing Point) Trade a quantity of natural gas equal to the Daily Quantity at the Contract Price</t>
  </si>
  <si>
    <t>GTC References</t>
  </si>
  <si>
    <t>, pursuant to any master agreement between the Parties, or if no master agreement is in effect, the GTCs for UK Gas Physical under NBP 1997 Terms (as amended in this website (or its successor))</t>
  </si>
  <si>
    <t>, pursuant to any master agreement between the Parties, or if no master agreement is in effect, the GTCs for UK Gas Physical Beach in this website (or its successor)</t>
  </si>
  <si>
    <t>Contract Reference</t>
  </si>
  <si>
    <t>, pursuant to any master agreement between the Parties, or if no master agreement is in effect, the GTCs (Financial) specified in this website (or its successor)</t>
  </si>
  <si>
    <t>, and shall be pursuant to any master agreement between the Parties, or if no master agreement is in effect, the GTCs specified in this website (or its successor).</t>
  </si>
  <si>
    <t xml:space="preserve"> from 00.00 on the first Monday of the specified period  to 24.00 on the Sunday two weeks ahead</t>
  </si>
  <si>
    <t xml:space="preserve"> from 00.00 on the first Monday of the specified period to 24.00 on the Sunday four weeks ahead</t>
  </si>
  <si>
    <t xml:space="preserve"> from 00.00 on the first Monday of the specified period to 24.00 on the Sunday six weeks ahead</t>
  </si>
  <si>
    <t xml:space="preserve"> from 00.00 on the first day of the first month of the specified period to 24.00 on the last day of the month three months ahead</t>
  </si>
  <si>
    <t>Contractual Reference</t>
  </si>
  <si>
    <t>period  from  00:00 tomorrow to 00:00 the day after tomorrow</t>
  </si>
  <si>
    <t>period from 00:00 on the closest Monday to 00:00 on the following Monday</t>
  </si>
  <si>
    <t>period from 00.00 on the first day of the month to 00.00 on the last day of the month</t>
  </si>
  <si>
    <t>period from 00.00 on the first day of the month to 00.00 on the last day of the month two months ahead</t>
  </si>
  <si>
    <t>period from 00.00 on the first day of the month to 00.00 on the last day of the month six months ahead</t>
  </si>
  <si>
    <t>period between 00:00 am on the first day of the next calendar month and 00:00 am on the first day of the same calendar month in the following calendar year</t>
  </si>
  <si>
    <t>Swap with Full Utilisation Time</t>
  </si>
  <si>
    <t>Swap with Free Time where Withdrawals are defined by Buyer</t>
  </si>
  <si>
    <t>the period from 1st January to 30th April</t>
  </si>
  <si>
    <t>the period from 1st May to 30th September</t>
  </si>
  <si>
    <t>the period from 1st October to 31st December</t>
  </si>
  <si>
    <t>for the Price Reference Point in Sweden</t>
  </si>
  <si>
    <t>for the Price Reference Point in Finland</t>
  </si>
  <si>
    <t>for the Price Reference Point in South / East Norway</t>
  </si>
  <si>
    <t>for the Price Reference Point in Mid Norway</t>
  </si>
  <si>
    <t>for the Price Reference Point in Northern Norway</t>
  </si>
  <si>
    <t>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t>
  </si>
  <si>
    <t>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t>
  </si>
  <si>
    <t>Asian Call Option</t>
  </si>
  <si>
    <t>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t>
  </si>
  <si>
    <t>Asian Put Option</t>
  </si>
  <si>
    <t>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t>
  </si>
  <si>
    <t>A Transaction under which the Seller shall sell and the Buyer shall purchase a specified quantity of power, at the agreed price</t>
  </si>
  <si>
    <t>Financial Swap with Full Utilisation Time</t>
  </si>
  <si>
    <t>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t>
  </si>
  <si>
    <t>Financial Swap with Free Time where Withdrawals are defined by Buyer</t>
  </si>
  <si>
    <t>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t>
  </si>
  <si>
    <t>NPTA Reference</t>
  </si>
  <si>
    <t>A</t>
  </si>
  <si>
    <t>pursuant to the Nordic Power Traders' Association Standard Terms and Conditions A, as amended in this website (or its successor).</t>
  </si>
  <si>
    <t>B</t>
  </si>
  <si>
    <t>pursuant to the Nordic Power Traders' Association Standard Terms and Conditions B, as amended in this website (or its successor).</t>
  </si>
  <si>
    <t>D</t>
  </si>
  <si>
    <t>pursuant to the Nordic Power Traders' Association Standard Terms and Conditions D, as amended in this website (or its successor).</t>
  </si>
  <si>
    <t>E</t>
  </si>
  <si>
    <t>pursuant to the Nordic Power Traders' Association Standard Terms and Conditions E for Options, as amended in this website (or its successor)</t>
  </si>
  <si>
    <t>pursuant to the Nordic Power Traders' Association Standard Terms and Conditions F for Asian Options, as amended in this website (or its successor).</t>
  </si>
  <si>
    <t>Financial Swap with Full Utilisation</t>
  </si>
  <si>
    <t>Financial Swap with Free Time</t>
  </si>
  <si>
    <r>
      <t>Sweden</t>
    </r>
    <r>
      <rPr>
        <sz val="10"/>
        <color indexed="12"/>
        <rFont val="Arial"/>
        <family val="2"/>
      </rPr>
      <t>, Finland, Norway 1, Norway 2, Norway 3</t>
    </r>
  </si>
  <si>
    <r>
      <t>Baseload</t>
    </r>
    <r>
      <rPr>
        <sz val="10"/>
        <color indexed="12"/>
        <rFont val="Arial"/>
        <family val="2"/>
      </rPr>
      <t>/ Day/  Night</t>
    </r>
  </si>
  <si>
    <r>
      <t>NOK</t>
    </r>
    <r>
      <rPr>
        <sz val="10"/>
        <color indexed="12"/>
        <rFont val="Arial"/>
        <family val="2"/>
      </rPr>
      <t xml:space="preserve">, SEK, FIM, EUR, USD, GBP </t>
    </r>
  </si>
  <si>
    <r>
      <t xml:space="preserve">Sweden, </t>
    </r>
    <r>
      <rPr>
        <b/>
        <sz val="10"/>
        <color indexed="12"/>
        <rFont val="Arial"/>
        <family val="2"/>
      </rPr>
      <t>Finland,</t>
    </r>
    <r>
      <rPr>
        <sz val="10"/>
        <color indexed="12"/>
        <rFont val="Arial"/>
        <family val="2"/>
      </rPr>
      <t xml:space="preserve"> Norway 1, Norway 2, Norway 4</t>
    </r>
    <r>
      <rPr>
        <sz val="10"/>
        <rFont val="Arial"/>
      </rPr>
      <t/>
    </r>
  </si>
  <si>
    <r>
      <t xml:space="preserve">Baseload/ </t>
    </r>
    <r>
      <rPr>
        <b/>
        <sz val="10"/>
        <color indexed="12"/>
        <rFont val="Arial"/>
        <family val="2"/>
      </rPr>
      <t>Day/</t>
    </r>
    <r>
      <rPr>
        <sz val="10"/>
        <color indexed="12"/>
        <rFont val="Arial"/>
        <family val="2"/>
      </rPr>
      <t xml:space="preserve">  Night</t>
    </r>
  </si>
  <si>
    <r>
      <t xml:space="preserve">Sweden, Finland, </t>
    </r>
    <r>
      <rPr>
        <b/>
        <sz val="10"/>
        <color indexed="12"/>
        <rFont val="Arial"/>
        <family val="2"/>
      </rPr>
      <t>Norway 1</t>
    </r>
    <r>
      <rPr>
        <sz val="10"/>
        <color indexed="12"/>
        <rFont val="Arial"/>
        <family val="2"/>
      </rPr>
      <t>, Norway 2, Norway 3</t>
    </r>
  </si>
  <si>
    <r>
      <t xml:space="preserve">Baseload/ Day/  </t>
    </r>
    <r>
      <rPr>
        <b/>
        <sz val="10"/>
        <color indexed="12"/>
        <rFont val="Arial"/>
        <family val="2"/>
      </rPr>
      <t>Night</t>
    </r>
  </si>
  <si>
    <r>
      <t xml:space="preserve">Sweden, Finland, Norway 1, </t>
    </r>
    <r>
      <rPr>
        <b/>
        <sz val="10"/>
        <color indexed="12"/>
        <rFont val="Arial"/>
        <family val="2"/>
      </rPr>
      <t>Norway 2</t>
    </r>
    <r>
      <rPr>
        <sz val="10"/>
        <color indexed="12"/>
        <rFont val="Arial"/>
        <family val="2"/>
      </rPr>
      <t>, Norway 3</t>
    </r>
  </si>
  <si>
    <r>
      <t xml:space="preserve">Sweden, Finland, Norway 1, Norway 2, </t>
    </r>
    <r>
      <rPr>
        <b/>
        <sz val="10"/>
        <color indexed="12"/>
        <rFont val="Arial"/>
        <family val="2"/>
      </rPr>
      <t>Norway 3</t>
    </r>
  </si>
  <si>
    <r>
      <t xml:space="preserve">Asian Call </t>
    </r>
    <r>
      <rPr>
        <sz val="10"/>
        <color indexed="12"/>
        <rFont val="Arial"/>
        <family val="2"/>
      </rPr>
      <t>/ Asian Put</t>
    </r>
  </si>
  <si>
    <r>
      <t xml:space="preserve">Asian Call / </t>
    </r>
    <r>
      <rPr>
        <b/>
        <sz val="10"/>
        <color indexed="12"/>
        <rFont val="Arial"/>
        <family val="2"/>
      </rPr>
      <t>Asian Put</t>
    </r>
  </si>
  <si>
    <r>
      <t xml:space="preserve">American Call </t>
    </r>
    <r>
      <rPr>
        <sz val="10"/>
        <color indexed="12"/>
        <rFont val="Arial"/>
        <family val="2"/>
      </rPr>
      <t>/ American Put</t>
    </r>
  </si>
  <si>
    <r>
      <t xml:space="preserve">American Call / </t>
    </r>
    <r>
      <rPr>
        <b/>
        <sz val="10"/>
        <color indexed="12"/>
        <rFont val="Arial"/>
        <family val="2"/>
      </rPr>
      <t>American Put</t>
    </r>
  </si>
  <si>
    <t>Quarterly (Q1 - Q4) for 2 years forward</t>
  </si>
  <si>
    <t>Steam Coal 1 with NCV (Calorific value, net as received) 6,000 kcal/kg, Sulphur Max  [1]% (Percent by weight of Sulphur, dry), Ash Max [14.5]% (Percent by weight of Ash, dry), Moisture Max [5-8]% (Percent by weight of Moisture, as received),</t>
  </si>
  <si>
    <t xml:space="preserve">A Transaction under which the Seller shall sell and the Buyer shall purchase the agreed Quantity of </t>
  </si>
  <si>
    <t xml:space="preserve"> to be delivered on CIF (Cost, Insurance and Freight) basis as defined by Incoterms 1990, where delivery point is</t>
  </si>
  <si>
    <t xml:space="preserve"> Amsterdam-Rotterdam-Antwerpen port area</t>
  </si>
  <si>
    <t>Steam Coal 1 with NCV (Calorific value, net as received) &lt; 5,500 kcal/kg, Sulphur Max  &gt; 1% (Percent by weight of Sulphur, dry), Ash Max &gt; 20% (Percent by weight of Ash, dry), Moisture Max &gt; 10% (Percent by weight of Moisture, as received),</t>
  </si>
  <si>
    <t>Rejection</t>
  </si>
  <si>
    <r>
      <t>USD</t>
    </r>
    <r>
      <rPr>
        <sz val="10"/>
        <color indexed="12"/>
        <rFont val="Arial"/>
        <family val="2"/>
      </rPr>
      <t>, GBP, EUR</t>
    </r>
  </si>
  <si>
    <r>
      <t>European Call</t>
    </r>
    <r>
      <rPr>
        <sz val="10"/>
        <color indexed="12"/>
        <rFont val="Arial"/>
        <family val="2"/>
      </rPr>
      <t>/ European Put</t>
    </r>
  </si>
  <si>
    <t>Iberian Power Financial Swap, Day Ahead, PMH Time-weighted, Baseload, GBP/MWh</t>
  </si>
  <si>
    <t>DKK</t>
  </si>
  <si>
    <t>BEF</t>
  </si>
  <si>
    <t>PE Border</t>
  </si>
  <si>
    <r>
      <t>Put Option</t>
    </r>
    <r>
      <rPr>
        <sz val="10"/>
        <rFont val="Arial"/>
        <family val="2"/>
      </rPr>
      <t xml:space="preserve"> </t>
    </r>
  </si>
  <si>
    <t>An agreement whereby physical electricity is exchanged for a fixed price over a specified period</t>
  </si>
  <si>
    <t xml:space="preserve">An agreement whereby a floating level of transaction unit is exchanged  for a fixed level of transaction unit </t>
  </si>
  <si>
    <t>a period from 00:00 a.m. hours 1st calendar day of the month to 00:00 a.m. hours last calendar day of that month</t>
  </si>
  <si>
    <t>a period from 00:00 a.m. hours on the Starting Date to 00:00 a.m. hours on the Ending Date of the period</t>
  </si>
  <si>
    <t>Cumulative number of cooling degree days (CDD) over the term of the contract. One CDD is defined as the average daily temperature minus the reference base temperature, only when this is a positive number</t>
  </si>
  <si>
    <t>One of 12 border hubs of PreussenElektra, Germany, seller's choice of hub</t>
  </si>
  <si>
    <t>Free border Netherlands, seller's choice of hub</t>
  </si>
  <si>
    <t>Inter-product spread</t>
  </si>
  <si>
    <t>LSFO FOB Cargoes NWE vs LSFO FOB Barges Rotterdam.</t>
  </si>
  <si>
    <t>EN590 0.05% Gasoil CIF Cargoes NWE</t>
  </si>
  <si>
    <t>0.2% Gasoil FOB Barges ARA</t>
  </si>
  <si>
    <t>Propane CIF ARA (Large)</t>
  </si>
  <si>
    <t>Benzene CIF</t>
  </si>
  <si>
    <t>Next 3 Months</t>
  </si>
  <si>
    <t>Styrene Monomer CIF</t>
  </si>
  <si>
    <t>Styrene Monomer FOB</t>
  </si>
  <si>
    <t>MTBE  FOB</t>
  </si>
  <si>
    <t>Paraxylene FOB</t>
  </si>
  <si>
    <t>Marine Diesel Oil DMB Spec. FOB</t>
  </si>
  <si>
    <t>Gas Year 2000, 2001, 2002 and 2003</t>
  </si>
  <si>
    <t>European Call</t>
  </si>
  <si>
    <t>XXX</t>
  </si>
  <si>
    <t>delivered on the 380/220 kV voltage level</t>
  </si>
  <si>
    <t xml:space="preserve">Transmission risk is borne by the buyer </t>
  </si>
  <si>
    <t>Transmission risk is borne by the seller</t>
  </si>
  <si>
    <t>Megawatt (1,000,000 watts) hour, where watt is a unit of electrical power equivalent to one Joule per second</t>
  </si>
  <si>
    <t>Continental Power Financial SWAP, Day Ahead, CEPI, Baseload, DEM/MWh</t>
  </si>
  <si>
    <t>Nordic Power</t>
  </si>
  <si>
    <t>Commodity Type</t>
  </si>
  <si>
    <t xml:space="preserve">Languages </t>
  </si>
  <si>
    <t>Financial SWAP</t>
  </si>
  <si>
    <t>XXXXX</t>
  </si>
  <si>
    <t>SWEP hour</t>
  </si>
  <si>
    <t>SWEP Hour</t>
  </si>
  <si>
    <t>average price for selected hours as published by the Amsterdam Power Exchange</t>
  </si>
  <si>
    <t>Laufenburg National</t>
  </si>
  <si>
    <t>Laufenburg International</t>
  </si>
  <si>
    <t>Languages for GTC, PAA, ETA</t>
  </si>
  <si>
    <t>6 - 8</t>
  </si>
  <si>
    <t>1 per 1-10 min</t>
  </si>
  <si>
    <t>24 - 30</t>
  </si>
  <si>
    <t>8 - 10</t>
  </si>
  <si>
    <t>10 - 20</t>
  </si>
  <si>
    <t>EN590 0.05% Gasoil</t>
  </si>
  <si>
    <t>Marine Diesel Oil DMB Specification</t>
  </si>
  <si>
    <t xml:space="preserve">MTBE </t>
  </si>
  <si>
    <t>MTBE PX</t>
  </si>
  <si>
    <t>Paraxylene</t>
  </si>
  <si>
    <t>NLG</t>
  </si>
  <si>
    <t>EN 590 0.05% Gasoil</t>
  </si>
  <si>
    <t>European Products List</t>
  </si>
  <si>
    <t>1 per 30 min</t>
  </si>
  <si>
    <t>1 per week</t>
  </si>
  <si>
    <t>1 - 4 per day</t>
  </si>
  <si>
    <t>3 - 5 per hour</t>
  </si>
  <si>
    <t>1 per hour - week</t>
  </si>
  <si>
    <t>1per week</t>
  </si>
  <si>
    <t>How many products a user will see/trade?</t>
  </si>
  <si>
    <t>Calendar Year 2000</t>
  </si>
  <si>
    <t>Zeebrugge</t>
  </si>
  <si>
    <t>Rheinschiene Fuel Oil &amp; Gas Oil</t>
  </si>
  <si>
    <t>Monthly (Jan - Dec) for yrs. 1999 and 2000</t>
  </si>
  <si>
    <t>2 weeks from now</t>
  </si>
  <si>
    <t>4 weeks from now</t>
  </si>
  <si>
    <t>1 Year Ahead</t>
  </si>
  <si>
    <t>Option on Delivery</t>
  </si>
  <si>
    <t>Location / Index</t>
  </si>
  <si>
    <t>Monthly (Jan - Dec) up to 2 yrs forward</t>
  </si>
  <si>
    <t>Combination of start and end dates up to 18 mths forward</t>
  </si>
  <si>
    <t>Year Starting in Oct up to 3 years forward</t>
  </si>
  <si>
    <t>Year Starting in April up to 3 years forward</t>
  </si>
  <si>
    <t>Summer up to 2 yrs forward</t>
  </si>
  <si>
    <t>Winter up to 2 yrs forward</t>
  </si>
  <si>
    <t>Combination of Months up to 2 yrs from now</t>
  </si>
  <si>
    <t>1 week Ahead</t>
  </si>
  <si>
    <t>2 weeks Ahead</t>
  </si>
  <si>
    <t>3 weeks Ahead</t>
  </si>
  <si>
    <t>Prompt Winter 1</t>
  </si>
  <si>
    <t>Prompt Winter 2</t>
  </si>
  <si>
    <t xml:space="preserve">Prompt Summer </t>
  </si>
  <si>
    <t>Year Starting Jan - 00</t>
  </si>
  <si>
    <t xml:space="preserve">Nordic Power </t>
  </si>
  <si>
    <t>Trading Group</t>
  </si>
  <si>
    <t xml:space="preserve">UK Gas  </t>
  </si>
  <si>
    <t xml:space="preserve">Coal </t>
  </si>
  <si>
    <t>An agreement giving the buyer a right, but not an obligation to buy</t>
  </si>
  <si>
    <t>An agreement giving the buyer a right, but not an obligation to sell</t>
  </si>
  <si>
    <r>
      <t>London Heathrow</t>
    </r>
    <r>
      <rPr>
        <sz val="10"/>
        <rFont val="Arial"/>
        <family val="2"/>
      </rPr>
      <t xml:space="preserve"> / Oslo</t>
    </r>
  </si>
  <si>
    <r>
      <t xml:space="preserve">London Heathrow / </t>
    </r>
    <r>
      <rPr>
        <b/>
        <sz val="10"/>
        <rFont val="Arial"/>
        <family val="2"/>
      </rPr>
      <t>Oslo</t>
    </r>
  </si>
  <si>
    <r>
      <t xml:space="preserve">USD, GBP, </t>
    </r>
    <r>
      <rPr>
        <b/>
        <sz val="10"/>
        <rFont val="Arial"/>
        <family val="2"/>
      </rPr>
      <t>EUR</t>
    </r>
  </si>
  <si>
    <t>DD</t>
  </si>
  <si>
    <t>bbl</t>
  </si>
  <si>
    <t>How Often Does Price Change?</t>
  </si>
  <si>
    <t>How many Products are available at one time?</t>
  </si>
  <si>
    <t>30 - 50</t>
  </si>
  <si>
    <t>&gt; 30</t>
  </si>
  <si>
    <t>1 per 5 min</t>
  </si>
  <si>
    <t>5 - 20</t>
  </si>
  <si>
    <t>contract settled against the volume-weighted average of the Reference Variable for all hours for that term.  The volume to be used is that traded in the market for the Reference Variable in question.</t>
  </si>
  <si>
    <t>Zeebrugge Hub</t>
  </si>
  <si>
    <t xml:space="preserve">   </t>
  </si>
  <si>
    <t>English, Norwegian (only for GTCs)</t>
  </si>
  <si>
    <t>English, German, French, Flemish</t>
  </si>
  <si>
    <t>USD, GBP, EUR</t>
  </si>
  <si>
    <t>USD, DKK, EUR, DEM, NLG,FFR,BEF, CHF, ITL, NOK, SEK</t>
  </si>
  <si>
    <t>USD, GBP, EUR, PTE</t>
  </si>
  <si>
    <t>USD, EUR, DEM, NLG, FFR, BEF, CHF, ITL</t>
  </si>
  <si>
    <t>USD, DEM, FFR, ATS, GBP, EUR</t>
  </si>
  <si>
    <t xml:space="preserve">NOK, SEK, FIM, EUR, USD, GBP </t>
  </si>
  <si>
    <t>European Product Type List</t>
  </si>
  <si>
    <t>the amount of electric power delivered between 06:00am and 10:00pm on a weekday (75 hours per week)</t>
  </si>
  <si>
    <t>the amount of electric power delivered between 10:00 pm and 06:00 am on a weekday and all weekend (93 hours per week)</t>
  </si>
  <si>
    <r>
      <t xml:space="preserve">English, Spanish                                                                    </t>
    </r>
    <r>
      <rPr>
        <i/>
        <sz val="10"/>
        <rFont val="Arial"/>
        <family val="2"/>
      </rPr>
      <t>French, Portugese (secondary priority)</t>
    </r>
  </si>
  <si>
    <r>
      <t xml:space="preserve">English - for Financial deals                                              </t>
    </r>
    <r>
      <rPr>
        <i/>
        <sz val="10"/>
        <rFont val="Arial"/>
        <family val="2"/>
      </rPr>
      <t>English, German, French, Italian, Polish - for Physical, i.e. later Phases</t>
    </r>
  </si>
  <si>
    <t>Product Type List</t>
  </si>
  <si>
    <t>Commodity Trading Group</t>
  </si>
  <si>
    <t>Commodity</t>
  </si>
  <si>
    <t>Category</t>
  </si>
  <si>
    <t>Deal Type</t>
  </si>
  <si>
    <t>Firmness</t>
  </si>
  <si>
    <t>Trading Book</t>
  </si>
  <si>
    <t>Enron Entity</t>
  </si>
  <si>
    <t>Forward</t>
  </si>
  <si>
    <t>Firm</t>
  </si>
  <si>
    <t>F</t>
  </si>
  <si>
    <t>Power</t>
  </si>
  <si>
    <t>Natural Gas</t>
  </si>
  <si>
    <t>Power 97</t>
  </si>
  <si>
    <t>Power 99</t>
  </si>
  <si>
    <t>EGPTL</t>
  </si>
  <si>
    <t>1. Bid and Offer can be either on a Premium or a Stike =&gt; on the price screen it should be specified whether it is a Strike or a Premium.</t>
  </si>
  <si>
    <t>ECT Market</t>
  </si>
  <si>
    <t>Weather Instrument</t>
  </si>
  <si>
    <t>Transaction Type</t>
  </si>
  <si>
    <t xml:space="preserve">Transaction Reference Basis </t>
  </si>
  <si>
    <t>Term (month(s))</t>
  </si>
  <si>
    <t>Bid</t>
  </si>
  <si>
    <t>Offer</t>
  </si>
  <si>
    <t xml:space="preserve"> Swap</t>
  </si>
  <si>
    <t xml:space="preserve">Spreadsheet </t>
  </si>
  <si>
    <t>HSFO</t>
  </si>
  <si>
    <t>Cargoes CIF NWE Basis ARA</t>
  </si>
  <si>
    <t>Inter-product Spread</t>
  </si>
  <si>
    <t>LSFO</t>
  </si>
  <si>
    <t>Cargoes FOB NWE</t>
  </si>
  <si>
    <t>Platts European Marketscan</t>
  </si>
  <si>
    <t>NWE</t>
  </si>
  <si>
    <t>EN590</t>
  </si>
  <si>
    <t>Argus Large</t>
  </si>
  <si>
    <t>Barges FOB Rotterdam</t>
  </si>
  <si>
    <t>Argus International LPG</t>
  </si>
  <si>
    <t>Rotterdam</t>
  </si>
  <si>
    <t>Argus Small</t>
  </si>
  <si>
    <t>CIF ARA (Large) Argus</t>
  </si>
  <si>
    <t>FOB Seagoing</t>
  </si>
  <si>
    <t>IPE Gasoil/Brent Crack</t>
  </si>
  <si>
    <t>LPG</t>
  </si>
  <si>
    <t>Propane</t>
  </si>
  <si>
    <t>Products</t>
  </si>
  <si>
    <t>Benzene</t>
  </si>
  <si>
    <t>Specific Dates</t>
  </si>
  <si>
    <t>Petrochemicals</t>
  </si>
  <si>
    <t>Nitration Toluene</t>
  </si>
  <si>
    <t>Fixed Price</t>
  </si>
  <si>
    <t>Mixed Xylene</t>
  </si>
  <si>
    <t>Road Trucks</t>
  </si>
  <si>
    <t>FRF</t>
  </si>
  <si>
    <t>Amsterdam</t>
  </si>
  <si>
    <t>Styrene Monomer</t>
  </si>
  <si>
    <t>ATS</t>
  </si>
  <si>
    <t>Antwerp</t>
  </si>
  <si>
    <t>IPE Gasoil/Brent</t>
  </si>
  <si>
    <t>Crack Spread</t>
  </si>
  <si>
    <t>Motor Deisel Oil DMB Spec</t>
  </si>
  <si>
    <t>Norway</t>
  </si>
  <si>
    <t>ECS Ltd.</t>
  </si>
  <si>
    <t>ECTRI Norway Branch</t>
  </si>
  <si>
    <t>Physical trades are date specific ie. 'Loading during next five days' or ' To load between today and the 10th of the month'</t>
  </si>
  <si>
    <t>An agreement whereby a floating price is exchanged  for a fixed price over a specified period on a given product price differential</t>
  </si>
  <si>
    <t xml:space="preserve">Amsterdam - Rotterdam - Antwerp </t>
  </si>
  <si>
    <t>Amsterdam, Netherlands</t>
  </si>
  <si>
    <t>Antwerp, Belgium</t>
  </si>
  <si>
    <t>Rotterdam, Netherlands</t>
  </si>
  <si>
    <t>Mediterranean</t>
  </si>
  <si>
    <t>North-West Europe</t>
  </si>
  <si>
    <t>Cost, Insurance and Freight</t>
  </si>
  <si>
    <t>Free on Board</t>
  </si>
  <si>
    <t>Cost and Freight</t>
  </si>
  <si>
    <t>Free on Board and to be taken from the immediate area</t>
  </si>
  <si>
    <t>0.2% Sulphur Gasoil</t>
  </si>
  <si>
    <t>MDO DMB</t>
  </si>
  <si>
    <t>a 400 to 5,000 metric tonne cargo</t>
  </si>
  <si>
    <t>Platts LPGaswire</t>
  </si>
  <si>
    <t>the arithemetic average of the daily official settlement prices for the liquid grade as published in the Platts LPGaswire</t>
  </si>
  <si>
    <t xml:space="preserve">cubic metre </t>
  </si>
  <si>
    <t>Financial Swap, 0.2% Gasoil Cargoes CIF ARA, Calender Year 2000, Platts, USD/mt</t>
  </si>
  <si>
    <t>Inter-product Spread,  LSFO Barges FOB Rotterdam vs HSFO Cargoes FOB NWE , Platts, USD/mt</t>
  </si>
  <si>
    <t xml:space="preserve">Physical </t>
  </si>
  <si>
    <t>Delivery</t>
  </si>
  <si>
    <t xml:space="preserve">Option </t>
  </si>
  <si>
    <t>Precepitation</t>
  </si>
  <si>
    <t>Tagg/ERMS</t>
  </si>
  <si>
    <t>65F</t>
  </si>
  <si>
    <t>Apr-Oct</t>
  </si>
  <si>
    <t>Nov-Mar</t>
  </si>
  <si>
    <t>1999-2000</t>
  </si>
  <si>
    <t>mm</t>
  </si>
  <si>
    <t>Jan-Mar (Q1)</t>
  </si>
  <si>
    <t>After entering a number this field would automatically enter the right reference unit and currency (eg 10,000 GBP/HDD)</t>
  </si>
  <si>
    <t>After entering a number this field would automatically enter the right reference currency (eg 500,000 USD)</t>
  </si>
  <si>
    <t>After entering a number in this field, if a swap the reference unit would be added (eg 3,000 CDDs), if an option the currency would be added (eg 500,000 EUR)</t>
  </si>
  <si>
    <t>UK</t>
  </si>
  <si>
    <t>ECTRI via EEFT</t>
  </si>
  <si>
    <t>ECTRL</t>
  </si>
  <si>
    <t>Swing</t>
  </si>
  <si>
    <t xml:space="preserve">Country </t>
  </si>
  <si>
    <t>n/a</t>
  </si>
  <si>
    <t>SPP</t>
  </si>
  <si>
    <t>GasDesk</t>
  </si>
  <si>
    <t>EnPower</t>
  </si>
  <si>
    <t>Transaction Type Underlying</t>
  </si>
  <si>
    <t>Location &amp; Station Ref. #</t>
  </si>
  <si>
    <t xml:space="preserve">Reference Basis </t>
  </si>
  <si>
    <t>C</t>
  </si>
  <si>
    <t xml:space="preserve">mm </t>
  </si>
  <si>
    <t xml:space="preserve">Transaction Reference Unit </t>
  </si>
  <si>
    <t>Payout per Transaction Unit</t>
  </si>
  <si>
    <t>a period from 00:00 a.m. hours 1st April to 00:00 a.m. hours 1st July</t>
  </si>
  <si>
    <t>a period from 00:00 a.m. hours 1st July to 00:00 a.m. hours 1st October</t>
  </si>
  <si>
    <t>a period from 00:00 a.m. hours 1st October to 00:00 a.m. hours 1st January</t>
  </si>
  <si>
    <t>HDD Swap, 18C Reference Point, at London Heathrow IWMO 37720, Q1-00, Payout 2,500 GBP per DD, Maximum Payout 500,000 GBP</t>
  </si>
  <si>
    <t xml:space="preserve">A Transaction under which one Party pays a Floating Price and the other Party pays a Fixed Price in respect of the Notional Quantity per Determination Period, </t>
  </si>
  <si>
    <t>where the Floating Price shall be the arithmetic average of the Swiss Electricity Price Index (SWEP) as published by Dow Jones (Page 15761) for hour 11:00 - 12:00 CET (Central European Time) on weekdays</t>
  </si>
  <si>
    <r>
      <t xml:space="preserve">where the Floating Price shall be the arithmetic average of the Day Ahead Baseload Prices of the Central European Price Index (CEPI) as published  for each day by Dow Jones (in its internet address located at </t>
    </r>
    <r>
      <rPr>
        <u/>
        <sz val="10"/>
        <rFont val="Arial"/>
        <family val="2"/>
      </rPr>
      <t>http://www.dowpower.com</t>
    </r>
    <r>
      <rPr>
        <sz val="10"/>
        <rFont val="Arial"/>
      </rPr>
      <t>)</t>
    </r>
  </si>
  <si>
    <r>
      <t xml:space="preserve">USD, DKK, EUR, </t>
    </r>
    <r>
      <rPr>
        <b/>
        <sz val="10"/>
        <color indexed="12"/>
        <rFont val="Arial"/>
        <family val="2"/>
      </rPr>
      <t>DEM,</t>
    </r>
    <r>
      <rPr>
        <sz val="10"/>
        <color indexed="12"/>
        <rFont val="Arial"/>
        <family val="2"/>
      </rPr>
      <t xml:space="preserve"> NLG,FFR, BEF, CHF, ITL, NOK, SEK</t>
    </r>
  </si>
  <si>
    <t>energy delivered at a steady rate between 00:00 and 24:00</t>
  </si>
  <si>
    <t>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t>
  </si>
  <si>
    <t>the minimum amount of electric power delivered or required at a steady rate</t>
  </si>
  <si>
    <r>
      <t xml:space="preserve">USD, GBP, EUR, </t>
    </r>
    <r>
      <rPr>
        <b/>
        <sz val="10"/>
        <color indexed="12"/>
        <rFont val="Arial"/>
        <family val="2"/>
      </rPr>
      <t>PTA</t>
    </r>
  </si>
  <si>
    <r>
      <t xml:space="preserve">MWh   </t>
    </r>
    <r>
      <rPr>
        <b/>
        <sz val="10"/>
        <color indexed="12"/>
        <rFont val="Arial"/>
        <family val="2"/>
      </rPr>
      <t>kWh</t>
    </r>
  </si>
  <si>
    <t>the amount of electric power delivered between hours H09 and H24 (inclusive) Monday to Sunday</t>
  </si>
  <si>
    <t>the amount of electric power delivered between hours H01 and H08 (inclusive) Monday to Sunday</t>
  </si>
  <si>
    <t>the amount of electric power delivered between hours H09 and H24 (inclusive) Monday to Friday</t>
  </si>
  <si>
    <r>
      <t>where the Floating Price shall be the daily arithmetic average of hourly energy payments (PMHI(h,s)) in Ptas/kWh from the Intra-Daily Market Session</t>
    </r>
    <r>
      <rPr>
        <i/>
        <sz val="10"/>
        <rFont val="Arial"/>
        <family val="2"/>
      </rPr>
      <t>s</t>
    </r>
    <r>
      <rPr>
        <sz val="10"/>
        <rFont val="Arial"/>
      </rPr>
      <t xml:space="preserve"> as published by the Compania Operadora del Mercado Electricidad, S.A. (OMEL) for the "Mercado Diaro" in its internet address located at http://www.mercaelectrico.comel.es/ for each day</t>
    </r>
  </si>
  <si>
    <t>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t>
  </si>
  <si>
    <t>Continental Gas Physical Swap, Zeebrugge, Zeebrugge Hub, Q1 2000, Euro/GJ</t>
  </si>
  <si>
    <t>English</t>
  </si>
  <si>
    <t>IUK</t>
  </si>
  <si>
    <t>a period from 0600 (CET - Central European Time) 1st January to 0600 (CET - Central European Time) 1st April</t>
  </si>
  <si>
    <t>a period from 0600 (CET - Central European Time) 1st April to 0600 (CET - Central European Time) 1st July</t>
  </si>
  <si>
    <t>a period from 0600 (CET - Central European Time) 1st July to 0600 (CET - Central European Time) 1st October</t>
  </si>
  <si>
    <t>a period from 0600 (CET - Central European Time) 1st October to 0600 (CET - Central European Time) 1st January</t>
  </si>
  <si>
    <t>An agreement whereby transit rights are provided over a specified period</t>
  </si>
  <si>
    <t>a period from 0600 (CET - Central European Time) on the 1st day of the month to 0600 (CET - Central European Time) on the 1st day of the following month</t>
  </si>
  <si>
    <r>
      <t>USD</t>
    </r>
    <r>
      <rPr>
        <sz val="10"/>
        <rFont val="Arial"/>
        <family val="2"/>
      </rPr>
      <t>, DEM, FFR, ATS, GBP, EUR, NLG</t>
    </r>
  </si>
  <si>
    <r>
      <t>USD,</t>
    </r>
    <r>
      <rPr>
        <sz val="10"/>
        <rFont val="Arial"/>
        <family val="2"/>
      </rPr>
      <t xml:space="preserve"> DEM, FFR, ATS, GBP, EUR, NLG</t>
    </r>
  </si>
  <si>
    <r>
      <t xml:space="preserve">USD, DEM, FFR, ATS, GBP, </t>
    </r>
    <r>
      <rPr>
        <b/>
        <sz val="10"/>
        <rFont val="Arial"/>
        <family val="2"/>
      </rPr>
      <t>EUR</t>
    </r>
    <r>
      <rPr>
        <sz val="10"/>
        <rFont val="Arial"/>
        <family val="2"/>
      </rPr>
      <t>, NLG</t>
    </r>
  </si>
  <si>
    <r>
      <t xml:space="preserve">USD, DEM, FFR, ATS, </t>
    </r>
    <r>
      <rPr>
        <b/>
        <sz val="10"/>
        <rFont val="Arial"/>
        <family val="2"/>
      </rPr>
      <t>GBP</t>
    </r>
    <r>
      <rPr>
        <sz val="10"/>
        <rFont val="Arial"/>
        <family val="2"/>
      </rPr>
      <t>, EUR, NLG</t>
    </r>
  </si>
  <si>
    <r>
      <t xml:space="preserve">USD, DEM, FFR, </t>
    </r>
    <r>
      <rPr>
        <b/>
        <sz val="10"/>
        <rFont val="Arial"/>
        <family val="2"/>
      </rPr>
      <t>ATS</t>
    </r>
    <r>
      <rPr>
        <sz val="10"/>
        <rFont val="Arial"/>
        <family val="2"/>
      </rPr>
      <t>, GBP, EUR, NLG</t>
    </r>
  </si>
  <si>
    <r>
      <t xml:space="preserve">USD, DEM, </t>
    </r>
    <r>
      <rPr>
        <b/>
        <sz val="10"/>
        <rFont val="Arial"/>
        <family val="2"/>
      </rPr>
      <t>FFR</t>
    </r>
    <r>
      <rPr>
        <sz val="10"/>
        <rFont val="Arial"/>
        <family val="2"/>
      </rPr>
      <t>, ATS, GBP, EUR, NLG</t>
    </r>
  </si>
  <si>
    <r>
      <t xml:space="preserve">USD, </t>
    </r>
    <r>
      <rPr>
        <b/>
        <sz val="10"/>
        <rFont val="Arial"/>
        <family val="2"/>
      </rPr>
      <t>DEM</t>
    </r>
    <r>
      <rPr>
        <sz val="10"/>
        <rFont val="Arial"/>
        <family val="2"/>
      </rPr>
      <t>, FFR, ATS, GBP, EUR, NLG</t>
    </r>
  </si>
  <si>
    <t>Barge/Cargo spread</t>
  </si>
  <si>
    <t>An agreement whereby a floating price is exchanged  for a fixed price over a specified period on a given product size price differential</t>
  </si>
  <si>
    <t>LSFO FOB Barges Rotterdam vs HSFO FOB Cargoes NWE</t>
  </si>
  <si>
    <t>Argus Small Size</t>
  </si>
  <si>
    <t>Argus Large Size</t>
  </si>
  <si>
    <t>Road Truck Size</t>
  </si>
  <si>
    <t>the arithemetic average of the daily official settlement prices for the liquid grade as published in the Argus International LPG report publication</t>
  </si>
  <si>
    <t>IPE Gasoil Crack</t>
  </si>
  <si>
    <t xml:space="preserve">the first month IPE Gasoil future contract / 7.45 (conversion factor) </t>
  </si>
  <si>
    <t>the arithmetic average of the daily official settlement prices for the first month IPE contract as reported in the Platts European Marketscan</t>
  </si>
  <si>
    <t>EN590 0.05 % Sulphur Gasoil</t>
  </si>
  <si>
    <t>under the Platts Heading Cargoes CIF NWE Basis ARA</t>
  </si>
  <si>
    <t>under the Platts Heading Cargoes FOB NWE</t>
  </si>
  <si>
    <t>under the Platts Heading Barges FOB Rotterdam</t>
  </si>
  <si>
    <t>under the Argus Heading 'Propane' in the section entitled 'Europe'</t>
  </si>
  <si>
    <t>Barges</t>
  </si>
  <si>
    <t>Cargoes</t>
  </si>
  <si>
    <t>ratio of Net Calorific Value of delivered coal to Net Calorific Value of contract coal.  The Contract Base Price is multiplied by this ratio to determine the Final Price, not including any adjustment required for out of spec Ash or Sulphur.</t>
  </si>
  <si>
    <t>price $[1] per [0.1]% greater than maximum specification for Ash content</t>
  </si>
  <si>
    <t>Laufenburg, Switzerland, on the high voltage grid (power originating from a generator with export rights)</t>
  </si>
  <si>
    <t>Laufenburg, Switzerland, on the high voltage grid (power originating from a generator without export rights)</t>
  </si>
  <si>
    <r>
      <t>BD Peak</t>
    </r>
    <r>
      <rPr>
        <sz val="10"/>
        <rFont val="Arial"/>
        <family val="2"/>
      </rPr>
      <t xml:space="preserve"> </t>
    </r>
  </si>
  <si>
    <r>
      <t>BD Nights</t>
    </r>
    <r>
      <rPr>
        <sz val="10"/>
        <rFont val="Arial"/>
        <family val="2"/>
      </rPr>
      <t xml:space="preserve"> </t>
    </r>
  </si>
  <si>
    <t>NBD</t>
  </si>
  <si>
    <t xml:space="preserve">BD Peak </t>
  </si>
  <si>
    <t xml:space="preserve">BD Nights </t>
  </si>
  <si>
    <t>electricity flow that is subject to potential interruption by the supplier for a specified number of days or hours during times of peak demand or in the event of system emergencies without financial consequences.</t>
  </si>
  <si>
    <t>delivery whereby both the buyer and the seller warrant that in the event of non-delivery or non-receipt the defaulting party will remit payments to compensate the defaulting party for damages.</t>
  </si>
  <si>
    <t>electricity flow that is subject to potential interruption by the supplier which is limited to time periods during which system frequency is endangered by major unplanned events.</t>
  </si>
  <si>
    <t>Nominations</t>
  </si>
  <si>
    <t>Month Ahead</t>
  </si>
  <si>
    <t>Week End</t>
  </si>
  <si>
    <t>Physical delivery nominated by 11:00 on the day prior to delivery</t>
  </si>
  <si>
    <t>Physical delivery nominated by 11:00 on the Thursday of the week prior to delivery</t>
  </si>
  <si>
    <t>Physical delivery nominated by 11:00 on the Thursday of the week prior to the first week of delivery</t>
  </si>
  <si>
    <t>Physical delivery nominated by 11:00 on Friday for deliveries on Saturday, Sunday and Monday</t>
  </si>
  <si>
    <t>None</t>
  </si>
  <si>
    <t>Buyer and seller are expected to bear the full cost and risk of transmission to and from the delivery point respectively</t>
  </si>
  <si>
    <t>Continental Power Physical Forward, Week Ahead Delivery, Week Ahead Nomination, Laufenburg National, Interruptible WD Peaks, High Voltage transmission, Balancing by XXXX, Buyer's Transmission Risk, CHF/MWh</t>
  </si>
  <si>
    <t>London Heathrow weather station identification number listed according to the World Meteorological Organisation (WMO) under number 37720</t>
  </si>
  <si>
    <t>Oslo weather station identification number listed according to the Nordic Meteorological Organisation (NMO) under number 18700</t>
  </si>
  <si>
    <t>United States Dollars</t>
  </si>
  <si>
    <t>Continental Power Financial</t>
  </si>
  <si>
    <t>Continental Power Physical</t>
  </si>
  <si>
    <t>UK Power Call Swaption, Calendar Day Ahead, PPP, Baseload, Strike 22£/MWh, Exp. 30/06/99, £/MWh</t>
  </si>
  <si>
    <r>
      <t>UK Power Swap,</t>
    </r>
    <r>
      <rPr>
        <sz val="10"/>
        <rFont val="Arial"/>
      </rPr>
      <t xml:space="preserve"> EFA Day Ahead, LOLP, Baseload, £/MWh</t>
    </r>
  </si>
  <si>
    <t>British thermal unit, which is equal to the amount of heat required to raise the temperature of 1lb of water by 1 degree F</t>
  </si>
  <si>
    <t>An agreement whereby a floating price is exchanged  for a fixed price over a specified period</t>
  </si>
  <si>
    <t>An agreement whereby a physical volume is exchanged  for a fixed price over a specified period</t>
  </si>
  <si>
    <t>An agreement whereby the buyer (the holder) has the right but not the obligation to buy the underlying commodity for a specified price on a specified exercise date in exchange for a premium payment</t>
  </si>
  <si>
    <t>An agreement whereby the buyer (the holder) has the right but not the obligation to sell the underlying commodity for a specified price on a specified exercise date in exchange for a premium payment</t>
  </si>
  <si>
    <t>140/90</t>
  </si>
  <si>
    <t>against the average of all half-hour periods</t>
  </si>
  <si>
    <t>energy delivered in a period 08:00 to 20:00 on a weekday</t>
  </si>
  <si>
    <t>energy delivered in a period 00:00 to 08:00 and 20:00 to 24:00 on a weekday</t>
  </si>
  <si>
    <t>energy delivered in a period 00:00 to 24:00 on Saturday and Sunday</t>
  </si>
  <si>
    <t>energy delivered between 11:00 to 12:00 at Laufenburg on week days</t>
  </si>
  <si>
    <t xml:space="preserve">UK Power </t>
  </si>
  <si>
    <t>Call Option on Physical Delivery</t>
  </si>
  <si>
    <t>Put Option on Physical Delivery</t>
  </si>
  <si>
    <t>Physical Delivery, Steam Coal 1, CIF ARA, Q3 1999, GBP/mt</t>
  </si>
  <si>
    <t>Call Option on Physical Delivery, Steam Coal 1, CIF ARA, Q4 2000, USD/mt</t>
  </si>
  <si>
    <t>Calendar Year Starting in October</t>
  </si>
  <si>
    <t>EFA Year Starting in April</t>
  </si>
  <si>
    <t>Calendar Year Starting in April</t>
  </si>
  <si>
    <t xml:space="preserve">IPE </t>
  </si>
  <si>
    <t>million of British thermal units</t>
  </si>
  <si>
    <t>3.5% High Sulphur Fuel Oil</t>
  </si>
  <si>
    <t>1% Low Sulphur Fuel Oil</t>
  </si>
  <si>
    <t>a 20,000 to 25,000 metric tonne cargo</t>
  </si>
  <si>
    <t>Month (Jan - Dec)</t>
  </si>
  <si>
    <r>
      <t>Month</t>
    </r>
    <r>
      <rPr>
        <sz val="10"/>
        <rFont val="Arial"/>
        <family val="2"/>
      </rPr>
      <t xml:space="preserve"> </t>
    </r>
  </si>
  <si>
    <r>
      <t>Quarter</t>
    </r>
    <r>
      <rPr>
        <sz val="10"/>
        <rFont val="Arial"/>
        <family val="2"/>
      </rPr>
      <t xml:space="preserve"> </t>
    </r>
  </si>
  <si>
    <r>
      <t>Calender Year</t>
    </r>
    <r>
      <rPr>
        <sz val="10"/>
        <rFont val="Arial"/>
        <family val="2"/>
      </rPr>
      <t xml:space="preserve"> </t>
    </r>
  </si>
  <si>
    <t xml:space="preserve">mt </t>
  </si>
  <si>
    <t>metric tonne (1,000kg)</t>
  </si>
  <si>
    <t>A Transaction under which one Party pays a Floating Price and the other Party pays a Fixed Price in respect of the Notional Quantity per Determination Period,</t>
  </si>
  <si>
    <t>IPE(NBP)</t>
  </si>
  <si>
    <t>IPE (NBP)</t>
  </si>
  <si>
    <t>pence [, equal to 1/100 of a Pound Sterling,]</t>
  </si>
  <si>
    <t>therm [, being the imperial measurement for a quantity of natural gas, equivalent to 100,000 Btu]</t>
  </si>
  <si>
    <t>the period from 06:00 hrs on the first day of a month to 06:00 hrs on the first day of the following month</t>
  </si>
  <si>
    <t>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t>
  </si>
  <si>
    <t>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t>
  </si>
  <si>
    <t>NBP Forward</t>
  </si>
  <si>
    <t xml:space="preserve">Beach Forward </t>
  </si>
  <si>
    <t>the Aggregate System Entry Point to the NTS  (National Transmission System - the principal pipeline system operated by Transco) at Bacton</t>
  </si>
  <si>
    <t>the Aggregate System Entry Point to the NTS  (National Transmission System - the principal pipeline system operated by Transco) at St. Fergus</t>
  </si>
  <si>
    <r>
      <t>GBP,</t>
    </r>
    <r>
      <rPr>
        <sz val="10"/>
        <color indexed="12"/>
        <rFont val="Arial"/>
        <family val="2"/>
      </rPr>
      <t xml:space="preserve"> EUR, pence</t>
    </r>
  </si>
  <si>
    <r>
      <t xml:space="preserve">therms,  </t>
    </r>
    <r>
      <rPr>
        <b/>
        <sz val="10"/>
        <color indexed="12"/>
        <rFont val="Arial"/>
        <family val="2"/>
      </rPr>
      <t>MMBtu,</t>
    </r>
    <r>
      <rPr>
        <sz val="10"/>
        <color indexed="12"/>
        <rFont val="Arial"/>
        <family val="2"/>
      </rPr>
      <t xml:space="preserve">  kWh,     GJ</t>
    </r>
  </si>
  <si>
    <r>
      <t xml:space="preserve">USD, GBP, EUR, </t>
    </r>
    <r>
      <rPr>
        <b/>
        <sz val="10"/>
        <color indexed="12"/>
        <rFont val="Arial"/>
        <family val="2"/>
      </rPr>
      <t>pence</t>
    </r>
  </si>
  <si>
    <r>
      <t>therms,</t>
    </r>
    <r>
      <rPr>
        <sz val="10"/>
        <color indexed="12"/>
        <rFont val="Arial"/>
        <family val="2"/>
      </rPr>
      <t xml:space="preserve">  MMBtu,  kWh,     GJ</t>
    </r>
  </si>
  <si>
    <r>
      <t>USD</t>
    </r>
    <r>
      <rPr>
        <sz val="10"/>
        <color indexed="12"/>
        <rFont val="Arial"/>
        <family val="2"/>
      </rPr>
      <t>, GBP, EUR, pence</t>
    </r>
  </si>
  <si>
    <r>
      <t xml:space="preserve">therms,  </t>
    </r>
    <r>
      <rPr>
        <b/>
        <sz val="10"/>
        <color indexed="12"/>
        <rFont val="Arial"/>
        <family val="2"/>
      </rPr>
      <t>MMBtu</t>
    </r>
    <r>
      <rPr>
        <sz val="10"/>
        <color indexed="12"/>
        <rFont val="Arial"/>
        <family val="2"/>
      </rPr>
      <t>,  kWh,     GJ</t>
    </r>
  </si>
  <si>
    <r>
      <t xml:space="preserve">USD, </t>
    </r>
    <r>
      <rPr>
        <b/>
        <sz val="10"/>
        <color indexed="12"/>
        <rFont val="Arial"/>
        <family val="2"/>
      </rPr>
      <t>GBP,</t>
    </r>
    <r>
      <rPr>
        <sz val="10"/>
        <color indexed="12"/>
        <rFont val="Arial"/>
        <family val="2"/>
      </rPr>
      <t xml:space="preserve"> EUR, pence</t>
    </r>
  </si>
  <si>
    <r>
      <t xml:space="preserve">therms,  MMBtu,  </t>
    </r>
    <r>
      <rPr>
        <b/>
        <sz val="10"/>
        <color indexed="12"/>
        <rFont val="Arial"/>
        <family val="2"/>
      </rPr>
      <t>kWh</t>
    </r>
    <r>
      <rPr>
        <sz val="10"/>
        <color indexed="12"/>
        <rFont val="Arial"/>
        <family val="2"/>
      </rPr>
      <t>,     GJ</t>
    </r>
  </si>
  <si>
    <r>
      <t xml:space="preserve">USD, GBP, </t>
    </r>
    <r>
      <rPr>
        <b/>
        <sz val="10"/>
        <color indexed="12"/>
        <rFont val="Arial"/>
        <family val="2"/>
      </rPr>
      <t xml:space="preserve">EUR, </t>
    </r>
    <r>
      <rPr>
        <sz val="10"/>
        <color indexed="12"/>
        <rFont val="Arial"/>
        <family val="2"/>
      </rPr>
      <t>pence</t>
    </r>
  </si>
  <si>
    <r>
      <t xml:space="preserve">therms,  MMBtu,  kWh,     </t>
    </r>
    <r>
      <rPr>
        <b/>
        <sz val="10"/>
        <color indexed="12"/>
        <rFont val="Arial"/>
        <family val="2"/>
      </rPr>
      <t>GJ</t>
    </r>
  </si>
  <si>
    <t>the Aggregate System Entry Point to the NTS  (National Transmission System - the principal pipeline system operated by Transco) at Teesside</t>
  </si>
  <si>
    <t>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t>
  </si>
  <si>
    <t>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t>
  </si>
  <si>
    <r>
      <t xml:space="preserve">USD, </t>
    </r>
    <r>
      <rPr>
        <b/>
        <sz val="10"/>
        <color indexed="12"/>
        <rFont val="Arial"/>
        <family val="2"/>
      </rPr>
      <t>GBP,</t>
    </r>
    <r>
      <rPr>
        <sz val="10"/>
        <color indexed="12"/>
        <rFont val="Arial"/>
        <family val="2"/>
      </rPr>
      <t xml:space="preserve"> EUR</t>
    </r>
  </si>
  <si>
    <t>EFA (Electricity Forward Agreement) calendar defined under England and Wales Pool Rules</t>
  </si>
  <si>
    <t>the Gregorian calendar</t>
  </si>
  <si>
    <t>half hours between 11:00 p.m. today and 11:00 p.m. on the last day of the current EFA month, according to the EFA (Electricity Forward Agreement) calendar defined under the England and Wales Pool Rules</t>
  </si>
  <si>
    <t>half-hour periods between EFA weeks 14 and 39 inclusive, according to the EFA (Electricity Forward Agreement) calendar under the England and Wales Pool Rules</t>
  </si>
  <si>
    <t>half-hour periods between EFA weeks 40 in the Year 1999 and 13 in the Year 2000 inclusive, according to the EFA (Electricity Forward Agreement) calendar under the England and Wales Pool Rules</t>
  </si>
  <si>
    <t>half-hour periods between 00:00 a.m. on 1st April and 00:00 a.m. on the 1st October</t>
  </si>
  <si>
    <t>half hours between 11:00 p.m. on 30th September and 11:00 p.m. on 30th September one year later</t>
  </si>
  <si>
    <t>half hours between 00:00 a.m. on 1st October and 00:00 a.m. on 1st October one year year</t>
  </si>
  <si>
    <t>half hours between 11:00 p.m. on 31st March and 11:00 p.m. on  31st March one year later</t>
  </si>
  <si>
    <t>half hours between 00:00 a.m. on 31st March and 00:00 a.m. on 31st March one year later</t>
  </si>
  <si>
    <t>LOLP (Loss of Load Probability) or capacity payment in £/MWh as published for each half-hour by England and Wales Pool</t>
  </si>
  <si>
    <t>System Marginal Price in £/MWh as published for each half-hour by England and Wales Pool</t>
  </si>
  <si>
    <t>against the average of half-hour periods in EFA slots WD3, WD4 and WD5, according to the EFA (Electricity Forward Agreement) calendar defined under the England and Wales Pool Rules</t>
  </si>
  <si>
    <t>against the average of half-hour periods in EFA slots WD1, WD2, WD6 and all weekends, according to the EFA (Electricity Forward Agreement) calendar defined under the England and Wales Pool Rules</t>
  </si>
  <si>
    <t>against the average of all half-hour periods with doubled volumes for half-hour periods in EFA slots WD3, WD4 and WD5, according to the EFA (Electricity Forward Agreement) calendar defined under the England and Wales Pool Rules</t>
  </si>
  <si>
    <t>against the average of half-hour periods in EFA slots WD3, WD4, WD5 and WD6, according to the EFA (Electricity Forward Agreement) calendar defined under the England and Wales Pool Rules</t>
  </si>
  <si>
    <t>against the average of half-hour periods in EFA slots WD1, WD2, WE1 and WE2,  according to the EFA (Electricity Forward Agreement) calendar defined under the England and Wales Pool Rules</t>
  </si>
  <si>
    <t>Kilowatt (1,000 watts) hour of electricity, where watt is a unit of electrical power equivalent to one joule per second</t>
  </si>
  <si>
    <t>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t>
  </si>
  <si>
    <r>
      <t>Calendar</t>
    </r>
    <r>
      <rPr>
        <sz val="10"/>
        <color indexed="12"/>
        <rFont val="Arial"/>
        <family val="2"/>
      </rPr>
      <t>/ EFA</t>
    </r>
  </si>
  <si>
    <t>half hours between 11:00 p.m. on the closest Sunday and 11:00 p.m. on the Sunday following week</t>
  </si>
  <si>
    <t>half hours between 00:00 a.m. tomorrow and 00:00 a.m. on the first day of the next calendar month</t>
  </si>
  <si>
    <r>
      <t xml:space="preserve">Calendar/ </t>
    </r>
    <r>
      <rPr>
        <b/>
        <sz val="10"/>
        <color indexed="12"/>
        <rFont val="Arial"/>
        <family val="2"/>
      </rPr>
      <t>EFA</t>
    </r>
  </si>
  <si>
    <t>Pool Purchase Price in £/MWh, which is the sum of LOLP (Loss of Load Probability) and SMP (System Marginal Price), as published for each half-hour by England and Wales Pool</t>
  </si>
  <si>
    <t>Megawatt (1,000,000 watts) hour of electricity, where watt is a unit of electrical power equivalent to one joule per second</t>
  </si>
  <si>
    <r>
      <t>Call Swaption</t>
    </r>
    <r>
      <rPr>
        <sz val="10"/>
        <color indexed="12"/>
        <rFont val="Arial"/>
        <family val="2"/>
      </rPr>
      <t>/ Put Swaption</t>
    </r>
  </si>
  <si>
    <r>
      <t>Call Swaption/</t>
    </r>
    <r>
      <rPr>
        <b/>
        <sz val="10"/>
        <color indexed="12"/>
        <rFont val="Arial"/>
        <family val="2"/>
      </rPr>
      <t xml:space="preserve"> Put Swaption</t>
    </r>
  </si>
  <si>
    <t>the arithemetic average of the daily official settlement prices for the liquid grade as published in the Platts European Marketscan</t>
  </si>
  <si>
    <t>Winter 1</t>
  </si>
  <si>
    <t>Winter2</t>
  </si>
  <si>
    <t>Year Starting Jan</t>
  </si>
  <si>
    <t>the period from the first day of the week to the last day of the week</t>
  </si>
  <si>
    <t>the period from the first day of the week to the last day of the following week</t>
  </si>
  <si>
    <t>the period from the first day of the week to the last day of the week after next</t>
  </si>
  <si>
    <t>the minimum amount of electric power delivered or required over a given period of time at a steady rate (168 hours per week)</t>
  </si>
  <si>
    <t>Winter 2</t>
  </si>
  <si>
    <t xml:space="preserve">the period from 1st January to 31st December </t>
  </si>
  <si>
    <t>Call Option</t>
  </si>
  <si>
    <t>Put Option</t>
  </si>
  <si>
    <t>European</t>
  </si>
  <si>
    <t>BD Peak</t>
  </si>
  <si>
    <t>a notional point within the IZTD (Interconnector Zeebrugge Terminal Distrigas) facilities on Distrigas system</t>
  </si>
  <si>
    <t>the Interconnector pipeline between Bacton in the United Kingdom and Zeebrugge, Belguim</t>
  </si>
  <si>
    <t>Instrument Type</t>
  </si>
  <si>
    <t>Swing Option</t>
  </si>
  <si>
    <t>Calender Year</t>
  </si>
  <si>
    <r>
      <t>Call Swaption</t>
    </r>
    <r>
      <rPr>
        <sz val="10"/>
        <rFont val="Arial"/>
        <family val="2"/>
      </rPr>
      <t xml:space="preserve"> </t>
    </r>
  </si>
  <si>
    <r>
      <t>Put Swaption</t>
    </r>
    <r>
      <rPr>
        <sz val="10"/>
        <rFont val="Arial"/>
        <family val="2"/>
      </rPr>
      <t xml:space="preserve"> </t>
    </r>
  </si>
  <si>
    <t>Short Description Boxes:</t>
  </si>
  <si>
    <t>Location</t>
  </si>
  <si>
    <t>NBP</t>
  </si>
  <si>
    <t>Term</t>
  </si>
  <si>
    <t>Prompt Mth</t>
  </si>
  <si>
    <t>Day Ahead</t>
  </si>
  <si>
    <t>Bacton</t>
  </si>
  <si>
    <t>Option Type</t>
  </si>
  <si>
    <t xml:space="preserve">Call </t>
  </si>
  <si>
    <t>Put</t>
  </si>
  <si>
    <t>Option Strike</t>
  </si>
  <si>
    <t>Expiration Date</t>
  </si>
  <si>
    <t>FOR OPTIONS</t>
  </si>
  <si>
    <t>Balance of Month</t>
  </si>
  <si>
    <t>Continental Gas Financial</t>
  </si>
  <si>
    <t>Load Profile</t>
  </si>
  <si>
    <t>Baseload</t>
  </si>
  <si>
    <t>SWEP</t>
  </si>
  <si>
    <t>Week Ahead</t>
  </si>
  <si>
    <t>1 week</t>
  </si>
  <si>
    <t>2 weeks</t>
  </si>
  <si>
    <t>4 weeks</t>
  </si>
  <si>
    <t>6 weeks</t>
  </si>
  <si>
    <t>3 months</t>
  </si>
  <si>
    <t>1 month</t>
  </si>
  <si>
    <t>6 months</t>
  </si>
  <si>
    <t>1 Year</t>
  </si>
  <si>
    <t>ARA (CIF)</t>
  </si>
  <si>
    <t>NCV 6,000 kcal/kg</t>
  </si>
  <si>
    <t xml:space="preserve">Weather </t>
  </si>
  <si>
    <t>Maximum Payout Limit</t>
  </si>
  <si>
    <t>Grid Level</t>
  </si>
  <si>
    <t>Interruptibility</t>
  </si>
  <si>
    <t>Transmission Risk</t>
  </si>
  <si>
    <t>Continental Gas Physical</t>
  </si>
  <si>
    <t xml:space="preserve">Zeebrugge </t>
  </si>
  <si>
    <t>Notes:</t>
  </si>
  <si>
    <t>Swap</t>
  </si>
  <si>
    <t>Option</t>
  </si>
  <si>
    <t>Settlement Index</t>
  </si>
  <si>
    <t>IPE Prompt Month Average</t>
  </si>
  <si>
    <t>Capacity</t>
  </si>
  <si>
    <t>St.Fergus</t>
  </si>
  <si>
    <t>Teesside</t>
  </si>
  <si>
    <t>Within Day</t>
  </si>
  <si>
    <t>Swing %</t>
  </si>
  <si>
    <t>Short Description Boxes for UK Gas</t>
  </si>
  <si>
    <t>Examples:</t>
  </si>
  <si>
    <t>Financial</t>
  </si>
  <si>
    <t>Physical</t>
  </si>
  <si>
    <t xml:space="preserve">E&amp;W Power Pool </t>
  </si>
  <si>
    <t>EFA</t>
  </si>
  <si>
    <t>Calendar Type</t>
  </si>
  <si>
    <t>LS44</t>
  </si>
  <si>
    <t>Extended Peaks (WD3456)</t>
  </si>
  <si>
    <t>Peak (WD345)</t>
  </si>
  <si>
    <t>Off-Peak (WD126+WE)</t>
  </si>
  <si>
    <t>Overnights (WD12+WE12)</t>
  </si>
  <si>
    <t>Call Swaption</t>
  </si>
  <si>
    <t>Put Swaption</t>
  </si>
  <si>
    <t>Reference Variable</t>
  </si>
  <si>
    <t>PPP</t>
  </si>
  <si>
    <t>SMP</t>
  </si>
  <si>
    <t>LOLP</t>
  </si>
  <si>
    <t>Long Descriptions</t>
  </si>
  <si>
    <t>Calendar</t>
  </si>
  <si>
    <t xml:space="preserve">UK Power Physical trading may become possible in Apr-2001. </t>
  </si>
  <si>
    <t>EFA/Calendar price conversion should be done on the screen =&gt; this may require input of EFA Calendar into the Online Trading Database.</t>
  </si>
  <si>
    <t>Long Description:</t>
  </si>
  <si>
    <t>Short Description:</t>
  </si>
  <si>
    <t>Short Description Boxes for UK Power</t>
  </si>
  <si>
    <t>Load Shape</t>
  </si>
  <si>
    <t>WDWE Peaks</t>
  </si>
  <si>
    <t>WDWE Off-Peaks</t>
  </si>
  <si>
    <t xml:space="preserve">WD Peaks </t>
  </si>
  <si>
    <t>PMH Time-Weighted</t>
  </si>
  <si>
    <t>Note:</t>
  </si>
  <si>
    <t>Options are not currently traded, swaptions are more likely to be traded in 1 year time, and options in 2 years.</t>
  </si>
  <si>
    <t>Short Description Boxes for Iberian Power</t>
  </si>
  <si>
    <t>Intraday PMH</t>
  </si>
  <si>
    <t>Physical deals are highly unlikely in the next 2 years.</t>
  </si>
  <si>
    <t>Short Description Boxes for Continental Gas:</t>
  </si>
  <si>
    <t>London Heathrow IWMO 37720</t>
  </si>
  <si>
    <t>Oslo NMO 18700</t>
  </si>
  <si>
    <t>Temperature</t>
  </si>
  <si>
    <t>a period from 06:00 (CET - Central European Time) 1st October  to 06:00 (CET - Central European Time) 1st October on the following year</t>
  </si>
  <si>
    <t>a period from 06:00 (CET - Central European Time) 1st January to 06:00 (CET - Central European Time) 1st January on the following year</t>
  </si>
  <si>
    <t>a period from 06:00 (CET - Central European Time) today to 06:00 (CET - Central European Time) tomorrow</t>
  </si>
  <si>
    <t>a period from 06:00 (CET - Central European Time) tomorrow to 06:00 (CET - Central European Time) the day after</t>
  </si>
  <si>
    <t>a period from 06:00 (CET - Central European Time) today to 06:00 (CET - Central European Time) of the 1st Day of the next Calendar Month</t>
  </si>
  <si>
    <t>a period from 06:00 (CET - Central European Time) of the 1st Day of the next Calendar Month to 06:00 (CET - Central European Time) of the 1st Day of the following Calendar Month</t>
  </si>
  <si>
    <t>a period from 06:00 (CET - Central European Time) on the Starting Date  to 06:00 (CET - Central European Time) on the day next after the Ending Date of the period</t>
  </si>
  <si>
    <t>Precipitation</t>
  </si>
  <si>
    <t>Snow</t>
  </si>
  <si>
    <t>Wind</t>
  </si>
  <si>
    <t>Humidity</t>
  </si>
  <si>
    <t>HDD</t>
  </si>
  <si>
    <t>CDD</t>
  </si>
  <si>
    <t>18C</t>
  </si>
  <si>
    <t>Currency</t>
  </si>
  <si>
    <t>USD</t>
  </si>
  <si>
    <t>EUR</t>
  </si>
  <si>
    <t>GBP</t>
  </si>
  <si>
    <t>Option Strike in Transaction Units</t>
  </si>
  <si>
    <t>Units</t>
  </si>
  <si>
    <t>therms</t>
  </si>
  <si>
    <t>MMBtu</t>
  </si>
  <si>
    <t>kWh</t>
  </si>
  <si>
    <t>GJ</t>
  </si>
  <si>
    <t>MWh</t>
  </si>
  <si>
    <t>mt</t>
  </si>
  <si>
    <t>DEM</t>
  </si>
  <si>
    <t>NGL</t>
  </si>
  <si>
    <t>FFR</t>
  </si>
  <si>
    <t>BLG</t>
  </si>
  <si>
    <t>CHF</t>
  </si>
  <si>
    <t>ITL</t>
  </si>
  <si>
    <t>NOK</t>
  </si>
  <si>
    <t>SEK</t>
  </si>
  <si>
    <t>FIN</t>
  </si>
  <si>
    <t>DAK</t>
  </si>
  <si>
    <t>CEPI</t>
  </si>
  <si>
    <t>APX</t>
  </si>
  <si>
    <t>Index</t>
  </si>
  <si>
    <t>Dutch Border</t>
  </si>
  <si>
    <t>110kv</t>
  </si>
  <si>
    <t>High Voltage</t>
  </si>
  <si>
    <t>Balancing Co.(name)</t>
  </si>
  <si>
    <t>Financial Firm</t>
  </si>
  <si>
    <t>Buyer's</t>
  </si>
  <si>
    <t>Seller's</t>
  </si>
  <si>
    <t>Interruptible</t>
  </si>
  <si>
    <t>System Firm</t>
  </si>
  <si>
    <t>Physical trades are not standardised currently =&gt; not for online trading in the near future.</t>
  </si>
  <si>
    <t>Short Description Boxes for Continental Power:</t>
  </si>
  <si>
    <t>Min daily Qty</t>
  </si>
  <si>
    <t>Max Daily Qty</t>
  </si>
  <si>
    <t>Short Description Boxes for Global Liquids</t>
  </si>
  <si>
    <t>cm</t>
  </si>
  <si>
    <t>MED</t>
  </si>
  <si>
    <t>Basis</t>
  </si>
  <si>
    <t>CIF</t>
  </si>
  <si>
    <t>FOB</t>
  </si>
  <si>
    <t>C&amp;F</t>
  </si>
  <si>
    <t>ARA</t>
  </si>
  <si>
    <t>Size</t>
  </si>
  <si>
    <t>Cargo</t>
  </si>
  <si>
    <t>Barge</t>
  </si>
  <si>
    <t>Full clarification to follow</t>
  </si>
  <si>
    <t>Depth of snow in cm taken at 0900 daily, or as required</t>
  </si>
  <si>
    <t>Average daily wind speed in m/sec, calculated from the 24 measurements taken hourly each day</t>
  </si>
  <si>
    <t>Cloud cover</t>
  </si>
  <si>
    <t>Average daily amount in oktas, calculated from the 24 hourly measurements taken each day</t>
  </si>
  <si>
    <t>Oktas</t>
  </si>
  <si>
    <t>Each okta represents one eighth of the sky covered by clouds. This measurement is taken from ground level.</t>
  </si>
  <si>
    <t>Sunlight hours</t>
  </si>
  <si>
    <t>total hours per day of sunshine</t>
  </si>
  <si>
    <t>Average percentage moisture content in the air</t>
  </si>
  <si>
    <t>Perceived temperature</t>
  </si>
  <si>
    <t>Coal Physical</t>
  </si>
  <si>
    <t>Specifications</t>
  </si>
  <si>
    <t>Physical Delivery</t>
  </si>
  <si>
    <t>Option on Physical Delivery</t>
  </si>
  <si>
    <t>CV Pro-Rata</t>
  </si>
  <si>
    <t>Steam Coal 1</t>
  </si>
  <si>
    <t>Steam Coal 2</t>
  </si>
  <si>
    <t>Steam Coal 3</t>
  </si>
  <si>
    <t>NCV &lt;5,500 kcal/kg</t>
  </si>
  <si>
    <t>Sulphur Max &gt;1%</t>
  </si>
  <si>
    <t>Ash Max &gt;20%</t>
  </si>
  <si>
    <t>Moisture Max &gt;10%</t>
  </si>
  <si>
    <t>Non-spec Price Adjustments</t>
  </si>
  <si>
    <t>Quartely Calls</t>
  </si>
  <si>
    <t>Quartely Puts</t>
  </si>
  <si>
    <t>Physical only trading and non-standardised deals =&gt; not for Internet trading for another 6 mth-1year.</t>
  </si>
  <si>
    <t>Commodity Desk</t>
  </si>
  <si>
    <t>UK Gas</t>
  </si>
  <si>
    <t>UK Power</t>
  </si>
  <si>
    <t>Continental Power</t>
  </si>
  <si>
    <t>Iberian Power</t>
  </si>
  <si>
    <t>Continental Gas</t>
  </si>
  <si>
    <t>Coal</t>
  </si>
  <si>
    <t>Weather</t>
  </si>
  <si>
    <t>Swaption</t>
  </si>
  <si>
    <t xml:space="preserve">Swing </t>
  </si>
  <si>
    <t>Q1</t>
  </si>
  <si>
    <t>Q2</t>
  </si>
  <si>
    <t>Q3</t>
  </si>
  <si>
    <t>Q4</t>
  </si>
  <si>
    <t>Winter</t>
  </si>
  <si>
    <t>Summer</t>
  </si>
  <si>
    <t>Global Liquids</t>
  </si>
  <si>
    <t>Short Description</t>
  </si>
  <si>
    <t>PMH Volume-Weighted</t>
  </si>
  <si>
    <t>-- Calorific value, net as received</t>
  </si>
  <si>
    <t>Sulphur Max  [1]%</t>
  </si>
  <si>
    <t>-- Percent by weight of Sulphur, dry</t>
  </si>
  <si>
    <t>Ash Max [14.5]%</t>
  </si>
  <si>
    <t>-- Percent by weight of Ash, dry</t>
  </si>
  <si>
    <t>Moisture Max [5-8]%</t>
  </si>
  <si>
    <t>-- Percent by weight of Moisture, as received</t>
  </si>
  <si>
    <t>Reject Specifications</t>
  </si>
  <si>
    <t>Ash</t>
  </si>
  <si>
    <t>Sulphur</t>
  </si>
  <si>
    <t>Delivery Terms</t>
  </si>
  <si>
    <t xml:space="preserve">Continental Power </t>
  </si>
  <si>
    <t>metric tonne [1000 kg]</t>
  </si>
  <si>
    <t>Short Description Boxes for Nordic Power</t>
  </si>
  <si>
    <t xml:space="preserve">Nordic Power Pool </t>
  </si>
  <si>
    <t>FIM</t>
  </si>
  <si>
    <t>3 weeks</t>
  </si>
  <si>
    <t>Price Reference Point</t>
  </si>
  <si>
    <t>Sweden</t>
  </si>
  <si>
    <t>Finland</t>
  </si>
  <si>
    <t>Norway 1</t>
  </si>
  <si>
    <t>Norway 2</t>
  </si>
  <si>
    <t>Norway 3</t>
  </si>
  <si>
    <t xml:space="preserve">Put </t>
  </si>
  <si>
    <t>Expiry Date</t>
  </si>
  <si>
    <t>American, European, Asians</t>
  </si>
  <si>
    <t>Day</t>
  </si>
  <si>
    <t>Night</t>
  </si>
  <si>
    <t>Network Code</t>
  </si>
  <si>
    <t>St Fergus</t>
  </si>
  <si>
    <r>
      <t>Within Day</t>
    </r>
    <r>
      <rPr>
        <sz val="10"/>
        <rFont val="Arial"/>
      </rPr>
      <t xml:space="preserve"> </t>
    </r>
  </si>
  <si>
    <t>Prompt Month</t>
  </si>
  <si>
    <t>Year</t>
  </si>
  <si>
    <t>Monthly (Jan - Dec)</t>
  </si>
  <si>
    <t>Gas Year</t>
  </si>
  <si>
    <t>Cal Year</t>
  </si>
  <si>
    <t xml:space="preserve">Summer </t>
  </si>
  <si>
    <t xml:space="preserve">Winter </t>
  </si>
  <si>
    <t xml:space="preserve">Gas Year </t>
  </si>
  <si>
    <t>Year Starting in April</t>
  </si>
  <si>
    <t>Year Starting in October</t>
  </si>
  <si>
    <r>
      <t>EFA</t>
    </r>
    <r>
      <rPr>
        <sz val="10"/>
        <rFont val="Arial"/>
      </rPr>
      <t xml:space="preserve"> </t>
    </r>
  </si>
  <si>
    <r>
      <t>EFA Day Ahead</t>
    </r>
    <r>
      <rPr>
        <sz val="10"/>
        <rFont val="Arial"/>
      </rPr>
      <t xml:space="preserve"> </t>
    </r>
  </si>
  <si>
    <r>
      <t>Calendar Day Ahead</t>
    </r>
    <r>
      <rPr>
        <sz val="1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</si>
</sst>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1" formatCode="_-* #,##0.00_-;\-* #,##0.00_-;_-* &quot;-&quot;??_-;_-@_-"/>
    <numFmt numFmtId="172" formatCode="mmm\-yyyy"/>
    <numFmt numFmtId="174" formatCode="_-* #,##0_-;\-* #,##0_-;_-* &quot;-&quot;??_-;_-@_-"/>
    <numFmt numFmtId="175" formatCode="_(* #,##0_);_(* \(#,##0\);_(* &quot;-&quot;??_);_(@_)"/>
  </numFmts>
  <fonts count="20" x14ac:knownFonts="1">
    <font>
      <sz val="10"/>
      <name val="Arial"/>
    </font>
    <font>
      <sz val="10"/>
      <name val="Arial"/>
    </font>
    <font>
      <i/>
      <sz val="10"/>
      <name val="Arial"/>
      <family val="2"/>
    </font>
    <font>
      <b/>
      <i/>
      <sz val="12"/>
      <name val="Arial"/>
      <family val="2"/>
    </font>
    <font>
      <b/>
      <sz val="10"/>
      <color indexed="9"/>
      <name val="Arial"/>
      <family val="2"/>
    </font>
    <font>
      <sz val="10"/>
      <name val="Arial"/>
      <family val="2"/>
    </font>
    <font>
      <b/>
      <i/>
      <u/>
      <sz val="14"/>
      <name val="Arial"/>
      <family val="2"/>
    </font>
    <font>
      <b/>
      <sz val="10"/>
      <name val="Arial"/>
      <family val="2"/>
    </font>
    <font>
      <sz val="10"/>
      <color indexed="12"/>
      <name val="Arial"/>
      <family val="2"/>
    </font>
    <font>
      <b/>
      <i/>
      <sz val="10"/>
      <name val="Arial"/>
      <family val="2"/>
    </font>
    <font>
      <u/>
      <sz val="10"/>
      <name val="Arial"/>
      <family val="2"/>
    </font>
    <font>
      <i/>
      <u/>
      <sz val="10"/>
      <color indexed="10"/>
      <name val="Arial"/>
      <family val="2"/>
    </font>
    <font>
      <i/>
      <sz val="10"/>
      <color indexed="10"/>
      <name val="Arial"/>
      <family val="2"/>
    </font>
    <font>
      <sz val="10"/>
      <color indexed="10"/>
      <name val="Arial"/>
      <family val="2"/>
    </font>
    <font>
      <b/>
      <i/>
      <u/>
      <sz val="10"/>
      <color indexed="10"/>
      <name val="Arial"/>
      <family val="2"/>
    </font>
    <font>
      <b/>
      <sz val="10"/>
      <color indexed="10"/>
      <name val="Arial"/>
      <family val="2"/>
    </font>
    <font>
      <sz val="10"/>
      <color indexed="9"/>
      <name val="Arial"/>
      <family val="2"/>
    </font>
    <font>
      <b/>
      <i/>
      <sz val="14"/>
      <name val="Arial"/>
      <family val="2"/>
    </font>
    <font>
      <sz val="10"/>
      <color indexed="62"/>
      <name val="Arial"/>
      <family val="2"/>
    </font>
    <font>
      <b/>
      <sz val="10"/>
      <color indexed="12"/>
      <name val="Arial"/>
      <family val="2"/>
    </font>
  </fonts>
  <fills count="6">
    <fill>
      <patternFill patternType="none"/>
    </fill>
    <fill>
      <patternFill patternType="gray125"/>
    </fill>
    <fill>
      <patternFill patternType="solid">
        <fgColor indexed="12"/>
        <bgColor indexed="64"/>
      </patternFill>
    </fill>
    <fill>
      <patternFill patternType="solid">
        <fgColor indexed="41"/>
        <bgColor indexed="64"/>
      </patternFill>
    </fill>
    <fill>
      <patternFill patternType="solid">
        <fgColor indexed="57"/>
        <bgColor indexed="64"/>
      </patternFill>
    </fill>
    <fill>
      <patternFill patternType="solid">
        <fgColor indexed="43"/>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right/>
      <top style="thin">
        <color indexed="64"/>
      </top>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medium">
        <color indexed="64"/>
      </right>
      <top/>
      <bottom/>
      <diagonal/>
    </border>
  </borders>
  <cellStyleXfs count="2">
    <xf numFmtId="0" fontId="0" fillId="0" borderId="0"/>
    <xf numFmtId="171" fontId="1" fillId="0" borderId="0" applyFont="0" applyFill="0" applyBorder="0" applyAlignment="0" applyProtection="0"/>
  </cellStyleXfs>
  <cellXfs count="215">
    <xf numFmtId="0" fontId="0" fillId="0" borderId="0" xfId="0"/>
    <xf numFmtId="17" fontId="0" fillId="0" borderId="0" xfId="0" applyNumberFormat="1" applyAlignment="1">
      <alignment horizontal="left"/>
    </xf>
    <xf numFmtId="0" fontId="0" fillId="0" borderId="0" xfId="0" applyAlignment="1">
      <alignment horizontal="left"/>
    </xf>
    <xf numFmtId="0" fontId="2" fillId="0" borderId="0" xfId="0" applyFont="1"/>
    <xf numFmtId="0" fontId="3" fillId="0" borderId="0" xfId="0" applyFont="1"/>
    <xf numFmtId="0" fontId="0" fillId="0" borderId="1" xfId="0" applyBorder="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0" fillId="3" borderId="1" xfId="0" applyFill="1" applyBorder="1" applyAlignment="1">
      <alignment horizontal="center" vertical="center" wrapText="1"/>
    </xf>
    <xf numFmtId="0" fontId="4" fillId="0" borderId="0" xfId="0" applyFont="1" applyFill="1" applyAlignment="1">
      <alignment horizontal="center" vertical="center" wrapText="1"/>
    </xf>
    <xf numFmtId="0" fontId="0" fillId="3" borderId="2" xfId="0" applyFill="1" applyBorder="1"/>
    <xf numFmtId="0" fontId="0" fillId="3" borderId="3" xfId="0" applyFill="1" applyBorder="1"/>
    <xf numFmtId="0" fontId="2" fillId="3" borderId="3" xfId="0" applyFont="1" applyFill="1" applyBorder="1"/>
    <xf numFmtId="0" fontId="0" fillId="3" borderId="4" xfId="0" applyFill="1" applyBorder="1"/>
    <xf numFmtId="0" fontId="0" fillId="0" borderId="0" xfId="0" applyBorder="1" applyAlignment="1">
      <alignment horizontal="center" vertical="center" wrapText="1"/>
    </xf>
    <xf numFmtId="17"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center" vertical="center" wrapText="1"/>
    </xf>
    <xf numFmtId="0" fontId="0" fillId="0" borderId="0" xfId="0" applyFill="1" applyBorder="1"/>
    <xf numFmtId="0" fontId="2" fillId="3" borderId="3" xfId="0" applyFont="1" applyFill="1" applyBorder="1" applyAlignment="1">
      <alignment horizontal="center"/>
    </xf>
    <xf numFmtId="0" fontId="0" fillId="0" borderId="0" xfId="0" applyAlignment="1"/>
    <xf numFmtId="0" fontId="0" fillId="0" borderId="0" xfId="0" applyBorder="1" applyAlignment="1">
      <alignment vertical="center" wrapText="1"/>
    </xf>
    <xf numFmtId="0" fontId="5" fillId="0" borderId="0" xfId="0" applyFont="1"/>
    <xf numFmtId="0" fontId="6" fillId="0" borderId="0" xfId="0" applyFont="1"/>
    <xf numFmtId="0" fontId="0" fillId="0" borderId="5" xfId="0" applyBorder="1"/>
    <xf numFmtId="0" fontId="0" fillId="0" borderId="6" xfId="0" applyBorder="1"/>
    <xf numFmtId="0" fontId="0" fillId="0" borderId="7" xfId="0" applyBorder="1" applyAlignment="1">
      <alignment vertical="center"/>
    </xf>
    <xf numFmtId="0" fontId="0" fillId="0" borderId="0" xfId="0" applyBorder="1"/>
    <xf numFmtId="0" fontId="8" fillId="0" borderId="0" xfId="0" applyFont="1"/>
    <xf numFmtId="0" fontId="9" fillId="0" borderId="0" xfId="0" applyFont="1"/>
    <xf numFmtId="0" fontId="7" fillId="0" borderId="0" xfId="0" applyFont="1"/>
    <xf numFmtId="0" fontId="10" fillId="0" borderId="0" xfId="0" applyFont="1"/>
    <xf numFmtId="0" fontId="10" fillId="0" borderId="0" xfId="0" applyFont="1" applyAlignment="1">
      <alignment horizontal="left"/>
    </xf>
    <xf numFmtId="0" fontId="5" fillId="0" borderId="0" xfId="0" applyFont="1" applyAlignment="1">
      <alignment horizontal="left"/>
    </xf>
    <xf numFmtId="0" fontId="0" fillId="0" borderId="1" xfId="0" applyFill="1" applyBorder="1" applyAlignment="1">
      <alignment horizontal="center" vertical="center" wrapText="1"/>
    </xf>
    <xf numFmtId="0" fontId="0" fillId="0" borderId="0" xfId="0" applyAlignment="1">
      <alignment horizontal="right"/>
    </xf>
    <xf numFmtId="0" fontId="2" fillId="3" borderId="4" xfId="0" applyFont="1" applyFill="1" applyBorder="1" applyAlignment="1">
      <alignment horizontal="center"/>
    </xf>
    <xf numFmtId="0" fontId="7" fillId="0" borderId="0" xfId="0" applyFont="1" applyAlignment="1">
      <alignment horizontal="center"/>
    </xf>
    <xf numFmtId="0" fontId="0" fillId="0" borderId="0" xfId="0" quotePrefix="1"/>
    <xf numFmtId="10" fontId="0" fillId="0" borderId="0" xfId="0" applyNumberFormat="1" applyAlignment="1">
      <alignment horizontal="left"/>
    </xf>
    <xf numFmtId="0" fontId="0" fillId="0" borderId="0" xfId="0" applyBorder="1" applyAlignment="1">
      <alignment vertical="center"/>
    </xf>
    <xf numFmtId="0" fontId="0" fillId="0" borderId="7" xfId="0" applyBorder="1"/>
    <xf numFmtId="0" fontId="10" fillId="0" borderId="0" xfId="0" applyFont="1" applyBorder="1" applyAlignment="1">
      <alignment horizontal="left"/>
    </xf>
    <xf numFmtId="0" fontId="9" fillId="0" borderId="0" xfId="0" applyFont="1" applyBorder="1"/>
    <xf numFmtId="0" fontId="5" fillId="0" borderId="0" xfId="0" applyFont="1" applyBorder="1" applyAlignment="1">
      <alignment horizontal="left"/>
    </xf>
    <xf numFmtId="17" fontId="10" fillId="0" borderId="0" xfId="0" applyNumberFormat="1" applyFont="1" applyAlignment="1">
      <alignment horizontal="left"/>
    </xf>
    <xf numFmtId="0" fontId="10" fillId="0" borderId="0" xfId="0" applyFont="1" applyFill="1" applyBorder="1"/>
    <xf numFmtId="0" fontId="0" fillId="0" borderId="0" xfId="1" applyNumberFormat="1" applyFont="1" applyBorder="1" applyAlignment="1">
      <alignment horizontal="left" vertical="center" wrapText="1"/>
    </xf>
    <xf numFmtId="17" fontId="0" fillId="0" borderId="0" xfId="0" applyNumberFormat="1" applyBorder="1" applyAlignment="1">
      <alignment horizontal="left" vertical="center"/>
    </xf>
    <xf numFmtId="0" fontId="11" fillId="0" borderId="0" xfId="0" applyFont="1" applyAlignment="1">
      <alignment horizontal="right"/>
    </xf>
    <xf numFmtId="0" fontId="12" fillId="0" borderId="0" xfId="0" applyFont="1"/>
    <xf numFmtId="0" fontId="13" fillId="0" borderId="0" xfId="0" applyFont="1"/>
    <xf numFmtId="0" fontId="7" fillId="0" borderId="0" xfId="0" applyFont="1" applyAlignment="1">
      <alignment horizontal="center" vertical="center"/>
    </xf>
    <xf numFmtId="172" fontId="10" fillId="0" borderId="0" xfId="0" applyNumberFormat="1" applyFont="1" applyAlignment="1">
      <alignment horizontal="left"/>
    </xf>
    <xf numFmtId="10" fontId="10" fillId="0" borderId="0" xfId="0" applyNumberFormat="1" applyFont="1" applyAlignment="1">
      <alignment horizontal="left"/>
    </xf>
    <xf numFmtId="9" fontId="10" fillId="0" borderId="0" xfId="0" applyNumberFormat="1" applyFont="1" applyAlignment="1">
      <alignment horizontal="left"/>
    </xf>
    <xf numFmtId="0" fontId="5" fillId="0" borderId="0" xfId="0" applyFont="1" applyFill="1" applyBorder="1"/>
    <xf numFmtId="0" fontId="14" fillId="0" borderId="0" xfId="0" applyFont="1" applyAlignment="1">
      <alignment horizontal="right"/>
    </xf>
    <xf numFmtId="0" fontId="12" fillId="0" borderId="0" xfId="0" applyFont="1" applyAlignment="1">
      <alignment horizontal="left"/>
    </xf>
    <xf numFmtId="0" fontId="7" fillId="0" borderId="0" xfId="0" applyFont="1" applyAlignment="1">
      <alignment horizontal="left" vertical="center"/>
    </xf>
    <xf numFmtId="0" fontId="7" fillId="0" borderId="0" xfId="0" applyFont="1" applyAlignment="1">
      <alignment horizontal="left"/>
    </xf>
    <xf numFmtId="17" fontId="5" fillId="0" borderId="0" xfId="0" applyNumberFormat="1" applyFont="1" applyAlignment="1">
      <alignment horizontal="left"/>
    </xf>
    <xf numFmtId="172" fontId="5" fillId="0" borderId="0" xfId="0" applyNumberFormat="1" applyFont="1" applyAlignment="1">
      <alignment horizontal="left"/>
    </xf>
    <xf numFmtId="10" fontId="5" fillId="0" borderId="0" xfId="0" applyNumberFormat="1" applyFont="1" applyAlignment="1">
      <alignment horizontal="left"/>
    </xf>
    <xf numFmtId="9" fontId="5" fillId="0" borderId="0" xfId="0" applyNumberFormat="1" applyFont="1" applyAlignment="1">
      <alignment horizontal="left"/>
    </xf>
    <xf numFmtId="0" fontId="15" fillId="0" borderId="0" xfId="0" applyFont="1"/>
    <xf numFmtId="0" fontId="10" fillId="0" borderId="0" xfId="0" applyFont="1" applyAlignment="1">
      <alignment vertical="top"/>
    </xf>
    <xf numFmtId="0" fontId="10" fillId="0" borderId="0" xfId="0" applyFont="1" applyAlignment="1">
      <alignment horizontal="left" vertical="top"/>
    </xf>
    <xf numFmtId="15" fontId="0" fillId="0" borderId="0" xfId="0" applyNumberFormat="1" applyFill="1" applyBorder="1"/>
    <xf numFmtId="0" fontId="0" fillId="0" borderId="0" xfId="0" applyAlignment="1">
      <alignment wrapText="1"/>
    </xf>
    <xf numFmtId="174" fontId="0" fillId="0" borderId="0" xfId="1" applyNumberFormat="1" applyFont="1"/>
    <xf numFmtId="0" fontId="7" fillId="0" borderId="0" xfId="0" applyFont="1" applyFill="1" applyAlignment="1">
      <alignment vertical="top"/>
    </xf>
    <xf numFmtId="0" fontId="10" fillId="0" borderId="0" xfId="0" applyFont="1" applyFill="1" applyAlignment="1">
      <alignment vertical="top"/>
    </xf>
    <xf numFmtId="0" fontId="0" fillId="0" borderId="0" xfId="0" applyFill="1"/>
    <xf numFmtId="0" fontId="7" fillId="0" borderId="0" xfId="0" applyFont="1" applyFill="1"/>
    <xf numFmtId="0" fontId="10" fillId="0" borderId="0" xfId="0" applyFont="1" applyFill="1"/>
    <xf numFmtId="0" fontId="5" fillId="0" borderId="0" xfId="0" applyFont="1" applyFill="1"/>
    <xf numFmtId="17" fontId="10" fillId="0" borderId="0" xfId="0" applyNumberFormat="1" applyFont="1" applyFill="1" applyAlignment="1">
      <alignment horizontal="left"/>
    </xf>
    <xf numFmtId="0" fontId="10" fillId="0" borderId="0" xfId="0" applyFont="1" applyFill="1" applyAlignment="1">
      <alignment horizontal="left"/>
    </xf>
    <xf numFmtId="0" fontId="0" fillId="0" borderId="0" xfId="0" applyFill="1" applyAlignment="1">
      <alignment horizontal="left"/>
    </xf>
    <xf numFmtId="0" fontId="5" fillId="0" borderId="7" xfId="0" applyFont="1" applyBorder="1" applyAlignment="1">
      <alignment vertical="center"/>
    </xf>
    <xf numFmtId="0" fontId="15" fillId="0" borderId="0" xfId="0" applyFont="1" applyAlignment="1">
      <alignment horizontal="right"/>
    </xf>
    <xf numFmtId="0" fontId="0" fillId="0" borderId="0" xfId="0" applyAlignment="1">
      <alignment vertical="center" wrapText="1"/>
    </xf>
    <xf numFmtId="0" fontId="0" fillId="0" borderId="8" xfId="0" applyBorder="1" applyAlignment="1">
      <alignment vertical="center" wrapText="1"/>
    </xf>
    <xf numFmtId="0" fontId="17" fillId="0" borderId="0" xfId="0" applyFont="1"/>
    <xf numFmtId="0" fontId="7" fillId="0" borderId="0" xfId="0" applyFont="1" applyAlignment="1"/>
    <xf numFmtId="0" fontId="7" fillId="0" borderId="0" xfId="0" applyFont="1" applyFill="1" applyBorder="1"/>
    <xf numFmtId="0" fontId="16" fillId="2"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horizontal="center"/>
    </xf>
    <xf numFmtId="174" fontId="0" fillId="0" borderId="0" xfId="1" applyNumberFormat="1" applyFont="1" applyAlignment="1">
      <alignment horizontal="center"/>
    </xf>
    <xf numFmtId="175" fontId="0" fillId="0" borderId="0" xfId="1" applyNumberFormat="1" applyFont="1" applyAlignment="1">
      <alignment horizontal="left"/>
    </xf>
    <xf numFmtId="175" fontId="0" fillId="0" borderId="0" xfId="1" applyNumberFormat="1" applyFont="1"/>
    <xf numFmtId="175" fontId="0" fillId="0" borderId="0" xfId="1" applyNumberFormat="1" applyFont="1" applyAlignment="1"/>
    <xf numFmtId="0" fontId="0" fillId="0" borderId="8" xfId="0" applyBorder="1" applyAlignment="1">
      <alignment wrapText="1"/>
    </xf>
    <xf numFmtId="0" fontId="18" fillId="0" borderId="0" xfId="0" applyFont="1" applyFill="1"/>
    <xf numFmtId="0" fontId="16" fillId="2" borderId="0" xfId="0" applyFont="1" applyFill="1"/>
    <xf numFmtId="0" fontId="4" fillId="2" borderId="10" xfId="0" applyFont="1" applyFill="1" applyBorder="1" applyAlignment="1">
      <alignment horizontal="center" wrapText="1"/>
    </xf>
    <xf numFmtId="0" fontId="0" fillId="0" borderId="11" xfId="0" applyFill="1" applyBorder="1"/>
    <xf numFmtId="0" fontId="0" fillId="0" borderId="11" xfId="0" applyBorder="1"/>
    <xf numFmtId="0" fontId="4" fillId="2" borderId="0" xfId="0" applyFont="1" applyFill="1" applyBorder="1" applyAlignment="1">
      <alignment horizontal="center" wrapText="1"/>
    </xf>
    <xf numFmtId="0" fontId="5" fillId="0" borderId="12" xfId="0" applyFont="1" applyFill="1" applyBorder="1"/>
    <xf numFmtId="0" fontId="5" fillId="0" borderId="11" xfId="0" applyFont="1" applyBorder="1"/>
    <xf numFmtId="0" fontId="5" fillId="0" borderId="13" xfId="0" applyFont="1" applyFill="1" applyBorder="1"/>
    <xf numFmtId="0" fontId="5" fillId="0" borderId="14" xfId="0" applyFont="1" applyFill="1" applyBorder="1"/>
    <xf numFmtId="0" fontId="5" fillId="0" borderId="11" xfId="0" applyFont="1" applyFill="1" applyBorder="1"/>
    <xf numFmtId="0" fontId="5" fillId="0" borderId="15" xfId="0" applyFont="1" applyFill="1" applyBorder="1"/>
    <xf numFmtId="0" fontId="5" fillId="0" borderId="0" xfId="0" applyFont="1" applyBorder="1"/>
    <xf numFmtId="0" fontId="5" fillId="0" borderId="16" xfId="0" applyFont="1" applyBorder="1"/>
    <xf numFmtId="0" fontId="5" fillId="0" borderId="12" xfId="0" applyFont="1" applyBorder="1"/>
    <xf numFmtId="0" fontId="5" fillId="0" borderId="13" xfId="0" applyFont="1" applyBorder="1"/>
    <xf numFmtId="0" fontId="5" fillId="0" borderId="0" xfId="0" applyFont="1" applyAlignment="1"/>
    <xf numFmtId="0" fontId="5" fillId="0" borderId="0" xfId="0" applyFont="1" applyBorder="1" applyAlignment="1"/>
    <xf numFmtId="0" fontId="5" fillId="0" borderId="11" xfId="0" applyFont="1" applyBorder="1" applyAlignment="1"/>
    <xf numFmtId="10" fontId="5" fillId="0" borderId="11" xfId="0" applyNumberFormat="1" applyFont="1" applyBorder="1" applyAlignment="1">
      <alignment horizontal="left"/>
    </xf>
    <xf numFmtId="0" fontId="0" fillId="0" borderId="16" xfId="0" applyBorder="1"/>
    <xf numFmtId="0" fontId="0" fillId="0" borderId="12" xfId="0" applyBorder="1"/>
    <xf numFmtId="0" fontId="0" fillId="0" borderId="13" xfId="0" applyBorder="1"/>
    <xf numFmtId="0" fontId="0" fillId="0" borderId="0" xfId="0" applyAlignment="1">
      <alignment horizontal="left" vertical="top" wrapText="1"/>
    </xf>
    <xf numFmtId="0" fontId="5" fillId="0" borderId="0"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1" xfId="0" applyFont="1" applyBorder="1" applyAlignment="1">
      <alignment horizontal="left" vertical="top" wrapText="1"/>
    </xf>
    <xf numFmtId="0" fontId="0" fillId="0" borderId="0" xfId="0" applyAlignment="1">
      <alignment vertical="top"/>
    </xf>
    <xf numFmtId="0" fontId="0" fillId="0" borderId="0" xfId="0" applyAlignment="1">
      <alignment vertical="top" wrapText="1"/>
    </xf>
    <xf numFmtId="0" fontId="5" fillId="0" borderId="11" xfId="0" applyFont="1" applyBorder="1" applyAlignment="1">
      <alignment vertical="top" wrapText="1"/>
    </xf>
    <xf numFmtId="0" fontId="5" fillId="0" borderId="17" xfId="0" applyFont="1" applyBorder="1" applyAlignment="1">
      <alignment vertical="top"/>
    </xf>
    <xf numFmtId="0" fontId="5" fillId="0" borderId="17" xfId="0" applyFont="1" applyBorder="1" applyAlignment="1">
      <alignment vertical="top" wrapText="1"/>
    </xf>
    <xf numFmtId="0" fontId="5" fillId="0" borderId="18" xfId="0" applyFont="1" applyBorder="1" applyAlignment="1">
      <alignment vertical="top" wrapText="1"/>
    </xf>
    <xf numFmtId="10" fontId="5" fillId="0" borderId="17" xfId="0" applyNumberFormat="1" applyFont="1" applyBorder="1" applyAlignment="1">
      <alignment horizontal="left" vertical="top" wrapText="1"/>
    </xf>
    <xf numFmtId="9" fontId="5" fillId="0" borderId="17" xfId="0" applyNumberFormat="1" applyFont="1" applyBorder="1" applyAlignment="1">
      <alignment horizontal="left" vertical="top" wrapText="1"/>
    </xf>
    <xf numFmtId="0" fontId="0" fillId="0" borderId="17" xfId="0" applyBorder="1" applyAlignment="1">
      <alignment horizontal="left" vertical="top" wrapText="1"/>
    </xf>
    <xf numFmtId="10" fontId="5" fillId="0" borderId="18" xfId="0" applyNumberFormat="1" applyFont="1" applyBorder="1" applyAlignment="1">
      <alignment horizontal="left" vertical="top" wrapText="1"/>
    </xf>
    <xf numFmtId="0" fontId="0" fillId="0" borderId="17" xfId="0" applyBorder="1" applyAlignment="1">
      <alignment vertical="top" wrapText="1"/>
    </xf>
    <xf numFmtId="0" fontId="5" fillId="0" borderId="17" xfId="0" applyFont="1" applyFill="1" applyBorder="1" applyAlignment="1">
      <alignment vertical="top"/>
    </xf>
    <xf numFmtId="0" fontId="5" fillId="0" borderId="17" xfId="0" applyFont="1" applyFill="1" applyBorder="1" applyAlignment="1">
      <alignment vertical="top" wrapText="1"/>
    </xf>
    <xf numFmtId="0" fontId="5" fillId="0" borderId="18" xfId="0" applyFont="1" applyFill="1" applyBorder="1" applyAlignment="1">
      <alignment vertical="top" wrapText="1"/>
    </xf>
    <xf numFmtId="0" fontId="5" fillId="0" borderId="15" xfId="0" applyFont="1" applyFill="1" applyBorder="1" applyAlignment="1">
      <alignment vertical="top" wrapText="1"/>
    </xf>
    <xf numFmtId="0" fontId="5" fillId="0" borderId="9" xfId="0" applyFont="1" applyFill="1" applyBorder="1" applyAlignment="1">
      <alignment vertical="top" wrapText="1"/>
    </xf>
    <xf numFmtId="0" fontId="5" fillId="0" borderId="0" xfId="0" applyFont="1" applyFill="1" applyBorder="1" applyAlignment="1">
      <alignment vertical="top" wrapText="1"/>
    </xf>
    <xf numFmtId="0" fontId="18" fillId="0" borderId="0" xfId="0" applyFont="1" applyFill="1" applyAlignment="1">
      <alignment vertical="top" wrapText="1"/>
    </xf>
    <xf numFmtId="0" fontId="0" fillId="0" borderId="0" xfId="0" applyFill="1" applyAlignment="1">
      <alignment vertical="top" wrapText="1"/>
    </xf>
    <xf numFmtId="0" fontId="5" fillId="0" borderId="11" xfId="0" applyFont="1" applyFill="1" applyBorder="1" applyAlignment="1">
      <alignment vertical="top" wrapText="1"/>
    </xf>
    <xf numFmtId="0" fontId="16" fillId="2" borderId="0" xfId="0" applyFont="1" applyFill="1" applyAlignment="1">
      <alignment horizontal="center" vertical="center" wrapText="1"/>
    </xf>
    <xf numFmtId="0" fontId="0" fillId="0" borderId="8" xfId="0" applyBorder="1"/>
    <xf numFmtId="0" fontId="5" fillId="0" borderId="0" xfId="0" applyFont="1" applyBorder="1" applyAlignment="1">
      <alignment vertical="top" wrapText="1"/>
    </xf>
    <xf numFmtId="0" fontId="0" fillId="0" borderId="0" xfId="0" applyBorder="1" applyAlignment="1">
      <alignment vertical="top" wrapText="1"/>
    </xf>
    <xf numFmtId="16" fontId="0" fillId="0" borderId="8" xfId="0" quotePrefix="1" applyNumberFormat="1" applyBorder="1" applyAlignment="1">
      <alignment horizontal="center"/>
    </xf>
    <xf numFmtId="0" fontId="0" fillId="0" borderId="8" xfId="0" applyBorder="1" applyAlignment="1">
      <alignment horizontal="center"/>
    </xf>
    <xf numFmtId="0" fontId="0" fillId="0" borderId="8" xfId="0" quotePrefix="1" applyBorder="1" applyAlignment="1">
      <alignment horizontal="center"/>
    </xf>
    <xf numFmtId="0" fontId="7" fillId="0" borderId="0" xfId="0" applyFont="1" applyAlignment="1">
      <alignment vertical="top" wrapText="1"/>
    </xf>
    <xf numFmtId="0" fontId="0" fillId="0" borderId="0" xfId="0" applyAlignment="1">
      <alignment vertical="center"/>
    </xf>
    <xf numFmtId="0" fontId="17" fillId="0" borderId="0" xfId="0" applyFont="1" applyAlignment="1">
      <alignment horizontal="left" vertical="top"/>
    </xf>
    <xf numFmtId="0" fontId="0" fillId="0" borderId="19" xfId="0" applyBorder="1" applyAlignment="1">
      <alignment vertical="top" wrapText="1"/>
    </xf>
    <xf numFmtId="0" fontId="0" fillId="0" borderId="0" xfId="0" applyFill="1" applyBorder="1" applyAlignment="1">
      <alignment vertical="top" wrapText="1"/>
    </xf>
    <xf numFmtId="0" fontId="0" fillId="0" borderId="10" xfId="0" applyBorder="1" applyAlignment="1">
      <alignment vertical="top" wrapText="1"/>
    </xf>
    <xf numFmtId="0" fontId="5" fillId="0" borderId="8" xfId="0" applyFont="1" applyFill="1" applyBorder="1" applyAlignment="1">
      <alignment vertical="top" wrapText="1"/>
    </xf>
    <xf numFmtId="0" fontId="4" fillId="2" borderId="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0" fillId="0" borderId="8" xfId="0" applyFill="1" applyBorder="1" applyAlignment="1">
      <alignment vertical="top" wrapText="1"/>
    </xf>
    <xf numFmtId="0" fontId="5" fillId="0" borderId="8" xfId="0" applyFont="1" applyFill="1" applyBorder="1" applyAlignment="1">
      <alignment horizontal="left" vertical="top" wrapText="1"/>
    </xf>
    <xf numFmtId="0" fontId="7" fillId="0" borderId="8" xfId="0" applyFont="1" applyFill="1" applyBorder="1" applyAlignment="1">
      <alignment vertical="top" wrapText="1"/>
    </xf>
    <xf numFmtId="17" fontId="0" fillId="0" borderId="8" xfId="0" applyNumberFormat="1" applyFill="1" applyBorder="1" applyAlignment="1">
      <alignment horizontal="left" vertical="top" wrapText="1"/>
    </xf>
    <xf numFmtId="0" fontId="0" fillId="0" borderId="8" xfId="0" applyFill="1" applyBorder="1" applyAlignment="1">
      <alignment horizontal="left" vertical="top"/>
    </xf>
    <xf numFmtId="0" fontId="0" fillId="0" borderId="8" xfId="0" applyFill="1" applyBorder="1" applyAlignment="1">
      <alignment vertical="top"/>
    </xf>
    <xf numFmtId="10" fontId="5" fillId="0" borderId="8" xfId="0" applyNumberFormat="1" applyFont="1" applyFill="1" applyBorder="1" applyAlignment="1">
      <alignment horizontal="left" vertical="top" wrapText="1"/>
    </xf>
    <xf numFmtId="0" fontId="0" fillId="0" borderId="8" xfId="0" applyFill="1" applyBorder="1" applyAlignment="1">
      <alignment horizontal="left" vertical="top" wrapText="1"/>
    </xf>
    <xf numFmtId="0" fontId="4" fillId="2" borderId="8" xfId="0" applyFont="1" applyFill="1" applyBorder="1" applyAlignment="1">
      <alignment horizontal="center" wrapText="1"/>
    </xf>
    <xf numFmtId="0" fontId="4" fillId="2" borderId="3" xfId="0" applyFont="1" applyFill="1" applyBorder="1" applyAlignment="1">
      <alignment horizontal="center" wrapText="1"/>
    </xf>
    <xf numFmtId="0" fontId="4" fillId="2" borderId="15" xfId="0" applyFont="1" applyFill="1" applyBorder="1" applyAlignment="1">
      <alignment horizontal="center" wrapText="1"/>
    </xf>
    <xf numFmtId="0" fontId="4" fillId="2" borderId="9" xfId="0" applyFont="1" applyFill="1" applyBorder="1" applyAlignment="1">
      <alignment horizontal="center" wrapText="1"/>
    </xf>
    <xf numFmtId="0" fontId="5" fillId="0" borderId="0" xfId="0" applyFont="1" applyBorder="1" applyAlignment="1">
      <alignment vertical="top"/>
    </xf>
    <xf numFmtId="0" fontId="5" fillId="0" borderId="0" xfId="0" applyFont="1"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19" fillId="0" borderId="8" xfId="0" applyFont="1" applyFill="1" applyBorder="1" applyAlignment="1">
      <alignment vertical="top" wrapText="1"/>
    </xf>
    <xf numFmtId="0" fontId="8" fillId="0" borderId="8" xfId="0" applyFont="1" applyFill="1" applyBorder="1" applyAlignment="1">
      <alignment vertical="top" wrapText="1"/>
    </xf>
    <xf numFmtId="17" fontId="8" fillId="0" borderId="8" xfId="0" applyNumberFormat="1" applyFont="1" applyFill="1" applyBorder="1" applyAlignment="1">
      <alignment horizontal="left" vertical="top" wrapText="1"/>
    </xf>
    <xf numFmtId="0" fontId="8" fillId="0" borderId="8" xfId="0" applyFont="1" applyFill="1" applyBorder="1" applyAlignment="1">
      <alignment vertical="top"/>
    </xf>
    <xf numFmtId="0" fontId="8" fillId="0" borderId="0" xfId="0" applyFont="1" applyFill="1" applyBorder="1" applyAlignment="1">
      <alignment vertical="top" wrapText="1"/>
    </xf>
    <xf numFmtId="0" fontId="8" fillId="0" borderId="0" xfId="0" applyFont="1" applyFill="1" applyAlignment="1">
      <alignment vertical="top" wrapText="1"/>
    </xf>
    <xf numFmtId="0" fontId="8" fillId="0" borderId="8" xfId="0" applyFont="1" applyFill="1" applyBorder="1" applyAlignment="1">
      <alignment horizontal="left" vertical="top"/>
    </xf>
    <xf numFmtId="0" fontId="8" fillId="0" borderId="8" xfId="0" applyFont="1" applyFill="1" applyBorder="1" applyAlignment="1">
      <alignment horizontal="left" vertical="top" wrapText="1"/>
    </xf>
    <xf numFmtId="0" fontId="19" fillId="5" borderId="8" xfId="0" applyFont="1" applyFill="1" applyBorder="1" applyAlignment="1">
      <alignment vertical="top" wrapText="1"/>
    </xf>
    <xf numFmtId="0" fontId="8" fillId="5" borderId="8" xfId="0" applyFont="1" applyFill="1" applyBorder="1" applyAlignment="1">
      <alignment vertical="top" wrapText="1"/>
    </xf>
    <xf numFmtId="0" fontId="8" fillId="5" borderId="0" xfId="0" applyFont="1" applyFill="1" applyBorder="1" applyAlignment="1">
      <alignment vertical="top" wrapText="1"/>
    </xf>
    <xf numFmtId="0" fontId="8" fillId="5" borderId="0" xfId="0" applyFont="1" applyFill="1" applyAlignment="1">
      <alignment vertical="top" wrapText="1"/>
    </xf>
    <xf numFmtId="17" fontId="8" fillId="5" borderId="8" xfId="0" applyNumberFormat="1" applyFont="1" applyFill="1" applyBorder="1" applyAlignment="1">
      <alignment horizontal="left" vertical="top" wrapText="1"/>
    </xf>
    <xf numFmtId="0" fontId="8" fillId="5" borderId="8" xfId="0" applyFont="1" applyFill="1" applyBorder="1" applyAlignment="1">
      <alignment horizontal="left" vertical="top"/>
    </xf>
    <xf numFmtId="0" fontId="8" fillId="5" borderId="8" xfId="0" applyFont="1" applyFill="1" applyBorder="1" applyAlignment="1">
      <alignment vertical="top"/>
    </xf>
    <xf numFmtId="0" fontId="19" fillId="5" borderId="8" xfId="0" applyFont="1" applyFill="1" applyBorder="1" applyAlignment="1">
      <alignment vertical="top"/>
    </xf>
    <xf numFmtId="0" fontId="8" fillId="5" borderId="0" xfId="0" applyFont="1" applyFill="1" applyBorder="1" applyAlignment="1">
      <alignment vertical="top"/>
    </xf>
    <xf numFmtId="0" fontId="8" fillId="5" borderId="0" xfId="0" applyFont="1" applyFill="1" applyAlignment="1">
      <alignment vertical="top"/>
    </xf>
    <xf numFmtId="0" fontId="8" fillId="5" borderId="8" xfId="0" applyFont="1" applyFill="1" applyBorder="1" applyAlignment="1">
      <alignment horizontal="left" vertical="top" wrapText="1"/>
    </xf>
    <xf numFmtId="0" fontId="19" fillId="5" borderId="8" xfId="0" applyFont="1" applyFill="1" applyBorder="1" applyAlignment="1">
      <alignment horizontal="left" vertical="top" wrapText="1"/>
    </xf>
    <xf numFmtId="0" fontId="19" fillId="5" borderId="8" xfId="0" applyFont="1" applyFill="1" applyBorder="1" applyAlignment="1">
      <alignment horizontal="left" vertical="top"/>
    </xf>
    <xf numFmtId="17" fontId="8" fillId="5" borderId="8" xfId="0" applyNumberFormat="1" applyFont="1" applyFill="1" applyBorder="1" applyAlignment="1">
      <alignment horizontal="left" vertical="top"/>
    </xf>
    <xf numFmtId="0" fontId="0" fillId="0" borderId="0" xfId="0" applyAlignment="1">
      <alignment wrapText="1"/>
    </xf>
    <xf numFmtId="0" fontId="0" fillId="0" borderId="0" xfId="0" applyFill="1" applyAlignment="1">
      <alignment wrapText="1"/>
    </xf>
    <xf numFmtId="0" fontId="0" fillId="0" borderId="0" xfId="0" applyFill="1" applyAlignment="1">
      <alignment vertical="top" wrapText="1"/>
    </xf>
    <xf numFmtId="0" fontId="0" fillId="0" borderId="0" xfId="0" applyAlignment="1">
      <alignment horizontal="left" vertical="justify" wrapText="1"/>
    </xf>
    <xf numFmtId="0" fontId="0" fillId="0" borderId="0" xfId="0" applyAlignment="1">
      <alignment horizontal="left"/>
    </xf>
    <xf numFmtId="0" fontId="0" fillId="0" borderId="0" xfId="0" applyBorder="1" applyAlignment="1">
      <alignment horizontal="left" vertical="center" wrapText="1"/>
    </xf>
    <xf numFmtId="0" fontId="0" fillId="0" borderId="0" xfId="0" applyAlignment="1">
      <alignment horizontal="left" wrapText="1"/>
    </xf>
    <xf numFmtId="0" fontId="5" fillId="0" borderId="0" xfId="0" applyFont="1" applyAlignment="1">
      <alignment wrapText="1"/>
    </xf>
    <xf numFmtId="0" fontId="0" fillId="0" borderId="7" xfId="0" applyBorder="1" applyAlignment="1">
      <alignment vertical="center" wrapText="1"/>
    </xf>
    <xf numFmtId="0" fontId="0" fillId="0" borderId="5" xfId="0" applyBorder="1" applyAlignment="1">
      <alignment wrapText="1"/>
    </xf>
    <xf numFmtId="0" fontId="0" fillId="0" borderId="6" xfId="0" applyBorder="1" applyAlignment="1">
      <alignment wrapText="1"/>
    </xf>
    <xf numFmtId="0" fontId="4" fillId="4" borderId="7" xfId="0" applyFont="1" applyFill="1" applyBorder="1" applyAlignment="1">
      <alignment horizontal="center" vertical="center"/>
    </xf>
    <xf numFmtId="0" fontId="4" fillId="4" borderId="6" xfId="0" applyFont="1" applyFill="1" applyBorder="1" applyAlignment="1">
      <alignment horizontal="center" vertical="center"/>
    </xf>
    <xf numFmtId="0" fontId="4" fillId="2" borderId="0" xfId="0" applyFont="1" applyFill="1" applyAlignment="1">
      <alignment horizontal="center" vertical="center" wrapText="1"/>
    </xf>
    <xf numFmtId="0" fontId="4" fillId="2" borderId="21" xfId="0" applyFont="1" applyFill="1" applyBorder="1" applyAlignment="1">
      <alignment horizontal="center" vertical="center" wrapText="1"/>
    </xf>
    <xf numFmtId="0" fontId="0" fillId="0" borderId="0" xfId="0" applyAlignment="1">
      <alignment horizontal="center"/>
    </xf>
    <xf numFmtId="0" fontId="0" fillId="0" borderId="2" xfId="0" applyBorder="1" applyAlignment="1">
      <alignment horizontal="center" wrapText="1"/>
    </xf>
    <xf numFmtId="0" fontId="0" fillId="0" borderId="4" xfId="0"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563880</xdr:colOff>
      <xdr:row>2</xdr:row>
      <xdr:rowOff>38100</xdr:rowOff>
    </xdr:from>
    <xdr:to>
      <xdr:col>12</xdr:col>
      <xdr:colOff>388620</xdr:colOff>
      <xdr:row>13</xdr:row>
      <xdr:rowOff>38100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49240" y="426720"/>
          <a:ext cx="5311140" cy="358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lickInTradingLiquid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ClickInTradingProducts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Types"/>
      <sheetName val="Liquids"/>
      <sheetName val="NordicPower"/>
      <sheetName val="Languages"/>
      <sheetName val="UKGas"/>
      <sheetName val="UKPower"/>
      <sheetName val="ContPower"/>
      <sheetName val="IberianPower"/>
      <sheetName val="ContGas"/>
      <sheetName val="Coal"/>
      <sheetName val="Weather"/>
      <sheetName val="MC Weather"/>
      <sheetName val="DatabaseTABLES"/>
      <sheetName val="PTLong"/>
    </sheetNames>
    <sheetDataSet>
      <sheetData sheetId="0" refreshError="1"/>
      <sheetData sheetId="1" refreshError="1"/>
      <sheetData sheetId="2" refreshError="1"/>
      <sheetData sheetId="3" refreshError="1"/>
      <sheetData sheetId="4" refreshError="1">
        <row r="69">
          <cell r="D69" t="str">
            <v>United States Dollar</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Types"/>
      <sheetName val="UKGas"/>
      <sheetName val="LongDescriptions"/>
      <sheetName val="Liquids"/>
      <sheetName val="IberianPower"/>
      <sheetName val="Weather"/>
      <sheetName val="Languages"/>
      <sheetName val="ContGas"/>
      <sheetName val="UKPower"/>
      <sheetName val="ContPower"/>
      <sheetName val="NordicPower"/>
      <sheetName val="Coal"/>
      <sheetName val="MC Weather"/>
      <sheetName val="Latency"/>
      <sheetName val="PTLong"/>
    </sheetNames>
    <sheetDataSet>
      <sheetData sheetId="0" refreshError="1"/>
      <sheetData sheetId="1">
        <row r="70">
          <cell r="D70" t="str">
            <v>United States Dollars</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38" workbookViewId="0">
      <selection activeCell="E48" sqref="E48"/>
    </sheetView>
  </sheetViews>
  <sheetFormatPr defaultColWidth="9.109375" defaultRowHeight="13.2" x14ac:dyDescent="0.25"/>
  <cols>
    <col min="1" max="1" width="17.109375" style="123" customWidth="1"/>
    <col min="2" max="2" width="12.88671875" style="123" customWidth="1"/>
    <col min="3" max="3" width="15.6640625" style="123" customWidth="1"/>
    <col min="4" max="4" width="10.44140625" style="123" customWidth="1"/>
    <col min="5" max="5" width="14" style="123" customWidth="1"/>
    <col min="6" max="6" width="14.109375" style="123" customWidth="1"/>
    <col min="7" max="7" width="13.6640625" style="123" customWidth="1"/>
    <col min="8" max="8" width="21" style="118" customWidth="1"/>
    <col min="9" max="9" width="19.5546875" style="123" customWidth="1"/>
    <col min="10" max="16384" width="9.109375" style="123"/>
  </cols>
  <sheetData>
    <row r="1" spans="1:9" customFormat="1" ht="17.399999999999999" x14ac:dyDescent="0.3">
      <c r="A1" s="23" t="s">
        <v>344</v>
      </c>
      <c r="H1" s="118"/>
    </row>
    <row r="2" spans="1:9" customFormat="1" ht="27.75" customHeight="1" x14ac:dyDescent="0.25">
      <c r="A2" s="167" t="s">
        <v>350</v>
      </c>
      <c r="B2" s="168" t="s">
        <v>450</v>
      </c>
      <c r="C2" s="167" t="s">
        <v>351</v>
      </c>
      <c r="D2" s="168" t="s">
        <v>352</v>
      </c>
      <c r="E2" s="167" t="s">
        <v>353</v>
      </c>
      <c r="F2" s="169" t="s">
        <v>354</v>
      </c>
      <c r="G2" s="170" t="s">
        <v>355</v>
      </c>
      <c r="H2" s="169" t="s">
        <v>745</v>
      </c>
      <c r="I2" s="167" t="s">
        <v>356</v>
      </c>
    </row>
    <row r="3" spans="1:9" s="139" customFormat="1" ht="25.5" customHeight="1" x14ac:dyDescent="0.25">
      <c r="A3" s="137" t="s">
        <v>822</v>
      </c>
      <c r="B3" s="136" t="s">
        <v>446</v>
      </c>
      <c r="C3" s="137" t="s">
        <v>361</v>
      </c>
      <c r="D3" s="136" t="s">
        <v>694</v>
      </c>
      <c r="E3" s="137" t="s">
        <v>683</v>
      </c>
      <c r="F3" s="138" t="s">
        <v>451</v>
      </c>
      <c r="G3" s="134" t="s">
        <v>453</v>
      </c>
      <c r="H3" s="119" t="s">
        <v>338</v>
      </c>
      <c r="I3" s="137" t="s">
        <v>8</v>
      </c>
    </row>
    <row r="4" spans="1:9" s="139" customFormat="1" ht="25.5" customHeight="1" x14ac:dyDescent="0.25">
      <c r="A4" s="134" t="s">
        <v>822</v>
      </c>
      <c r="B4" s="138" t="s">
        <v>446</v>
      </c>
      <c r="C4" s="134" t="s">
        <v>361</v>
      </c>
      <c r="D4" s="138" t="s">
        <v>694</v>
      </c>
      <c r="E4" s="134" t="s">
        <v>684</v>
      </c>
      <c r="F4" s="138" t="s">
        <v>451</v>
      </c>
      <c r="G4" s="134" t="s">
        <v>453</v>
      </c>
      <c r="H4" s="119" t="s">
        <v>338</v>
      </c>
      <c r="I4" s="134" t="s">
        <v>8</v>
      </c>
    </row>
    <row r="5" spans="1:9" s="140" customFormat="1" ht="25.5" customHeight="1" x14ac:dyDescent="0.25">
      <c r="A5" s="134" t="s">
        <v>822</v>
      </c>
      <c r="B5" s="138" t="s">
        <v>446</v>
      </c>
      <c r="C5" s="134" t="s">
        <v>361</v>
      </c>
      <c r="D5" s="138" t="s">
        <v>695</v>
      </c>
      <c r="E5" s="134" t="s">
        <v>109</v>
      </c>
      <c r="F5" s="138" t="s">
        <v>358</v>
      </c>
      <c r="G5" s="134" t="s">
        <v>453</v>
      </c>
      <c r="H5" s="119" t="s">
        <v>338</v>
      </c>
      <c r="I5" s="134" t="s">
        <v>448</v>
      </c>
    </row>
    <row r="6" spans="1:9" s="140" customFormat="1" ht="25.5" customHeight="1" x14ac:dyDescent="0.25">
      <c r="A6" s="134" t="s">
        <v>822</v>
      </c>
      <c r="B6" s="138" t="s">
        <v>446</v>
      </c>
      <c r="C6" s="134" t="s">
        <v>361</v>
      </c>
      <c r="D6" s="138" t="s">
        <v>695</v>
      </c>
      <c r="E6" s="134" t="s">
        <v>110</v>
      </c>
      <c r="F6" s="138" t="s">
        <v>358</v>
      </c>
      <c r="G6" s="134" t="s">
        <v>453</v>
      </c>
      <c r="H6" s="119" t="s">
        <v>338</v>
      </c>
      <c r="I6" s="134" t="s">
        <v>448</v>
      </c>
    </row>
    <row r="7" spans="1:9" s="140" customFormat="1" ht="25.5" customHeight="1" x14ac:dyDescent="0.25">
      <c r="A7" s="134" t="s">
        <v>822</v>
      </c>
      <c r="B7" s="138" t="s">
        <v>446</v>
      </c>
      <c r="C7" s="134" t="s">
        <v>361</v>
      </c>
      <c r="D7" s="138" t="s">
        <v>695</v>
      </c>
      <c r="E7" s="134" t="s">
        <v>684</v>
      </c>
      <c r="F7" s="138" t="s">
        <v>358</v>
      </c>
      <c r="G7" s="134" t="s">
        <v>453</v>
      </c>
      <c r="H7" s="119" t="s">
        <v>338</v>
      </c>
      <c r="I7" s="134" t="s">
        <v>448</v>
      </c>
    </row>
    <row r="8" spans="1:9" s="140" customFormat="1" ht="25.5" customHeight="1" x14ac:dyDescent="0.25">
      <c r="A8" s="134" t="s">
        <v>822</v>
      </c>
      <c r="B8" s="138" t="s">
        <v>446</v>
      </c>
      <c r="C8" s="134" t="s">
        <v>361</v>
      </c>
      <c r="D8" s="138" t="s">
        <v>695</v>
      </c>
      <c r="E8" s="134" t="s">
        <v>449</v>
      </c>
      <c r="F8" s="138" t="s">
        <v>358</v>
      </c>
      <c r="G8" s="134" t="s">
        <v>453</v>
      </c>
      <c r="H8" s="119" t="s">
        <v>338</v>
      </c>
      <c r="I8" s="134" t="s">
        <v>448</v>
      </c>
    </row>
    <row r="9" spans="1:9" s="140" customFormat="1" ht="25.5" customHeight="1" thickBot="1" x14ac:dyDescent="0.3">
      <c r="A9" s="135" t="s">
        <v>822</v>
      </c>
      <c r="B9" s="141" t="s">
        <v>446</v>
      </c>
      <c r="C9" s="135" t="s">
        <v>361</v>
      </c>
      <c r="D9" s="141" t="s">
        <v>695</v>
      </c>
      <c r="E9" s="135" t="s">
        <v>687</v>
      </c>
      <c r="F9" s="141" t="s">
        <v>358</v>
      </c>
      <c r="G9" s="135" t="s">
        <v>453</v>
      </c>
      <c r="H9" s="120" t="s">
        <v>338</v>
      </c>
      <c r="I9" s="135" t="s">
        <v>448</v>
      </c>
    </row>
    <row r="10" spans="1:9" ht="25.5" customHeight="1" x14ac:dyDescent="0.25">
      <c r="A10" s="126" t="s">
        <v>823</v>
      </c>
      <c r="B10" s="144" t="s">
        <v>446</v>
      </c>
      <c r="C10" s="126" t="s">
        <v>360</v>
      </c>
      <c r="D10" s="144" t="s">
        <v>694</v>
      </c>
      <c r="E10" s="126" t="s">
        <v>683</v>
      </c>
      <c r="F10" s="144" t="s">
        <v>451</v>
      </c>
      <c r="G10" s="126" t="s">
        <v>363</v>
      </c>
      <c r="H10" s="119" t="s">
        <v>338</v>
      </c>
      <c r="I10" s="134" t="s">
        <v>8</v>
      </c>
    </row>
    <row r="11" spans="1:9" ht="25.5" customHeight="1" thickBot="1" x14ac:dyDescent="0.3">
      <c r="A11" s="127" t="s">
        <v>823</v>
      </c>
      <c r="B11" s="124" t="s">
        <v>446</v>
      </c>
      <c r="C11" s="127" t="s">
        <v>360</v>
      </c>
      <c r="D11" s="124" t="s">
        <v>694</v>
      </c>
      <c r="E11" s="127" t="s">
        <v>829</v>
      </c>
      <c r="F11" s="124" t="s">
        <v>451</v>
      </c>
      <c r="G11" s="127" t="s">
        <v>363</v>
      </c>
      <c r="H11" s="120" t="s">
        <v>338</v>
      </c>
      <c r="I11" s="135" t="s">
        <v>8</v>
      </c>
    </row>
    <row r="12" spans="1:9" s="122" customFormat="1" ht="42" customHeight="1" x14ac:dyDescent="0.25">
      <c r="A12" s="125" t="s">
        <v>824</v>
      </c>
      <c r="B12" s="171" t="s">
        <v>446</v>
      </c>
      <c r="C12" s="125" t="s">
        <v>360</v>
      </c>
      <c r="D12" s="171" t="s">
        <v>694</v>
      </c>
      <c r="E12" s="125" t="s">
        <v>683</v>
      </c>
      <c r="F12" s="171" t="s">
        <v>451</v>
      </c>
      <c r="G12" s="125" t="s">
        <v>454</v>
      </c>
      <c r="H12" s="172" t="s">
        <v>339</v>
      </c>
      <c r="I12" s="133" t="s">
        <v>8</v>
      </c>
    </row>
    <row r="13" spans="1:9" ht="44.25" customHeight="1" x14ac:dyDescent="0.25">
      <c r="A13" s="126" t="s">
        <v>824</v>
      </c>
      <c r="B13" s="144" t="s">
        <v>446</v>
      </c>
      <c r="C13" s="126" t="s">
        <v>360</v>
      </c>
      <c r="D13" s="144" t="s">
        <v>695</v>
      </c>
      <c r="E13" s="126" t="s">
        <v>357</v>
      </c>
      <c r="F13" s="144" t="s">
        <v>774</v>
      </c>
      <c r="G13" s="126" t="s">
        <v>454</v>
      </c>
      <c r="H13" s="172" t="s">
        <v>339</v>
      </c>
      <c r="I13" s="134" t="s">
        <v>448</v>
      </c>
    </row>
    <row r="14" spans="1:9" ht="42.75" customHeight="1" x14ac:dyDescent="0.25">
      <c r="A14" s="126" t="s">
        <v>824</v>
      </c>
      <c r="B14" s="144" t="s">
        <v>446</v>
      </c>
      <c r="C14" s="126" t="s">
        <v>360</v>
      </c>
      <c r="D14" s="144" t="s">
        <v>695</v>
      </c>
      <c r="E14" s="126" t="s">
        <v>357</v>
      </c>
      <c r="F14" s="144" t="s">
        <v>778</v>
      </c>
      <c r="G14" s="126" t="s">
        <v>454</v>
      </c>
      <c r="H14" s="172" t="s">
        <v>339</v>
      </c>
      <c r="I14" s="134" t="s">
        <v>448</v>
      </c>
    </row>
    <row r="15" spans="1:9" ht="41.25" customHeight="1" thickBot="1" x14ac:dyDescent="0.3">
      <c r="A15" s="127" t="s">
        <v>824</v>
      </c>
      <c r="B15" s="124" t="s">
        <v>446</v>
      </c>
      <c r="C15" s="127" t="s">
        <v>360</v>
      </c>
      <c r="D15" s="124" t="s">
        <v>695</v>
      </c>
      <c r="E15" s="127" t="s">
        <v>357</v>
      </c>
      <c r="F15" s="124" t="s">
        <v>777</v>
      </c>
      <c r="G15" s="127" t="s">
        <v>454</v>
      </c>
      <c r="H15" s="121" t="s">
        <v>339</v>
      </c>
      <c r="I15" s="135" t="s">
        <v>448</v>
      </c>
    </row>
    <row r="16" spans="1:9" ht="25.5" customHeight="1" x14ac:dyDescent="0.25">
      <c r="A16" s="126" t="s">
        <v>825</v>
      </c>
      <c r="B16" s="144" t="s">
        <v>446</v>
      </c>
      <c r="C16" s="126" t="s">
        <v>360</v>
      </c>
      <c r="D16" s="144" t="s">
        <v>694</v>
      </c>
      <c r="E16" s="126" t="s">
        <v>683</v>
      </c>
      <c r="F16" s="144" t="s">
        <v>451</v>
      </c>
      <c r="G16" s="126" t="s">
        <v>374</v>
      </c>
      <c r="H16" s="172" t="s">
        <v>340</v>
      </c>
      <c r="I16" s="134" t="s">
        <v>8</v>
      </c>
    </row>
    <row r="17" spans="1:9" ht="25.5" customHeight="1" x14ac:dyDescent="0.25">
      <c r="A17" s="126" t="s">
        <v>825</v>
      </c>
      <c r="B17" s="144" t="s">
        <v>446</v>
      </c>
      <c r="C17" s="126" t="s">
        <v>360</v>
      </c>
      <c r="D17" s="144" t="s">
        <v>694</v>
      </c>
      <c r="E17" s="126" t="s">
        <v>684</v>
      </c>
      <c r="F17" s="144" t="s">
        <v>451</v>
      </c>
      <c r="G17" s="126" t="s">
        <v>374</v>
      </c>
      <c r="H17" s="172" t="s">
        <v>340</v>
      </c>
      <c r="I17" s="134" t="s">
        <v>8</v>
      </c>
    </row>
    <row r="18" spans="1:9" ht="25.5" customHeight="1" thickBot="1" x14ac:dyDescent="0.3">
      <c r="A18" s="127" t="s">
        <v>825</v>
      </c>
      <c r="B18" s="124" t="s">
        <v>446</v>
      </c>
      <c r="C18" s="127" t="s">
        <v>360</v>
      </c>
      <c r="D18" s="124" t="s">
        <v>694</v>
      </c>
      <c r="E18" s="127" t="s">
        <v>829</v>
      </c>
      <c r="F18" s="124" t="s">
        <v>451</v>
      </c>
      <c r="G18" s="127" t="s">
        <v>374</v>
      </c>
      <c r="H18" s="121" t="s">
        <v>340</v>
      </c>
      <c r="I18" s="135" t="s">
        <v>8</v>
      </c>
    </row>
    <row r="19" spans="1:9" ht="26.4" x14ac:dyDescent="0.25">
      <c r="A19" s="126" t="s">
        <v>826</v>
      </c>
      <c r="B19" s="144" t="s">
        <v>446</v>
      </c>
      <c r="C19" s="126" t="s">
        <v>361</v>
      </c>
      <c r="D19" s="144" t="s">
        <v>694</v>
      </c>
      <c r="E19" s="126" t="s">
        <v>683</v>
      </c>
      <c r="F19" s="144" t="s">
        <v>451</v>
      </c>
      <c r="G19" s="126" t="s">
        <v>453</v>
      </c>
      <c r="H19" s="172" t="s">
        <v>341</v>
      </c>
      <c r="I19" s="134" t="s">
        <v>8</v>
      </c>
    </row>
    <row r="20" spans="1:9" ht="26.4" x14ac:dyDescent="0.25">
      <c r="A20" s="126" t="s">
        <v>826</v>
      </c>
      <c r="B20" s="144" t="s">
        <v>446</v>
      </c>
      <c r="C20" s="126" t="s">
        <v>361</v>
      </c>
      <c r="D20" s="144" t="s">
        <v>695</v>
      </c>
      <c r="E20" s="126" t="s">
        <v>357</v>
      </c>
      <c r="F20" s="144" t="s">
        <v>358</v>
      </c>
      <c r="G20" s="126" t="s">
        <v>453</v>
      </c>
      <c r="H20" s="172" t="s">
        <v>341</v>
      </c>
      <c r="I20" s="134" t="s">
        <v>448</v>
      </c>
    </row>
    <row r="21" spans="1:9" ht="26.4" x14ac:dyDescent="0.25">
      <c r="A21" s="126" t="s">
        <v>826</v>
      </c>
      <c r="B21" s="144" t="s">
        <v>446</v>
      </c>
      <c r="C21" s="126" t="s">
        <v>361</v>
      </c>
      <c r="D21" s="144" t="s">
        <v>695</v>
      </c>
      <c r="E21" s="126" t="s">
        <v>684</v>
      </c>
      <c r="F21" s="144" t="s">
        <v>451</v>
      </c>
      <c r="G21" s="126" t="s">
        <v>453</v>
      </c>
      <c r="H21" s="172" t="s">
        <v>341</v>
      </c>
      <c r="I21" s="134" t="s">
        <v>448</v>
      </c>
    </row>
    <row r="22" spans="1:9" ht="26.4" x14ac:dyDescent="0.25">
      <c r="A22" s="126" t="s">
        <v>826</v>
      </c>
      <c r="B22" s="144" t="s">
        <v>446</v>
      </c>
      <c r="C22" s="126" t="s">
        <v>361</v>
      </c>
      <c r="D22" s="144" t="s">
        <v>695</v>
      </c>
      <c r="E22" s="126" t="s">
        <v>449</v>
      </c>
      <c r="F22" s="144" t="s">
        <v>451</v>
      </c>
      <c r="G22" s="126" t="s">
        <v>453</v>
      </c>
      <c r="H22" s="172" t="s">
        <v>341</v>
      </c>
      <c r="I22" s="134" t="s">
        <v>448</v>
      </c>
    </row>
    <row r="23" spans="1:9" ht="27" thickBot="1" x14ac:dyDescent="0.3">
      <c r="A23" s="127" t="s">
        <v>826</v>
      </c>
      <c r="B23" s="124" t="s">
        <v>446</v>
      </c>
      <c r="C23" s="127" t="s">
        <v>361</v>
      </c>
      <c r="D23" s="124" t="s">
        <v>695</v>
      </c>
      <c r="E23" s="127" t="s">
        <v>687</v>
      </c>
      <c r="F23" s="124" t="s">
        <v>358</v>
      </c>
      <c r="G23" s="127" t="s">
        <v>453</v>
      </c>
      <c r="H23" s="121" t="s">
        <v>341</v>
      </c>
      <c r="I23" s="135" t="s">
        <v>448</v>
      </c>
    </row>
    <row r="24" spans="1:9" ht="25.5" customHeight="1" x14ac:dyDescent="0.25">
      <c r="A24" s="126" t="s">
        <v>827</v>
      </c>
      <c r="B24" s="144" t="s">
        <v>446</v>
      </c>
      <c r="C24" s="126" t="s">
        <v>827</v>
      </c>
      <c r="D24" s="144" t="s">
        <v>432</v>
      </c>
      <c r="E24" s="126" t="s">
        <v>433</v>
      </c>
      <c r="F24" s="144" t="s">
        <v>451</v>
      </c>
      <c r="G24" s="126" t="s">
        <v>374</v>
      </c>
      <c r="H24" s="119" t="s">
        <v>338</v>
      </c>
      <c r="I24" s="126" t="s">
        <v>410</v>
      </c>
    </row>
    <row r="25" spans="1:9" ht="25.5" customHeight="1" thickBot="1" x14ac:dyDescent="0.3">
      <c r="A25" s="127" t="s">
        <v>827</v>
      </c>
      <c r="B25" s="124" t="s">
        <v>446</v>
      </c>
      <c r="C25" s="127" t="s">
        <v>827</v>
      </c>
      <c r="D25" s="124" t="s">
        <v>432</v>
      </c>
      <c r="E25" s="127" t="s">
        <v>434</v>
      </c>
      <c r="F25" s="124" t="s">
        <v>451</v>
      </c>
      <c r="G25" s="127" t="s">
        <v>374</v>
      </c>
      <c r="H25" s="120" t="s">
        <v>338</v>
      </c>
      <c r="I25" s="127" t="s">
        <v>410</v>
      </c>
    </row>
    <row r="26" spans="1:9" ht="25.5" customHeight="1" x14ac:dyDescent="0.25">
      <c r="A26" s="126" t="s">
        <v>675</v>
      </c>
      <c r="B26" s="144" t="s">
        <v>446</v>
      </c>
      <c r="C26" s="126" t="s">
        <v>742</v>
      </c>
      <c r="D26" s="144" t="s">
        <v>694</v>
      </c>
      <c r="E26" s="126" t="s">
        <v>683</v>
      </c>
      <c r="F26" s="144" t="s">
        <v>451</v>
      </c>
      <c r="G26" s="126" t="s">
        <v>374</v>
      </c>
      <c r="H26" s="119" t="s">
        <v>338</v>
      </c>
      <c r="I26" s="126" t="s">
        <v>8</v>
      </c>
    </row>
    <row r="27" spans="1:9" ht="25.5" customHeight="1" x14ac:dyDescent="0.25">
      <c r="A27" s="126" t="s">
        <v>675</v>
      </c>
      <c r="B27" s="144" t="s">
        <v>446</v>
      </c>
      <c r="C27" s="126" t="s">
        <v>743</v>
      </c>
      <c r="D27" s="144" t="s">
        <v>694</v>
      </c>
      <c r="E27" s="126" t="s">
        <v>683</v>
      </c>
      <c r="F27" s="144" t="s">
        <v>451</v>
      </c>
      <c r="G27" s="126" t="s">
        <v>374</v>
      </c>
      <c r="H27" s="119" t="s">
        <v>338</v>
      </c>
      <c r="I27" s="126" t="s">
        <v>8</v>
      </c>
    </row>
    <row r="28" spans="1:9" ht="25.5" customHeight="1" x14ac:dyDescent="0.25">
      <c r="A28" s="126" t="s">
        <v>675</v>
      </c>
      <c r="B28" s="144" t="s">
        <v>446</v>
      </c>
      <c r="C28" s="126" t="s">
        <v>435</v>
      </c>
      <c r="D28" s="144" t="s">
        <v>694</v>
      </c>
      <c r="E28" s="126" t="s">
        <v>683</v>
      </c>
      <c r="F28" s="144" t="s">
        <v>451</v>
      </c>
      <c r="G28" s="126" t="s">
        <v>374</v>
      </c>
      <c r="H28" s="119" t="s">
        <v>338</v>
      </c>
      <c r="I28" s="126" t="s">
        <v>8</v>
      </c>
    </row>
    <row r="29" spans="1:9" ht="25.5" customHeight="1" x14ac:dyDescent="0.25">
      <c r="A29" s="126" t="s">
        <v>675</v>
      </c>
      <c r="B29" s="144" t="s">
        <v>446</v>
      </c>
      <c r="C29" s="126" t="s">
        <v>742</v>
      </c>
      <c r="D29" s="144" t="s">
        <v>694</v>
      </c>
      <c r="E29" s="126" t="s">
        <v>684</v>
      </c>
      <c r="F29" s="144" t="s">
        <v>451</v>
      </c>
      <c r="G29" s="126" t="s">
        <v>374</v>
      </c>
      <c r="H29" s="119" t="s">
        <v>338</v>
      </c>
      <c r="I29" s="126" t="s">
        <v>8</v>
      </c>
    </row>
    <row r="30" spans="1:9" ht="25.5" customHeight="1" x14ac:dyDescent="0.25">
      <c r="A30" s="126" t="s">
        <v>675</v>
      </c>
      <c r="B30" s="144" t="s">
        <v>446</v>
      </c>
      <c r="C30" s="126" t="s">
        <v>743</v>
      </c>
      <c r="D30" s="144" t="s">
        <v>694</v>
      </c>
      <c r="E30" s="126" t="s">
        <v>684</v>
      </c>
      <c r="F30" s="144" t="s">
        <v>451</v>
      </c>
      <c r="G30" s="126" t="s">
        <v>374</v>
      </c>
      <c r="H30" s="119" t="s">
        <v>338</v>
      </c>
      <c r="I30" s="126" t="s">
        <v>8</v>
      </c>
    </row>
    <row r="31" spans="1:9" ht="25.5" customHeight="1" thickBot="1" x14ac:dyDescent="0.3">
      <c r="A31" s="127" t="s">
        <v>675</v>
      </c>
      <c r="B31" s="124" t="s">
        <v>446</v>
      </c>
      <c r="C31" s="127" t="s">
        <v>435</v>
      </c>
      <c r="D31" s="124" t="s">
        <v>694</v>
      </c>
      <c r="E31" s="127" t="s">
        <v>684</v>
      </c>
      <c r="F31" s="124" t="s">
        <v>451</v>
      </c>
      <c r="G31" s="127" t="s">
        <v>374</v>
      </c>
      <c r="H31" s="120" t="s">
        <v>338</v>
      </c>
      <c r="I31" s="127" t="s">
        <v>8</v>
      </c>
    </row>
    <row r="32" spans="1:9" ht="25.5" customHeight="1" x14ac:dyDescent="0.25">
      <c r="A32" s="126" t="s">
        <v>837</v>
      </c>
      <c r="B32" s="144" t="s">
        <v>446</v>
      </c>
      <c r="C32" s="128" t="s">
        <v>375</v>
      </c>
      <c r="D32" s="144" t="s">
        <v>694</v>
      </c>
      <c r="E32" s="126" t="s">
        <v>683</v>
      </c>
      <c r="F32" s="144" t="s">
        <v>451</v>
      </c>
      <c r="G32" s="126" t="s">
        <v>436</v>
      </c>
      <c r="H32" s="145" t="s">
        <v>746</v>
      </c>
      <c r="I32" s="126" t="s">
        <v>8</v>
      </c>
    </row>
    <row r="33" spans="1:9" ht="25.5" customHeight="1" x14ac:dyDescent="0.25">
      <c r="A33" s="126" t="s">
        <v>837</v>
      </c>
      <c r="B33" s="144" t="s">
        <v>446</v>
      </c>
      <c r="C33" s="129" t="s">
        <v>378</v>
      </c>
      <c r="D33" s="144" t="s">
        <v>694</v>
      </c>
      <c r="E33" s="126" t="s">
        <v>683</v>
      </c>
      <c r="F33" s="144" t="s">
        <v>451</v>
      </c>
      <c r="G33" s="126" t="s">
        <v>436</v>
      </c>
      <c r="H33" s="172" t="s">
        <v>746</v>
      </c>
      <c r="I33" s="126" t="s">
        <v>8</v>
      </c>
    </row>
    <row r="34" spans="1:9" ht="25.5" customHeight="1" x14ac:dyDescent="0.25">
      <c r="A34" s="126" t="s">
        <v>837</v>
      </c>
      <c r="B34" s="144" t="s">
        <v>446</v>
      </c>
      <c r="C34" s="128" t="s">
        <v>278</v>
      </c>
      <c r="D34" s="144" t="s">
        <v>694</v>
      </c>
      <c r="E34" s="126" t="s">
        <v>683</v>
      </c>
      <c r="F34" s="144" t="s">
        <v>451</v>
      </c>
      <c r="G34" s="126" t="s">
        <v>436</v>
      </c>
      <c r="H34" s="172" t="s">
        <v>746</v>
      </c>
      <c r="I34" s="126" t="s">
        <v>8</v>
      </c>
    </row>
    <row r="35" spans="1:9" ht="25.5" customHeight="1" x14ac:dyDescent="0.25">
      <c r="A35" s="126" t="s">
        <v>837</v>
      </c>
      <c r="B35" s="144" t="s">
        <v>446</v>
      </c>
      <c r="C35" s="128" t="s">
        <v>23</v>
      </c>
      <c r="D35" s="144" t="s">
        <v>694</v>
      </c>
      <c r="E35" s="126" t="s">
        <v>683</v>
      </c>
      <c r="F35" s="144" t="s">
        <v>451</v>
      </c>
      <c r="G35" s="126" t="s">
        <v>436</v>
      </c>
      <c r="H35" s="172" t="s">
        <v>746</v>
      </c>
      <c r="I35" s="126" t="s">
        <v>8</v>
      </c>
    </row>
    <row r="36" spans="1:9" ht="25.5" customHeight="1" x14ac:dyDescent="0.25">
      <c r="A36" s="126" t="s">
        <v>837</v>
      </c>
      <c r="B36" s="144" t="s">
        <v>446</v>
      </c>
      <c r="C36" s="128" t="s">
        <v>392</v>
      </c>
      <c r="D36" s="144" t="s">
        <v>694</v>
      </c>
      <c r="E36" s="126" t="s">
        <v>683</v>
      </c>
      <c r="F36" s="144" t="s">
        <v>451</v>
      </c>
      <c r="G36" s="126" t="s">
        <v>436</v>
      </c>
      <c r="H36" s="172" t="s">
        <v>746</v>
      </c>
      <c r="I36" s="126" t="s">
        <v>8</v>
      </c>
    </row>
    <row r="37" spans="1:9" ht="25.5" customHeight="1" x14ac:dyDescent="0.25">
      <c r="A37" s="126" t="s">
        <v>837</v>
      </c>
      <c r="B37" s="144" t="s">
        <v>446</v>
      </c>
      <c r="C37" s="130" t="s">
        <v>406</v>
      </c>
      <c r="D37" s="144" t="s">
        <v>694</v>
      </c>
      <c r="E37" s="126" t="s">
        <v>407</v>
      </c>
      <c r="F37" s="144" t="s">
        <v>451</v>
      </c>
      <c r="G37" s="126" t="s">
        <v>436</v>
      </c>
      <c r="H37" s="172" t="s">
        <v>746</v>
      </c>
      <c r="I37" s="126" t="s">
        <v>8</v>
      </c>
    </row>
    <row r="38" spans="1:9" ht="25.5" customHeight="1" x14ac:dyDescent="0.25">
      <c r="A38" s="126" t="s">
        <v>837</v>
      </c>
      <c r="B38" s="144" t="s">
        <v>446</v>
      </c>
      <c r="C38" s="128" t="s">
        <v>394</v>
      </c>
      <c r="D38" s="144" t="s">
        <v>695</v>
      </c>
      <c r="E38" s="126" t="s">
        <v>433</v>
      </c>
      <c r="F38" s="144" t="s">
        <v>451</v>
      </c>
      <c r="G38" s="126" t="s">
        <v>436</v>
      </c>
      <c r="H38" s="172" t="s">
        <v>342</v>
      </c>
      <c r="I38" s="126" t="s">
        <v>364</v>
      </c>
    </row>
    <row r="39" spans="1:9" ht="26.4" x14ac:dyDescent="0.25">
      <c r="A39" s="126" t="s">
        <v>837</v>
      </c>
      <c r="B39" s="144" t="s">
        <v>446</v>
      </c>
      <c r="C39" s="128" t="s">
        <v>397</v>
      </c>
      <c r="D39" s="144" t="s">
        <v>695</v>
      </c>
      <c r="E39" s="126" t="s">
        <v>433</v>
      </c>
      <c r="F39" s="144" t="s">
        <v>451</v>
      </c>
      <c r="G39" s="126" t="s">
        <v>436</v>
      </c>
      <c r="H39" s="172" t="s">
        <v>342</v>
      </c>
      <c r="I39" s="126" t="s">
        <v>364</v>
      </c>
    </row>
    <row r="40" spans="1:9" ht="26.4" x14ac:dyDescent="0.25">
      <c r="A40" s="126" t="s">
        <v>837</v>
      </c>
      <c r="B40" s="144" t="s">
        <v>446</v>
      </c>
      <c r="C40" s="128" t="s">
        <v>399</v>
      </c>
      <c r="D40" s="144" t="s">
        <v>695</v>
      </c>
      <c r="E40" s="126" t="s">
        <v>433</v>
      </c>
      <c r="F40" s="144" t="s">
        <v>451</v>
      </c>
      <c r="G40" s="126" t="s">
        <v>436</v>
      </c>
      <c r="H40" s="172" t="s">
        <v>342</v>
      </c>
      <c r="I40" s="126" t="s">
        <v>364</v>
      </c>
    </row>
    <row r="41" spans="1:9" ht="26.4" x14ac:dyDescent="0.25">
      <c r="A41" s="126" t="s">
        <v>837</v>
      </c>
      <c r="B41" s="144" t="s">
        <v>446</v>
      </c>
      <c r="C41" s="128" t="s">
        <v>403</v>
      </c>
      <c r="D41" s="144" t="s">
        <v>695</v>
      </c>
      <c r="E41" s="126" t="s">
        <v>433</v>
      </c>
      <c r="F41" s="144" t="s">
        <v>451</v>
      </c>
      <c r="G41" s="126" t="s">
        <v>436</v>
      </c>
      <c r="H41" s="172" t="s">
        <v>342</v>
      </c>
      <c r="I41" s="126" t="s">
        <v>364</v>
      </c>
    </row>
    <row r="42" spans="1:9" ht="39.6" x14ac:dyDescent="0.25">
      <c r="A42" s="126" t="s">
        <v>837</v>
      </c>
      <c r="B42" s="144" t="s">
        <v>446</v>
      </c>
      <c r="C42" s="128" t="s">
        <v>279</v>
      </c>
      <c r="D42" s="144" t="s">
        <v>695</v>
      </c>
      <c r="E42" s="126" t="s">
        <v>433</v>
      </c>
      <c r="F42" s="144" t="s">
        <v>451</v>
      </c>
      <c r="G42" s="126" t="s">
        <v>436</v>
      </c>
      <c r="H42" s="172" t="s">
        <v>342</v>
      </c>
      <c r="I42" s="126" t="s">
        <v>8</v>
      </c>
    </row>
    <row r="43" spans="1:9" ht="26.4" x14ac:dyDescent="0.25">
      <c r="A43" s="126" t="s">
        <v>837</v>
      </c>
      <c r="B43" s="144" t="s">
        <v>446</v>
      </c>
      <c r="C43" s="128" t="s">
        <v>280</v>
      </c>
      <c r="D43" s="144" t="s">
        <v>695</v>
      </c>
      <c r="E43" s="126" t="s">
        <v>433</v>
      </c>
      <c r="F43" s="144" t="s">
        <v>451</v>
      </c>
      <c r="G43" s="126" t="s">
        <v>436</v>
      </c>
      <c r="H43" s="172" t="s">
        <v>342</v>
      </c>
      <c r="I43" s="126" t="s">
        <v>364</v>
      </c>
    </row>
    <row r="44" spans="1:9" ht="26.4" x14ac:dyDescent="0.25">
      <c r="A44" s="126" t="s">
        <v>837</v>
      </c>
      <c r="B44" s="144" t="s">
        <v>446</v>
      </c>
      <c r="C44" s="128" t="s">
        <v>281</v>
      </c>
      <c r="D44" s="144" t="s">
        <v>695</v>
      </c>
      <c r="E44" s="126" t="s">
        <v>433</v>
      </c>
      <c r="F44" s="144" t="s">
        <v>451</v>
      </c>
      <c r="G44" s="126" t="s">
        <v>436</v>
      </c>
      <c r="H44" s="172" t="s">
        <v>342</v>
      </c>
      <c r="I44" s="126" t="s">
        <v>364</v>
      </c>
    </row>
    <row r="45" spans="1:9" ht="27" thickBot="1" x14ac:dyDescent="0.3">
      <c r="A45" s="127" t="s">
        <v>837</v>
      </c>
      <c r="B45" s="124" t="s">
        <v>446</v>
      </c>
      <c r="C45" s="131" t="s">
        <v>282</v>
      </c>
      <c r="D45" s="124" t="s">
        <v>695</v>
      </c>
      <c r="E45" s="127" t="s">
        <v>433</v>
      </c>
      <c r="F45" s="124" t="s">
        <v>451</v>
      </c>
      <c r="G45" s="127" t="s">
        <v>436</v>
      </c>
      <c r="H45" s="121" t="s">
        <v>342</v>
      </c>
      <c r="I45" s="127" t="s">
        <v>364</v>
      </c>
    </row>
    <row r="46" spans="1:9" ht="26.4" x14ac:dyDescent="0.25">
      <c r="A46" s="132" t="s">
        <v>262</v>
      </c>
      <c r="B46" s="145" t="s">
        <v>409</v>
      </c>
      <c r="C46" s="132" t="s">
        <v>360</v>
      </c>
      <c r="D46" s="145" t="s">
        <v>694</v>
      </c>
      <c r="E46" s="132" t="s">
        <v>683</v>
      </c>
      <c r="F46" s="145" t="s">
        <v>451</v>
      </c>
      <c r="G46" s="132" t="s">
        <v>363</v>
      </c>
      <c r="H46" s="173" t="s">
        <v>343</v>
      </c>
      <c r="I46" s="132" t="s">
        <v>411</v>
      </c>
    </row>
    <row r="47" spans="1:9" ht="26.4" x14ac:dyDescent="0.25">
      <c r="A47" s="132" t="s">
        <v>262</v>
      </c>
      <c r="B47" s="145" t="s">
        <v>409</v>
      </c>
      <c r="C47" s="132" t="s">
        <v>360</v>
      </c>
      <c r="D47" s="145" t="s">
        <v>694</v>
      </c>
      <c r="E47" s="132" t="s">
        <v>684</v>
      </c>
      <c r="F47" s="145" t="s">
        <v>451</v>
      </c>
      <c r="G47" s="132" t="s">
        <v>363</v>
      </c>
      <c r="H47" s="173" t="s">
        <v>343</v>
      </c>
      <c r="I47" s="132" t="s">
        <v>411</v>
      </c>
    </row>
    <row r="48" spans="1:9" ht="26.4" x14ac:dyDescent="0.25">
      <c r="A48" s="132" t="s">
        <v>262</v>
      </c>
      <c r="B48" s="145" t="s">
        <v>409</v>
      </c>
      <c r="C48" s="132" t="s">
        <v>360</v>
      </c>
      <c r="D48" s="145" t="s">
        <v>694</v>
      </c>
      <c r="E48" s="132" t="s">
        <v>829</v>
      </c>
      <c r="F48" s="145" t="s">
        <v>451</v>
      </c>
      <c r="G48" s="132" t="s">
        <v>363</v>
      </c>
      <c r="H48" s="173" t="s">
        <v>343</v>
      </c>
      <c r="I48" s="132" t="s">
        <v>411</v>
      </c>
    </row>
    <row r="49" spans="1:9" ht="26.4" x14ac:dyDescent="0.25">
      <c r="A49" s="152" t="s">
        <v>262</v>
      </c>
      <c r="B49" s="154" t="s">
        <v>409</v>
      </c>
      <c r="C49" s="152" t="s">
        <v>360</v>
      </c>
      <c r="D49" s="154" t="s">
        <v>695</v>
      </c>
      <c r="E49" s="152" t="s">
        <v>683</v>
      </c>
      <c r="F49" s="154" t="s">
        <v>451</v>
      </c>
      <c r="G49" s="152" t="s">
        <v>363</v>
      </c>
      <c r="H49" s="174" t="s">
        <v>343</v>
      </c>
      <c r="I49" s="152" t="s">
        <v>411</v>
      </c>
    </row>
  </sheetData>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V114"/>
  <sheetViews>
    <sheetView topLeftCell="A43" workbookViewId="0">
      <selection activeCell="C45" sqref="C45"/>
    </sheetView>
  </sheetViews>
  <sheetFormatPr defaultRowHeight="13.2" x14ac:dyDescent="0.25"/>
  <cols>
    <col min="1" max="1" width="17.5546875" customWidth="1"/>
    <col min="2" max="2" width="21.88671875" customWidth="1"/>
    <col min="3" max="3" width="11.6640625" customWidth="1"/>
    <col min="4" max="4" width="9.5546875" customWidth="1"/>
    <col min="5" max="5" width="10.88671875" customWidth="1"/>
    <col min="7" max="7" width="12.109375" customWidth="1"/>
    <col min="8" max="8" width="10.6640625" customWidth="1"/>
    <col min="9" max="9" width="13" customWidth="1"/>
    <col min="10" max="10" width="9.6640625" customWidth="1"/>
    <col min="11" max="11" width="11.88671875" customWidth="1"/>
    <col min="13" max="13" width="10.33203125" customWidth="1"/>
    <col min="15" max="15" width="12.44140625" customWidth="1"/>
    <col min="17" max="17" width="12.5546875" customWidth="1"/>
    <col min="19" max="19" width="12.33203125" customWidth="1"/>
  </cols>
  <sheetData>
    <row r="1" spans="1:17" x14ac:dyDescent="0.25">
      <c r="A1" s="65" t="s">
        <v>67</v>
      </c>
    </row>
    <row r="2" spans="1:17" ht="17.399999999999999" x14ac:dyDescent="0.3">
      <c r="A2" s="23" t="s">
        <v>780</v>
      </c>
      <c r="B2" s="4"/>
      <c r="M2" s="10"/>
      <c r="N2" s="11"/>
      <c r="O2" s="19" t="s">
        <v>658</v>
      </c>
      <c r="P2" s="11"/>
      <c r="Q2" s="13"/>
    </row>
    <row r="3" spans="1:17" ht="13.8" thickBot="1" x14ac:dyDescent="0.3"/>
    <row r="4" spans="1:17" ht="39.75" customHeight="1" thickBot="1" x14ac:dyDescent="0.3">
      <c r="A4" s="7" t="s">
        <v>538</v>
      </c>
      <c r="B4" s="9"/>
      <c r="C4" s="5" t="s">
        <v>769</v>
      </c>
      <c r="D4" s="14"/>
      <c r="E4" s="5" t="s">
        <v>649</v>
      </c>
      <c r="F4" s="14"/>
      <c r="G4" s="5" t="s">
        <v>661</v>
      </c>
      <c r="H4" s="14"/>
      <c r="I4" s="5" t="s">
        <v>745</v>
      </c>
      <c r="J4" s="6"/>
      <c r="K4" s="34" t="s">
        <v>750</v>
      </c>
      <c r="L4" s="6"/>
      <c r="M4" s="8" t="s">
        <v>653</v>
      </c>
      <c r="N4" s="17"/>
      <c r="O4" s="8" t="s">
        <v>656</v>
      </c>
      <c r="P4" s="17"/>
      <c r="Q4" s="8" t="s">
        <v>657</v>
      </c>
    </row>
    <row r="5" spans="1:17" x14ac:dyDescent="0.25">
      <c r="A5" t="s">
        <v>140</v>
      </c>
      <c r="C5" s="30" t="s">
        <v>663</v>
      </c>
      <c r="E5" s="60" t="s">
        <v>651</v>
      </c>
      <c r="F5" s="2"/>
      <c r="G5" s="30" t="s">
        <v>267</v>
      </c>
      <c r="H5" s="2"/>
      <c r="I5" s="86" t="s">
        <v>746</v>
      </c>
      <c r="J5" s="18"/>
      <c r="K5" s="86" t="s">
        <v>755</v>
      </c>
      <c r="M5" s="18"/>
      <c r="N5" s="18"/>
      <c r="O5" s="18"/>
      <c r="P5" s="18"/>
      <c r="Q5" s="18"/>
    </row>
    <row r="6" spans="1:17" x14ac:dyDescent="0.25">
      <c r="C6" s="30" t="s">
        <v>767</v>
      </c>
      <c r="E6" s="60" t="s">
        <v>664</v>
      </c>
      <c r="F6" s="2"/>
      <c r="G6" s="60" t="s">
        <v>662</v>
      </c>
      <c r="H6" s="2"/>
      <c r="I6" s="86" t="s">
        <v>231</v>
      </c>
      <c r="J6" s="18"/>
      <c r="K6" s="18"/>
      <c r="M6" s="18"/>
      <c r="N6" s="18"/>
      <c r="O6" s="18"/>
      <c r="P6" s="18"/>
      <c r="Q6" s="18"/>
    </row>
    <row r="7" spans="1:17" x14ac:dyDescent="0.25">
      <c r="C7" t="s">
        <v>768</v>
      </c>
      <c r="E7" s="85" t="s">
        <v>666</v>
      </c>
      <c r="F7" s="2"/>
      <c r="G7" s="60" t="s">
        <v>638</v>
      </c>
      <c r="H7" s="2"/>
      <c r="I7" s="30" t="s">
        <v>747</v>
      </c>
      <c r="M7" s="18"/>
      <c r="N7" s="18"/>
      <c r="O7" s="18"/>
      <c r="P7" s="18"/>
      <c r="Q7" s="18"/>
    </row>
    <row r="8" spans="1:17" x14ac:dyDescent="0.25">
      <c r="E8" s="85" t="s">
        <v>667</v>
      </c>
      <c r="G8" s="2"/>
      <c r="I8" s="30" t="s">
        <v>757</v>
      </c>
      <c r="M8" s="18"/>
      <c r="N8" s="18"/>
      <c r="O8" s="18"/>
      <c r="P8" s="18"/>
      <c r="Q8" s="18"/>
    </row>
    <row r="9" spans="1:17" x14ac:dyDescent="0.25">
      <c r="E9" s="21" t="s">
        <v>668</v>
      </c>
      <c r="F9" s="2"/>
      <c r="H9" s="2"/>
      <c r="I9" s="60" t="s">
        <v>758</v>
      </c>
      <c r="J9" s="2"/>
      <c r="K9" s="2"/>
    </row>
    <row r="10" spans="1:17" x14ac:dyDescent="0.25">
      <c r="E10" s="21" t="s">
        <v>669</v>
      </c>
      <c r="I10" s="30" t="s">
        <v>759</v>
      </c>
    </row>
    <row r="11" spans="1:17" x14ac:dyDescent="0.25">
      <c r="I11" s="30" t="s">
        <v>232</v>
      </c>
    </row>
    <row r="12" spans="1:17" x14ac:dyDescent="0.25">
      <c r="E12" s="14"/>
      <c r="I12" s="30" t="s">
        <v>761</v>
      </c>
    </row>
    <row r="13" spans="1:17" x14ac:dyDescent="0.25">
      <c r="E13" s="2"/>
      <c r="I13" s="30" t="s">
        <v>762</v>
      </c>
    </row>
    <row r="14" spans="1:17" x14ac:dyDescent="0.25">
      <c r="E14" s="2"/>
      <c r="I14" s="30" t="s">
        <v>763</v>
      </c>
    </row>
    <row r="15" spans="1:17" x14ac:dyDescent="0.25">
      <c r="E15" s="2"/>
      <c r="I15" s="30" t="s">
        <v>764</v>
      </c>
    </row>
    <row r="16" spans="1:17" ht="13.8" thickBot="1" x14ac:dyDescent="0.3"/>
    <row r="17" spans="1:21" ht="27" thickBot="1" x14ac:dyDescent="0.3">
      <c r="A17" s="7" t="s">
        <v>539</v>
      </c>
      <c r="B17" s="9"/>
      <c r="C17" s="5" t="s">
        <v>647</v>
      </c>
      <c r="D17" s="14"/>
      <c r="E17" s="5" t="s">
        <v>649</v>
      </c>
      <c r="F17" s="14"/>
      <c r="G17" s="5" t="s">
        <v>661</v>
      </c>
      <c r="H17" s="14"/>
      <c r="I17" s="5" t="s">
        <v>525</v>
      </c>
      <c r="J17" s="14"/>
      <c r="K17" s="5" t="s">
        <v>678</v>
      </c>
      <c r="L17" s="14"/>
      <c r="M17" s="5" t="s">
        <v>677</v>
      </c>
      <c r="N17" s="6"/>
      <c r="O17" s="5" t="s">
        <v>773</v>
      </c>
      <c r="P17" s="6"/>
      <c r="Q17" s="5" t="s">
        <v>679</v>
      </c>
      <c r="R17" s="6"/>
      <c r="S17" s="5" t="s">
        <v>745</v>
      </c>
      <c r="T17" s="6"/>
      <c r="U17" s="34" t="s">
        <v>750</v>
      </c>
    </row>
    <row r="18" spans="1:21" x14ac:dyDescent="0.25">
      <c r="A18" t="s">
        <v>73</v>
      </c>
      <c r="C18" t="s">
        <v>270</v>
      </c>
      <c r="E18" s="2" t="s">
        <v>651</v>
      </c>
      <c r="F18" s="2"/>
      <c r="G18" s="2" t="s">
        <v>662</v>
      </c>
      <c r="H18" s="2"/>
      <c r="I18" s="2" t="s">
        <v>651</v>
      </c>
      <c r="J18" s="2"/>
      <c r="K18" t="s">
        <v>774</v>
      </c>
      <c r="L18" s="2"/>
      <c r="M18" t="s">
        <v>772</v>
      </c>
      <c r="O18" t="s">
        <v>266</v>
      </c>
      <c r="Q18" t="s">
        <v>775</v>
      </c>
      <c r="S18" s="18" t="s">
        <v>746</v>
      </c>
      <c r="T18" s="18"/>
      <c r="U18" s="18" t="s">
        <v>755</v>
      </c>
    </row>
    <row r="19" spans="1:21" x14ac:dyDescent="0.25">
      <c r="C19" t="s">
        <v>271</v>
      </c>
      <c r="E19" s="2" t="s">
        <v>664</v>
      </c>
      <c r="F19" s="2"/>
      <c r="G19" s="33" t="s">
        <v>520</v>
      </c>
      <c r="H19" s="33"/>
      <c r="I19" s="33" t="s">
        <v>664</v>
      </c>
      <c r="J19" s="2"/>
      <c r="K19" t="s">
        <v>778</v>
      </c>
      <c r="L19" s="2"/>
      <c r="M19" t="s">
        <v>771</v>
      </c>
      <c r="Q19" t="s">
        <v>776</v>
      </c>
      <c r="S19" s="18" t="s">
        <v>748</v>
      </c>
      <c r="T19" s="18"/>
      <c r="U19" s="18"/>
    </row>
    <row r="20" spans="1:21" x14ac:dyDescent="0.25">
      <c r="C20" t="s">
        <v>233</v>
      </c>
      <c r="E20" s="20" t="s">
        <v>666</v>
      </c>
      <c r="F20" s="2"/>
      <c r="G20" s="22" t="s">
        <v>521</v>
      </c>
      <c r="H20" s="22"/>
      <c r="I20" t="s">
        <v>527</v>
      </c>
      <c r="J20" s="2"/>
      <c r="K20" t="s">
        <v>777</v>
      </c>
      <c r="L20" s="2"/>
      <c r="Q20" t="s">
        <v>532</v>
      </c>
      <c r="S20" t="s">
        <v>747</v>
      </c>
    </row>
    <row r="21" spans="1:21" x14ac:dyDescent="0.25">
      <c r="C21" t="s">
        <v>770</v>
      </c>
      <c r="E21" s="20" t="s">
        <v>667</v>
      </c>
      <c r="G21" s="33" t="s">
        <v>519</v>
      </c>
      <c r="H21" s="33"/>
      <c r="I21" s="22" t="s">
        <v>526</v>
      </c>
      <c r="S21" t="s">
        <v>757</v>
      </c>
    </row>
    <row r="22" spans="1:21" x14ac:dyDescent="0.25">
      <c r="E22" s="21" t="s">
        <v>668</v>
      </c>
      <c r="F22" s="2"/>
      <c r="G22" s="2"/>
      <c r="H22" s="2"/>
      <c r="I22" s="2"/>
      <c r="J22" s="2"/>
      <c r="L22" s="2"/>
      <c r="S22" s="2" t="s">
        <v>758</v>
      </c>
      <c r="T22" s="2"/>
      <c r="U22" s="2"/>
    </row>
    <row r="23" spans="1:21" x14ac:dyDescent="0.25">
      <c r="E23" s="21" t="s">
        <v>669</v>
      </c>
      <c r="S23" t="s">
        <v>759</v>
      </c>
    </row>
    <row r="24" spans="1:21" x14ac:dyDescent="0.25">
      <c r="S24" t="s">
        <v>760</v>
      </c>
    </row>
    <row r="25" spans="1:21" x14ac:dyDescent="0.25">
      <c r="A25" s="57" t="s">
        <v>682</v>
      </c>
      <c r="B25" s="50" t="s">
        <v>779</v>
      </c>
      <c r="S25" t="s">
        <v>761</v>
      </c>
    </row>
    <row r="26" spans="1:21" x14ac:dyDescent="0.25">
      <c r="A26" s="50"/>
      <c r="B26" s="50" t="s">
        <v>51</v>
      </c>
      <c r="S26" t="s">
        <v>762</v>
      </c>
    </row>
    <row r="27" spans="1:21" x14ac:dyDescent="0.25">
      <c r="S27" t="s">
        <v>763</v>
      </c>
    </row>
    <row r="28" spans="1:21" ht="17.399999999999999" x14ac:dyDescent="0.3">
      <c r="A28" s="23" t="s">
        <v>710</v>
      </c>
      <c r="S28" t="s">
        <v>764</v>
      </c>
    </row>
    <row r="29" spans="1:21" x14ac:dyDescent="0.25">
      <c r="S29" t="s">
        <v>765</v>
      </c>
    </row>
    <row r="30" spans="1:21" x14ac:dyDescent="0.25">
      <c r="A30" s="74" t="s">
        <v>641</v>
      </c>
      <c r="B30" s="73"/>
      <c r="C30" s="73"/>
      <c r="D30" s="73"/>
      <c r="E30" s="74"/>
      <c r="F30" s="73"/>
      <c r="G30" s="73"/>
      <c r="H30" s="73"/>
      <c r="I30" s="74"/>
      <c r="J30" s="73"/>
      <c r="K30" s="73"/>
      <c r="L30" s="73"/>
      <c r="M30" s="74"/>
      <c r="N30" s="73"/>
      <c r="O30" s="73"/>
      <c r="P30" s="73"/>
      <c r="Q30" s="74"/>
      <c r="R30" s="73"/>
      <c r="S30" t="s">
        <v>766</v>
      </c>
    </row>
    <row r="31" spans="1:21" x14ac:dyDescent="0.25">
      <c r="A31" s="73"/>
      <c r="B31" s="75" t="s">
        <v>140</v>
      </c>
      <c r="C31" s="73" t="s">
        <v>466</v>
      </c>
      <c r="D31" s="73"/>
      <c r="E31" s="75"/>
      <c r="F31" s="73"/>
      <c r="G31" s="73"/>
      <c r="H31" s="73"/>
      <c r="I31" s="75"/>
      <c r="J31" s="73"/>
      <c r="K31" s="73"/>
      <c r="L31" s="73"/>
      <c r="M31" s="75"/>
      <c r="N31" s="73"/>
      <c r="O31" s="73"/>
      <c r="P31" s="73"/>
      <c r="Q31" s="75"/>
      <c r="R31" s="73"/>
    </row>
    <row r="32" spans="1:21" x14ac:dyDescent="0.25">
      <c r="A32" s="73"/>
      <c r="B32" s="75" t="s">
        <v>73</v>
      </c>
      <c r="C32" s="76" t="s">
        <v>235</v>
      </c>
      <c r="D32" s="73"/>
      <c r="E32" s="75"/>
      <c r="F32" s="73"/>
      <c r="G32" s="76"/>
      <c r="H32" s="73"/>
      <c r="I32" s="75"/>
      <c r="J32" s="73"/>
      <c r="K32" s="76"/>
      <c r="L32" s="73"/>
      <c r="M32" s="75"/>
      <c r="N32" s="73"/>
      <c r="O32" s="76"/>
      <c r="P32" s="73"/>
      <c r="Q32" s="75"/>
      <c r="R32" s="73"/>
    </row>
    <row r="33" spans="1:256" x14ac:dyDescent="0.25">
      <c r="A33" s="73"/>
      <c r="B33" s="75"/>
      <c r="C33" s="73"/>
      <c r="D33" s="76"/>
      <c r="E33" s="73"/>
      <c r="F33" s="75"/>
      <c r="G33" s="73"/>
      <c r="H33" s="76"/>
      <c r="I33" s="73"/>
      <c r="J33" s="75"/>
      <c r="K33" s="73"/>
      <c r="L33" s="76"/>
      <c r="M33" s="73"/>
      <c r="N33" s="75"/>
      <c r="O33" s="73"/>
      <c r="P33" s="76"/>
      <c r="Q33" s="73"/>
      <c r="R33" s="75"/>
    </row>
    <row r="35" spans="1:256" x14ac:dyDescent="0.25">
      <c r="A35" s="30" t="s">
        <v>769</v>
      </c>
      <c r="B35" s="31" t="s">
        <v>663</v>
      </c>
      <c r="C35" t="s">
        <v>467</v>
      </c>
    </row>
    <row r="36" spans="1:256" x14ac:dyDescent="0.25">
      <c r="B36" s="31" t="s">
        <v>767</v>
      </c>
      <c r="C36" t="s">
        <v>468</v>
      </c>
      <c r="S36" s="73"/>
      <c r="T36" s="73"/>
      <c r="U36" s="74"/>
      <c r="V36" s="73"/>
      <c r="W36" s="73"/>
      <c r="X36" s="73"/>
      <c r="Y36" s="74"/>
      <c r="Z36" s="73"/>
      <c r="AA36" s="73"/>
      <c r="AB36" s="73"/>
      <c r="AC36" s="74"/>
      <c r="AD36" s="73"/>
      <c r="AE36" s="73"/>
      <c r="AF36" s="73"/>
      <c r="AG36" s="74"/>
      <c r="AH36" s="73"/>
      <c r="AI36" s="73"/>
      <c r="AJ36" s="73"/>
      <c r="AK36" s="74"/>
      <c r="AL36" s="73"/>
      <c r="AM36" s="73"/>
      <c r="AN36" s="73"/>
      <c r="AO36" s="74"/>
      <c r="AP36" s="73"/>
      <c r="AQ36" s="73"/>
      <c r="AR36" s="73"/>
      <c r="AS36" s="74"/>
      <c r="AT36" s="73"/>
      <c r="AU36" s="73"/>
      <c r="AV36" s="73"/>
      <c r="AW36" s="74"/>
      <c r="AX36" s="73"/>
      <c r="AY36" s="73"/>
      <c r="AZ36" s="73"/>
      <c r="BA36" s="74"/>
      <c r="BB36" s="73"/>
      <c r="BC36" s="73"/>
      <c r="BD36" s="73"/>
      <c r="BE36" s="74"/>
      <c r="BF36" s="73"/>
      <c r="BG36" s="73"/>
      <c r="BH36" s="73"/>
      <c r="BI36" s="74"/>
      <c r="BJ36" s="73"/>
      <c r="BK36" s="73"/>
      <c r="BL36" s="73"/>
      <c r="BM36" s="74"/>
      <c r="BN36" s="73"/>
      <c r="BO36" s="73"/>
      <c r="BP36" s="73"/>
      <c r="BQ36" s="74"/>
      <c r="BR36" s="73"/>
      <c r="BS36" s="73"/>
      <c r="BT36" s="73"/>
      <c r="BU36" s="74"/>
      <c r="BV36" s="73"/>
      <c r="BW36" s="73"/>
      <c r="BX36" s="73"/>
      <c r="BY36" s="74"/>
      <c r="BZ36" s="73"/>
      <c r="CA36" s="73"/>
      <c r="CB36" s="73"/>
      <c r="CC36" s="74"/>
      <c r="CD36" s="73"/>
      <c r="CE36" s="73"/>
      <c r="CF36" s="73"/>
      <c r="CG36" s="74"/>
      <c r="CH36" s="73"/>
      <c r="CI36" s="73"/>
      <c r="CJ36" s="73"/>
      <c r="CK36" s="74"/>
      <c r="CL36" s="73"/>
      <c r="CM36" s="73"/>
      <c r="CN36" s="73"/>
      <c r="CO36" s="74"/>
      <c r="CP36" s="73"/>
      <c r="CQ36" s="73"/>
      <c r="CR36" s="73"/>
      <c r="CS36" s="74"/>
      <c r="CT36" s="73"/>
      <c r="CU36" s="73"/>
      <c r="CV36" s="73"/>
      <c r="CW36" s="74"/>
      <c r="CX36" s="73"/>
      <c r="CY36" s="73"/>
      <c r="CZ36" s="73"/>
      <c r="DA36" s="74"/>
      <c r="DB36" s="73"/>
      <c r="DC36" s="73"/>
      <c r="DD36" s="73"/>
      <c r="DE36" s="74"/>
      <c r="DF36" s="73"/>
      <c r="DG36" s="73"/>
      <c r="DH36" s="73"/>
      <c r="DI36" s="74"/>
      <c r="DJ36" s="73"/>
      <c r="DK36" s="73"/>
      <c r="DL36" s="73"/>
      <c r="DM36" s="74"/>
      <c r="DN36" s="73"/>
      <c r="DO36" s="73"/>
      <c r="DP36" s="73"/>
      <c r="DQ36" s="74"/>
      <c r="DR36" s="73"/>
      <c r="DS36" s="73"/>
      <c r="DT36" s="73"/>
      <c r="DU36" s="74"/>
      <c r="DV36" s="73"/>
      <c r="DW36" s="73"/>
      <c r="DX36" s="73"/>
      <c r="DY36" s="74"/>
      <c r="DZ36" s="73"/>
      <c r="EA36" s="73"/>
      <c r="EB36" s="73"/>
      <c r="EC36" s="74"/>
      <c r="ED36" s="73"/>
      <c r="EE36" s="73"/>
      <c r="EF36" s="73"/>
      <c r="EG36" s="74"/>
      <c r="EH36" s="73"/>
      <c r="EI36" s="73"/>
      <c r="EJ36" s="73"/>
      <c r="EK36" s="74"/>
      <c r="EL36" s="73"/>
      <c r="EM36" s="73"/>
      <c r="EN36" s="73"/>
      <c r="EO36" s="74"/>
      <c r="EP36" s="73"/>
      <c r="EQ36" s="73"/>
      <c r="ER36" s="73"/>
      <c r="ES36" s="74"/>
      <c r="ET36" s="73"/>
      <c r="EU36" s="73"/>
      <c r="EV36" s="73"/>
      <c r="EW36" s="74"/>
      <c r="EX36" s="73"/>
      <c r="EY36" s="73"/>
      <c r="EZ36" s="73"/>
      <c r="FA36" s="74"/>
      <c r="FB36" s="73"/>
      <c r="FC36" s="73"/>
      <c r="FD36" s="73"/>
      <c r="FE36" s="74"/>
      <c r="FF36" s="73"/>
      <c r="FG36" s="73"/>
      <c r="FH36" s="73"/>
      <c r="FI36" s="74"/>
      <c r="FJ36" s="73"/>
      <c r="FK36" s="73"/>
      <c r="FL36" s="73"/>
      <c r="FM36" s="74"/>
      <c r="FN36" s="73"/>
      <c r="FO36" s="73"/>
      <c r="FP36" s="73"/>
      <c r="FQ36" s="74"/>
      <c r="FR36" s="73"/>
      <c r="FS36" s="73"/>
      <c r="FT36" s="73"/>
      <c r="FU36" s="74"/>
      <c r="FV36" s="73"/>
      <c r="FW36" s="73"/>
      <c r="FX36" s="73"/>
      <c r="FY36" s="74"/>
      <c r="FZ36" s="73"/>
      <c r="GA36" s="73"/>
      <c r="GB36" s="73"/>
      <c r="GC36" s="74"/>
      <c r="GD36" s="73"/>
      <c r="GE36" s="73"/>
      <c r="GF36" s="73"/>
      <c r="GG36" s="74"/>
      <c r="GH36" s="73"/>
      <c r="GI36" s="73"/>
      <c r="GJ36" s="73"/>
      <c r="GK36" s="74"/>
      <c r="GL36" s="73"/>
      <c r="GM36" s="73"/>
      <c r="GN36" s="73"/>
      <c r="GO36" s="74"/>
      <c r="GP36" s="73"/>
      <c r="GQ36" s="73"/>
      <c r="GR36" s="73"/>
      <c r="GS36" s="74"/>
      <c r="GT36" s="73"/>
      <c r="GU36" s="73"/>
      <c r="GV36" s="73"/>
      <c r="GW36" s="74"/>
      <c r="GX36" s="73"/>
      <c r="GY36" s="73"/>
      <c r="GZ36" s="73"/>
      <c r="HA36" s="74"/>
      <c r="HB36" s="73"/>
      <c r="HC36" s="73"/>
      <c r="HD36" s="73"/>
      <c r="HE36" s="74"/>
      <c r="HF36" s="73"/>
      <c r="HG36" s="73"/>
      <c r="HH36" s="73"/>
      <c r="HI36" s="74"/>
      <c r="HJ36" s="73"/>
      <c r="HK36" s="73"/>
      <c r="HL36" s="73"/>
      <c r="HM36" s="74"/>
      <c r="HN36" s="73"/>
      <c r="HO36" s="73"/>
      <c r="HP36" s="73"/>
      <c r="HQ36" s="74"/>
      <c r="HR36" s="73"/>
      <c r="HS36" s="73"/>
      <c r="HT36" s="73"/>
      <c r="HU36" s="74"/>
      <c r="HV36" s="73"/>
      <c r="HW36" s="73"/>
      <c r="HX36" s="73"/>
      <c r="HY36" s="74"/>
      <c r="HZ36" s="73"/>
      <c r="IA36" s="73"/>
      <c r="IB36" s="73"/>
      <c r="IC36" s="74"/>
      <c r="ID36" s="73"/>
      <c r="IE36" s="73"/>
      <c r="IF36" s="73"/>
      <c r="IG36" s="74"/>
      <c r="IH36" s="73"/>
      <c r="II36" s="73"/>
      <c r="IJ36" s="73"/>
      <c r="IK36" s="74"/>
      <c r="IL36" s="73"/>
      <c r="IM36" s="73"/>
      <c r="IN36" s="73"/>
      <c r="IO36" s="74"/>
      <c r="IP36" s="73"/>
      <c r="IQ36" s="73"/>
      <c r="IR36" s="73"/>
      <c r="IS36" s="74"/>
      <c r="IT36" s="73"/>
      <c r="IU36" s="73"/>
      <c r="IV36" s="73"/>
    </row>
    <row r="37" spans="1:256" x14ac:dyDescent="0.25">
      <c r="B37" s="31" t="s">
        <v>768</v>
      </c>
      <c r="C37" t="s">
        <v>269</v>
      </c>
      <c r="S37" s="73"/>
      <c r="T37" s="73"/>
      <c r="U37" s="75"/>
      <c r="V37" s="73"/>
      <c r="W37" s="73"/>
      <c r="X37" s="73"/>
      <c r="Y37" s="75"/>
      <c r="Z37" s="73"/>
      <c r="AA37" s="73"/>
      <c r="AB37" s="73"/>
      <c r="AC37" s="75"/>
      <c r="AD37" s="73"/>
      <c r="AE37" s="73"/>
      <c r="AF37" s="73"/>
      <c r="AG37" s="75"/>
      <c r="AH37" s="73"/>
      <c r="AI37" s="73"/>
      <c r="AJ37" s="73"/>
      <c r="AK37" s="75"/>
      <c r="AL37" s="73"/>
      <c r="AM37" s="73"/>
      <c r="AN37" s="73"/>
      <c r="AO37" s="75"/>
      <c r="AP37" s="73"/>
      <c r="AQ37" s="73"/>
      <c r="AR37" s="73"/>
      <c r="AS37" s="75"/>
      <c r="AT37" s="73"/>
      <c r="AU37" s="73"/>
      <c r="AV37" s="73"/>
      <c r="AW37" s="75"/>
      <c r="AX37" s="73"/>
      <c r="AY37" s="73"/>
      <c r="AZ37" s="73"/>
      <c r="BA37" s="75"/>
      <c r="BB37" s="73"/>
      <c r="BC37" s="73"/>
      <c r="BD37" s="73"/>
      <c r="BE37" s="75"/>
      <c r="BF37" s="73"/>
      <c r="BG37" s="73"/>
      <c r="BH37" s="73"/>
      <c r="BI37" s="75"/>
      <c r="BJ37" s="73"/>
      <c r="BK37" s="73"/>
      <c r="BL37" s="73"/>
      <c r="BM37" s="75"/>
      <c r="BN37" s="73"/>
      <c r="BO37" s="73"/>
      <c r="BP37" s="73"/>
      <c r="BQ37" s="75"/>
      <c r="BR37" s="73"/>
      <c r="BS37" s="73"/>
      <c r="BT37" s="73"/>
      <c r="BU37" s="75"/>
      <c r="BV37" s="73"/>
      <c r="BW37" s="73"/>
      <c r="BX37" s="73"/>
      <c r="BY37" s="75"/>
      <c r="BZ37" s="73"/>
      <c r="CA37" s="73"/>
      <c r="CB37" s="73"/>
      <c r="CC37" s="75"/>
      <c r="CD37" s="73"/>
      <c r="CE37" s="73"/>
      <c r="CF37" s="73"/>
      <c r="CG37" s="75"/>
      <c r="CH37" s="73"/>
      <c r="CI37" s="73"/>
      <c r="CJ37" s="73"/>
      <c r="CK37" s="75"/>
      <c r="CL37" s="73"/>
      <c r="CM37" s="73"/>
      <c r="CN37" s="73"/>
      <c r="CO37" s="75"/>
      <c r="CP37" s="73"/>
      <c r="CQ37" s="73"/>
      <c r="CR37" s="73"/>
      <c r="CS37" s="75"/>
      <c r="CT37" s="73"/>
      <c r="CU37" s="73"/>
      <c r="CV37" s="73"/>
      <c r="CW37" s="75"/>
      <c r="CX37" s="73"/>
      <c r="CY37" s="73"/>
      <c r="CZ37" s="73"/>
      <c r="DA37" s="75"/>
      <c r="DB37" s="73"/>
      <c r="DC37" s="73"/>
      <c r="DD37" s="73"/>
      <c r="DE37" s="75"/>
      <c r="DF37" s="73"/>
      <c r="DG37" s="73"/>
      <c r="DH37" s="73"/>
      <c r="DI37" s="75"/>
      <c r="DJ37" s="73"/>
      <c r="DK37" s="73"/>
      <c r="DL37" s="73"/>
      <c r="DM37" s="75"/>
      <c r="DN37" s="73"/>
      <c r="DO37" s="73"/>
      <c r="DP37" s="73"/>
      <c r="DQ37" s="75"/>
      <c r="DR37" s="73"/>
      <c r="DS37" s="73"/>
      <c r="DT37" s="73"/>
      <c r="DU37" s="75"/>
      <c r="DV37" s="73"/>
      <c r="DW37" s="73"/>
      <c r="DX37" s="73"/>
      <c r="DY37" s="75"/>
      <c r="DZ37" s="73"/>
      <c r="EA37" s="73"/>
      <c r="EB37" s="73"/>
      <c r="EC37" s="75"/>
      <c r="ED37" s="73"/>
      <c r="EE37" s="73"/>
      <c r="EF37" s="73"/>
      <c r="EG37" s="75"/>
      <c r="EH37" s="73"/>
      <c r="EI37" s="73"/>
      <c r="EJ37" s="73"/>
      <c r="EK37" s="75"/>
      <c r="EL37" s="73"/>
      <c r="EM37" s="73"/>
      <c r="EN37" s="73"/>
      <c r="EO37" s="75"/>
      <c r="EP37" s="73"/>
      <c r="EQ37" s="73"/>
      <c r="ER37" s="73"/>
      <c r="ES37" s="75"/>
      <c r="ET37" s="73"/>
      <c r="EU37" s="73"/>
      <c r="EV37" s="73"/>
      <c r="EW37" s="75"/>
      <c r="EX37" s="73"/>
      <c r="EY37" s="73"/>
      <c r="EZ37" s="73"/>
      <c r="FA37" s="75"/>
      <c r="FB37" s="73"/>
      <c r="FC37" s="73"/>
      <c r="FD37" s="73"/>
      <c r="FE37" s="75"/>
      <c r="FF37" s="73"/>
      <c r="FG37" s="73"/>
      <c r="FH37" s="73"/>
      <c r="FI37" s="75"/>
      <c r="FJ37" s="73"/>
      <c r="FK37" s="73"/>
      <c r="FL37" s="73"/>
      <c r="FM37" s="75"/>
      <c r="FN37" s="73"/>
      <c r="FO37" s="73"/>
      <c r="FP37" s="73"/>
      <c r="FQ37" s="75"/>
      <c r="FR37" s="73"/>
      <c r="FS37" s="73"/>
      <c r="FT37" s="73"/>
      <c r="FU37" s="75"/>
      <c r="FV37" s="73"/>
      <c r="FW37" s="73"/>
      <c r="FX37" s="73"/>
      <c r="FY37" s="75"/>
      <c r="FZ37" s="73"/>
      <c r="GA37" s="73"/>
      <c r="GB37" s="73"/>
      <c r="GC37" s="75"/>
      <c r="GD37" s="73"/>
      <c r="GE37" s="73"/>
      <c r="GF37" s="73"/>
      <c r="GG37" s="75"/>
      <c r="GH37" s="73"/>
      <c r="GI37" s="73"/>
      <c r="GJ37" s="73"/>
      <c r="GK37" s="75"/>
      <c r="GL37" s="73"/>
      <c r="GM37" s="73"/>
      <c r="GN37" s="73"/>
      <c r="GO37" s="75"/>
      <c r="GP37" s="73"/>
      <c r="GQ37" s="73"/>
      <c r="GR37" s="73"/>
      <c r="GS37" s="75"/>
      <c r="GT37" s="73"/>
      <c r="GU37" s="73"/>
      <c r="GV37" s="73"/>
      <c r="GW37" s="75"/>
      <c r="GX37" s="73"/>
      <c r="GY37" s="73"/>
      <c r="GZ37" s="73"/>
      <c r="HA37" s="75"/>
      <c r="HB37" s="73"/>
      <c r="HC37" s="73"/>
      <c r="HD37" s="73"/>
      <c r="HE37" s="75"/>
      <c r="HF37" s="73"/>
      <c r="HG37" s="73"/>
      <c r="HH37" s="73"/>
      <c r="HI37" s="75"/>
      <c r="HJ37" s="73"/>
      <c r="HK37" s="73"/>
      <c r="HL37" s="73"/>
      <c r="HM37" s="75"/>
      <c r="HN37" s="73"/>
      <c r="HO37" s="73"/>
      <c r="HP37" s="73"/>
      <c r="HQ37" s="75"/>
      <c r="HR37" s="73"/>
      <c r="HS37" s="73"/>
      <c r="HT37" s="73"/>
      <c r="HU37" s="75"/>
      <c r="HV37" s="73"/>
      <c r="HW37" s="73"/>
      <c r="HX37" s="73"/>
      <c r="HY37" s="75"/>
      <c r="HZ37" s="73"/>
      <c r="IA37" s="73"/>
      <c r="IB37" s="73"/>
      <c r="IC37" s="75"/>
      <c r="ID37" s="73"/>
      <c r="IE37" s="73"/>
      <c r="IF37" s="73"/>
      <c r="IG37" s="75"/>
      <c r="IH37" s="73"/>
      <c r="II37" s="73"/>
      <c r="IJ37" s="73"/>
      <c r="IK37" s="75"/>
      <c r="IL37" s="73"/>
      <c r="IM37" s="73"/>
      <c r="IN37" s="73"/>
      <c r="IO37" s="75"/>
      <c r="IP37" s="73"/>
      <c r="IQ37" s="73"/>
      <c r="IR37" s="73"/>
      <c r="IS37" s="75"/>
      <c r="IT37" s="73"/>
      <c r="IU37" s="73"/>
    </row>
    <row r="38" spans="1:256" x14ac:dyDescent="0.25">
      <c r="B38" s="31"/>
      <c r="S38" s="76"/>
      <c r="T38" s="73"/>
      <c r="U38" s="75"/>
      <c r="V38" s="73"/>
      <c r="W38" s="76"/>
      <c r="X38" s="73"/>
      <c r="Y38" s="75"/>
      <c r="Z38" s="73"/>
      <c r="AA38" s="76"/>
      <c r="AB38" s="73"/>
      <c r="AC38" s="75"/>
      <c r="AD38" s="73"/>
      <c r="AE38" s="76"/>
      <c r="AF38" s="73"/>
      <c r="AG38" s="75"/>
      <c r="AH38" s="73"/>
      <c r="AI38" s="76"/>
      <c r="AJ38" s="73"/>
      <c r="AK38" s="75"/>
      <c r="AL38" s="73"/>
      <c r="AM38" s="76"/>
      <c r="AN38" s="73"/>
      <c r="AO38" s="75"/>
      <c r="AP38" s="73"/>
      <c r="AQ38" s="76"/>
      <c r="AR38" s="73"/>
      <c r="AS38" s="75"/>
      <c r="AT38" s="73"/>
      <c r="AU38" s="76"/>
      <c r="AV38" s="73"/>
      <c r="AW38" s="75"/>
      <c r="AX38" s="73"/>
      <c r="AY38" s="76"/>
      <c r="AZ38" s="73"/>
      <c r="BA38" s="75"/>
      <c r="BB38" s="73"/>
      <c r="BC38" s="76"/>
      <c r="BD38" s="73"/>
      <c r="BE38" s="75"/>
      <c r="BF38" s="73"/>
      <c r="BG38" s="76"/>
      <c r="BH38" s="73"/>
      <c r="BI38" s="75"/>
      <c r="BJ38" s="73"/>
      <c r="BK38" s="76"/>
      <c r="BL38" s="73"/>
      <c r="BM38" s="75"/>
      <c r="BN38" s="73"/>
      <c r="BO38" s="76"/>
      <c r="BP38" s="73"/>
      <c r="BQ38" s="75"/>
      <c r="BR38" s="73"/>
      <c r="BS38" s="76"/>
      <c r="BT38" s="73"/>
      <c r="BU38" s="75"/>
      <c r="BV38" s="73"/>
      <c r="BW38" s="76"/>
      <c r="BX38" s="73"/>
      <c r="BY38" s="75"/>
      <c r="BZ38" s="73"/>
      <c r="CA38" s="76"/>
      <c r="CB38" s="73"/>
      <c r="CC38" s="75"/>
      <c r="CD38" s="73"/>
      <c r="CE38" s="76"/>
      <c r="CF38" s="73"/>
      <c r="CG38" s="75"/>
      <c r="CH38" s="73"/>
      <c r="CI38" s="76"/>
      <c r="CJ38" s="73"/>
      <c r="CK38" s="75"/>
      <c r="CL38" s="73"/>
      <c r="CM38" s="76"/>
      <c r="CN38" s="73"/>
      <c r="CO38" s="75"/>
      <c r="CP38" s="73"/>
      <c r="CQ38" s="76"/>
      <c r="CR38" s="73"/>
      <c r="CS38" s="75"/>
      <c r="CT38" s="73"/>
      <c r="CU38" s="76"/>
      <c r="CV38" s="73"/>
      <c r="CW38" s="75"/>
      <c r="CX38" s="73"/>
      <c r="CY38" s="76"/>
      <c r="CZ38" s="73"/>
      <c r="DA38" s="75"/>
      <c r="DB38" s="73"/>
      <c r="DC38" s="76"/>
      <c r="DD38" s="73"/>
      <c r="DE38" s="75"/>
      <c r="DF38" s="73"/>
      <c r="DG38" s="76"/>
      <c r="DH38" s="73"/>
      <c r="DI38" s="75"/>
      <c r="DJ38" s="73"/>
      <c r="DK38" s="76"/>
      <c r="DL38" s="73"/>
      <c r="DM38" s="75"/>
      <c r="DN38" s="73"/>
      <c r="DO38" s="76"/>
      <c r="DP38" s="73"/>
      <c r="DQ38" s="75"/>
      <c r="DR38" s="73"/>
      <c r="DS38" s="76"/>
      <c r="DT38" s="73"/>
      <c r="DU38" s="75"/>
      <c r="DV38" s="73"/>
      <c r="DW38" s="76"/>
      <c r="DX38" s="73"/>
      <c r="DY38" s="75"/>
      <c r="DZ38" s="73"/>
      <c r="EA38" s="76"/>
      <c r="EB38" s="73"/>
      <c r="EC38" s="75"/>
      <c r="ED38" s="73"/>
      <c r="EE38" s="76"/>
      <c r="EF38" s="73"/>
      <c r="EG38" s="75"/>
      <c r="EH38" s="73"/>
      <c r="EI38" s="76"/>
      <c r="EJ38" s="73"/>
      <c r="EK38" s="75"/>
      <c r="EL38" s="73"/>
      <c r="EM38" s="76"/>
      <c r="EN38" s="73"/>
      <c r="EO38" s="75"/>
      <c r="EP38" s="73"/>
      <c r="EQ38" s="76"/>
      <c r="ER38" s="73"/>
      <c r="ES38" s="75"/>
      <c r="ET38" s="73"/>
      <c r="EU38" s="76"/>
      <c r="EV38" s="73"/>
      <c r="EW38" s="75"/>
      <c r="EX38" s="73"/>
      <c r="EY38" s="76"/>
      <c r="EZ38" s="73"/>
      <c r="FA38" s="75"/>
      <c r="FB38" s="73"/>
      <c r="FC38" s="76"/>
      <c r="FD38" s="73"/>
      <c r="FE38" s="75"/>
      <c r="FF38" s="73"/>
      <c r="FG38" s="76"/>
      <c r="FH38" s="73"/>
      <c r="FI38" s="75"/>
      <c r="FJ38" s="73"/>
      <c r="FK38" s="76"/>
      <c r="FL38" s="73"/>
      <c r="FM38" s="75"/>
      <c r="FN38" s="73"/>
      <c r="FO38" s="76"/>
      <c r="FP38" s="73"/>
      <c r="FQ38" s="75"/>
      <c r="FR38" s="73"/>
      <c r="FS38" s="76"/>
      <c r="FT38" s="73"/>
      <c r="FU38" s="75"/>
      <c r="FV38" s="73"/>
      <c r="FW38" s="76"/>
      <c r="FX38" s="73"/>
      <c r="FY38" s="75"/>
      <c r="FZ38" s="73"/>
      <c r="GA38" s="76"/>
      <c r="GB38" s="73"/>
      <c r="GC38" s="75"/>
      <c r="GD38" s="73"/>
      <c r="GE38" s="76"/>
      <c r="GF38" s="73"/>
      <c r="GG38" s="75"/>
      <c r="GH38" s="73"/>
      <c r="GI38" s="76"/>
      <c r="GJ38" s="73"/>
      <c r="GK38" s="75"/>
      <c r="GL38" s="73"/>
      <c r="GM38" s="76"/>
      <c r="GN38" s="73"/>
      <c r="GO38" s="75"/>
      <c r="GP38" s="73"/>
      <c r="GQ38" s="76"/>
      <c r="GR38" s="73"/>
      <c r="GS38" s="75"/>
      <c r="GT38" s="73"/>
      <c r="GU38" s="76"/>
      <c r="GV38" s="73"/>
      <c r="GW38" s="75"/>
      <c r="GX38" s="73"/>
      <c r="GY38" s="76"/>
      <c r="GZ38" s="73"/>
      <c r="HA38" s="75"/>
      <c r="HB38" s="73"/>
      <c r="HC38" s="76"/>
      <c r="HD38" s="73"/>
      <c r="HE38" s="75"/>
      <c r="HF38" s="73"/>
      <c r="HG38" s="76"/>
      <c r="HH38" s="73"/>
      <c r="HI38" s="75"/>
      <c r="HJ38" s="73"/>
      <c r="HK38" s="76"/>
      <c r="HL38" s="73"/>
      <c r="HM38" s="75"/>
      <c r="HN38" s="73"/>
      <c r="HO38" s="76"/>
      <c r="HP38" s="73"/>
      <c r="HQ38" s="75"/>
      <c r="HR38" s="73"/>
      <c r="HS38" s="76"/>
      <c r="HT38" s="73"/>
      <c r="HU38" s="75"/>
      <c r="HV38" s="73"/>
      <c r="HW38" s="76"/>
      <c r="HX38" s="73"/>
      <c r="HY38" s="75"/>
      <c r="HZ38" s="73"/>
      <c r="IA38" s="76"/>
      <c r="IB38" s="73"/>
      <c r="IC38" s="75"/>
      <c r="ID38" s="73"/>
      <c r="IE38" s="76"/>
      <c r="IF38" s="73"/>
      <c r="IG38" s="75"/>
      <c r="IH38" s="73"/>
      <c r="II38" s="76"/>
      <c r="IJ38" s="73"/>
      <c r="IK38" s="75"/>
      <c r="IL38" s="73"/>
      <c r="IM38" s="76"/>
      <c r="IN38" s="73"/>
      <c r="IO38" s="75"/>
      <c r="IP38" s="73"/>
      <c r="IQ38" s="76"/>
      <c r="IR38" s="73"/>
      <c r="IS38" s="75"/>
      <c r="IT38" s="73"/>
      <c r="IU38" s="76"/>
    </row>
    <row r="39" spans="1:256" x14ac:dyDescent="0.25">
      <c r="A39" s="30" t="s">
        <v>647</v>
      </c>
      <c r="B39" s="31" t="s">
        <v>270</v>
      </c>
      <c r="C39" t="s">
        <v>516</v>
      </c>
      <c r="S39" s="73"/>
      <c r="T39" s="76"/>
      <c r="U39" s="73"/>
      <c r="V39" s="75"/>
      <c r="W39" s="73"/>
      <c r="X39" s="76"/>
      <c r="Y39" s="73"/>
      <c r="Z39" s="75"/>
      <c r="AA39" s="73"/>
      <c r="AB39" s="76"/>
      <c r="AC39" s="73"/>
      <c r="AD39" s="75"/>
      <c r="AE39" s="73"/>
      <c r="AF39" s="76"/>
      <c r="AG39" s="73"/>
      <c r="AH39" s="75"/>
      <c r="AI39" s="73"/>
      <c r="AJ39" s="76"/>
      <c r="AK39" s="73"/>
      <c r="AL39" s="75"/>
      <c r="AM39" s="73"/>
      <c r="AN39" s="76"/>
      <c r="AO39" s="73"/>
      <c r="AP39" s="75"/>
      <c r="AQ39" s="73"/>
      <c r="AR39" s="76"/>
      <c r="AS39" s="73"/>
      <c r="AT39" s="75"/>
      <c r="AU39" s="73"/>
      <c r="AV39" s="76"/>
      <c r="AW39" s="73"/>
      <c r="AX39" s="75"/>
      <c r="AY39" s="73"/>
      <c r="AZ39" s="76"/>
      <c r="BA39" s="73"/>
      <c r="BB39" s="75"/>
      <c r="BC39" s="73"/>
      <c r="BD39" s="76"/>
      <c r="BE39" s="73"/>
      <c r="BF39" s="75"/>
      <c r="BG39" s="73"/>
      <c r="BH39" s="76"/>
      <c r="BI39" s="73"/>
      <c r="BJ39" s="75"/>
      <c r="BK39" s="73"/>
      <c r="BL39" s="76"/>
      <c r="BM39" s="73"/>
      <c r="BN39" s="75"/>
      <c r="BO39" s="73"/>
      <c r="BP39" s="76"/>
      <c r="BQ39" s="73"/>
      <c r="BR39" s="75"/>
      <c r="BS39" s="73"/>
      <c r="BT39" s="76"/>
      <c r="BU39" s="73"/>
      <c r="BV39" s="75"/>
      <c r="BW39" s="73"/>
      <c r="BX39" s="76"/>
      <c r="BY39" s="73"/>
      <c r="BZ39" s="75"/>
      <c r="CA39" s="73"/>
      <c r="CB39" s="76"/>
      <c r="CC39" s="73"/>
      <c r="CD39" s="75"/>
      <c r="CE39" s="73"/>
      <c r="CF39" s="76"/>
      <c r="CG39" s="73"/>
      <c r="CH39" s="75"/>
      <c r="CI39" s="73"/>
      <c r="CJ39" s="76"/>
      <c r="CK39" s="73"/>
      <c r="CL39" s="75"/>
      <c r="CM39" s="73"/>
      <c r="CN39" s="76"/>
      <c r="CO39" s="73"/>
      <c r="CP39" s="75"/>
      <c r="CQ39" s="73"/>
      <c r="CR39" s="76"/>
      <c r="CS39" s="73"/>
      <c r="CT39" s="75"/>
      <c r="CU39" s="73"/>
      <c r="CV39" s="76"/>
      <c r="CW39" s="73"/>
      <c r="CX39" s="75"/>
      <c r="CY39" s="73"/>
      <c r="CZ39" s="76"/>
      <c r="DA39" s="73"/>
      <c r="DB39" s="75"/>
      <c r="DC39" s="73"/>
      <c r="DD39" s="76"/>
      <c r="DE39" s="73"/>
      <c r="DF39" s="75"/>
      <c r="DG39" s="73"/>
      <c r="DH39" s="76"/>
      <c r="DI39" s="73"/>
      <c r="DJ39" s="75"/>
      <c r="DK39" s="73"/>
      <c r="DL39" s="76"/>
      <c r="DM39" s="73"/>
      <c r="DN39" s="75"/>
      <c r="DO39" s="73"/>
      <c r="DP39" s="76"/>
      <c r="DQ39" s="73"/>
      <c r="DR39" s="75"/>
      <c r="DS39" s="73"/>
      <c r="DT39" s="76"/>
      <c r="DU39" s="73"/>
      <c r="DV39" s="75"/>
      <c r="DW39" s="73"/>
      <c r="DX39" s="76"/>
      <c r="DY39" s="73"/>
      <c r="DZ39" s="75"/>
      <c r="EA39" s="73"/>
      <c r="EB39" s="76"/>
      <c r="EC39" s="73"/>
      <c r="ED39" s="75"/>
      <c r="EE39" s="73"/>
      <c r="EF39" s="76"/>
      <c r="EG39" s="73"/>
      <c r="EH39" s="75"/>
      <c r="EI39" s="73"/>
      <c r="EJ39" s="76"/>
      <c r="EK39" s="73"/>
      <c r="EL39" s="75"/>
      <c r="EM39" s="73"/>
      <c r="EN39" s="76"/>
      <c r="EO39" s="73"/>
      <c r="EP39" s="75"/>
      <c r="EQ39" s="73"/>
      <c r="ER39" s="76"/>
      <c r="ES39" s="73"/>
      <c r="ET39" s="75"/>
      <c r="EU39" s="73"/>
      <c r="EV39" s="76"/>
      <c r="EW39" s="73"/>
      <c r="EX39" s="75"/>
      <c r="EY39" s="73"/>
      <c r="EZ39" s="76"/>
      <c r="FA39" s="73"/>
      <c r="FB39" s="75"/>
      <c r="FC39" s="73"/>
      <c r="FD39" s="76"/>
      <c r="FE39" s="73"/>
      <c r="FF39" s="75"/>
      <c r="FG39" s="73"/>
      <c r="FH39" s="76"/>
      <c r="FI39" s="73"/>
      <c r="FJ39" s="75"/>
      <c r="FK39" s="73"/>
      <c r="FL39" s="76"/>
      <c r="FM39" s="73"/>
      <c r="FN39" s="75"/>
      <c r="FO39" s="73"/>
      <c r="FP39" s="76"/>
      <c r="FQ39" s="73"/>
      <c r="FR39" s="75"/>
      <c r="FS39" s="73"/>
      <c r="FT39" s="76"/>
      <c r="FU39" s="73"/>
      <c r="FV39" s="75"/>
      <c r="FW39" s="73"/>
      <c r="FX39" s="76"/>
      <c r="FY39" s="73"/>
      <c r="FZ39" s="75"/>
      <c r="GA39" s="73"/>
      <c r="GB39" s="76"/>
      <c r="GC39" s="73"/>
      <c r="GD39" s="75"/>
      <c r="GE39" s="73"/>
      <c r="GF39" s="76"/>
      <c r="GG39" s="73"/>
      <c r="GH39" s="75"/>
      <c r="GI39" s="73"/>
      <c r="GJ39" s="76"/>
      <c r="GK39" s="73"/>
      <c r="GL39" s="75"/>
      <c r="GM39" s="73"/>
      <c r="GN39" s="76"/>
      <c r="GO39" s="73"/>
      <c r="GP39" s="75"/>
      <c r="GQ39" s="73"/>
      <c r="GR39" s="76"/>
      <c r="GS39" s="73"/>
      <c r="GT39" s="75"/>
      <c r="GU39" s="73"/>
      <c r="GV39" s="76"/>
      <c r="GW39" s="73"/>
      <c r="GX39" s="75"/>
      <c r="GY39" s="73"/>
      <c r="GZ39" s="76"/>
      <c r="HA39" s="73"/>
      <c r="HB39" s="75"/>
      <c r="HC39" s="73"/>
      <c r="HD39" s="76"/>
      <c r="HE39" s="73"/>
      <c r="HF39" s="75"/>
      <c r="HG39" s="73"/>
      <c r="HH39" s="76"/>
      <c r="HI39" s="73"/>
      <c r="HJ39" s="75"/>
      <c r="HK39" s="73"/>
      <c r="HL39" s="76"/>
      <c r="HM39" s="73"/>
      <c r="HN39" s="75"/>
      <c r="HO39" s="73"/>
      <c r="HP39" s="76"/>
      <c r="HQ39" s="73"/>
      <c r="HR39" s="75"/>
      <c r="HS39" s="73"/>
      <c r="HT39" s="76"/>
      <c r="HU39" s="73"/>
      <c r="HV39" s="75"/>
      <c r="HW39" s="73"/>
      <c r="HX39" s="76"/>
      <c r="HY39" s="73"/>
      <c r="HZ39" s="75"/>
      <c r="IA39" s="73"/>
      <c r="IB39" s="76"/>
      <c r="IC39" s="73"/>
      <c r="ID39" s="75"/>
      <c r="IE39" s="73"/>
      <c r="IF39" s="76"/>
      <c r="IG39" s="73"/>
      <c r="IH39" s="75"/>
      <c r="II39" s="73"/>
      <c r="IJ39" s="76"/>
      <c r="IK39" s="73"/>
      <c r="IL39" s="75"/>
      <c r="IM39" s="73"/>
      <c r="IN39" s="76"/>
      <c r="IO39" s="73"/>
      <c r="IP39" s="75"/>
      <c r="IQ39" s="73"/>
      <c r="IR39" s="76"/>
      <c r="IS39" s="73"/>
      <c r="IT39" s="75"/>
      <c r="IU39" s="73"/>
      <c r="IV39" s="76"/>
    </row>
    <row r="40" spans="1:256" x14ac:dyDescent="0.25">
      <c r="A40" s="30"/>
      <c r="B40" s="31" t="s">
        <v>271</v>
      </c>
      <c r="C40" t="s">
        <v>515</v>
      </c>
    </row>
    <row r="41" spans="1:256" x14ac:dyDescent="0.25">
      <c r="B41" s="31" t="s">
        <v>233</v>
      </c>
      <c r="C41" t="s">
        <v>240</v>
      </c>
    </row>
    <row r="42" spans="1:256" x14ac:dyDescent="0.25">
      <c r="B42" s="31" t="s">
        <v>770</v>
      </c>
      <c r="C42" t="s">
        <v>241</v>
      </c>
    </row>
    <row r="43" spans="1:256" x14ac:dyDescent="0.25">
      <c r="B43" s="31"/>
    </row>
    <row r="44" spans="1:256" x14ac:dyDescent="0.25">
      <c r="A44" s="30" t="s">
        <v>649</v>
      </c>
      <c r="B44" s="31" t="s">
        <v>32</v>
      </c>
      <c r="C44" t="s">
        <v>10</v>
      </c>
    </row>
    <row r="45" spans="1:256" x14ac:dyDescent="0.25">
      <c r="A45" s="35"/>
      <c r="B45" s="31" t="s">
        <v>664</v>
      </c>
      <c r="C45" t="s">
        <v>11</v>
      </c>
    </row>
    <row r="46" spans="1:256" x14ac:dyDescent="0.25">
      <c r="B46" s="32" t="s">
        <v>666</v>
      </c>
      <c r="C46" s="33" t="s">
        <v>164</v>
      </c>
    </row>
    <row r="47" spans="1:256" x14ac:dyDescent="0.25">
      <c r="B47" s="32" t="s">
        <v>34</v>
      </c>
      <c r="C47" s="33" t="s">
        <v>165</v>
      </c>
    </row>
    <row r="48" spans="1:256" x14ac:dyDescent="0.25">
      <c r="B48" s="32" t="s">
        <v>668</v>
      </c>
      <c r="C48" s="33" t="s">
        <v>166</v>
      </c>
    </row>
    <row r="49" spans="1:3" x14ac:dyDescent="0.25">
      <c r="B49" s="32" t="s">
        <v>669</v>
      </c>
      <c r="C49" s="33" t="s">
        <v>167</v>
      </c>
    </row>
    <row r="50" spans="1:3" x14ac:dyDescent="0.25">
      <c r="B50" s="39"/>
    </row>
    <row r="51" spans="1:3" x14ac:dyDescent="0.25">
      <c r="A51" s="30" t="s">
        <v>661</v>
      </c>
      <c r="B51" s="32" t="s">
        <v>17</v>
      </c>
      <c r="C51" s="33" t="s">
        <v>470</v>
      </c>
    </row>
    <row r="52" spans="1:3" x14ac:dyDescent="0.25">
      <c r="A52" s="35"/>
      <c r="B52" s="32" t="s">
        <v>517</v>
      </c>
      <c r="C52" s="33" t="s">
        <v>549</v>
      </c>
    </row>
    <row r="53" spans="1:3" x14ac:dyDescent="0.25">
      <c r="A53" s="35"/>
      <c r="B53" s="31" t="s">
        <v>518</v>
      </c>
      <c r="C53" s="33" t="s">
        <v>550</v>
      </c>
    </row>
    <row r="54" spans="1:3" x14ac:dyDescent="0.25">
      <c r="A54" s="35"/>
      <c r="B54" s="32" t="s">
        <v>519</v>
      </c>
      <c r="C54" s="33" t="s">
        <v>551</v>
      </c>
    </row>
    <row r="55" spans="1:3" x14ac:dyDescent="0.25">
      <c r="A55" s="35"/>
      <c r="B55" s="32" t="s">
        <v>268</v>
      </c>
      <c r="C55" s="33" t="s">
        <v>552</v>
      </c>
    </row>
    <row r="56" spans="1:3" x14ac:dyDescent="0.25">
      <c r="B56" s="32"/>
    </row>
    <row r="57" spans="1:3" x14ac:dyDescent="0.25">
      <c r="A57" s="30" t="s">
        <v>30</v>
      </c>
      <c r="B57" s="31" t="s">
        <v>35</v>
      </c>
      <c r="C57" t="s">
        <v>36</v>
      </c>
    </row>
    <row r="59" spans="1:3" x14ac:dyDescent="0.25">
      <c r="A59" s="30" t="s">
        <v>745</v>
      </c>
      <c r="B59" s="31" t="s">
        <v>746</v>
      </c>
      <c r="C59" s="22" t="s">
        <v>38</v>
      </c>
    </row>
    <row r="60" spans="1:3" x14ac:dyDescent="0.25">
      <c r="B60" s="31" t="s">
        <v>747</v>
      </c>
      <c r="C60" s="22" t="s">
        <v>40</v>
      </c>
    </row>
    <row r="61" spans="1:3" x14ac:dyDescent="0.25">
      <c r="B61" s="31" t="s">
        <v>757</v>
      </c>
      <c r="C61" s="22" t="s">
        <v>41</v>
      </c>
    </row>
    <row r="62" spans="1:3" x14ac:dyDescent="0.25">
      <c r="B62" s="32" t="s">
        <v>37</v>
      </c>
      <c r="C62" s="33" t="s">
        <v>42</v>
      </c>
    </row>
    <row r="63" spans="1:3" x14ac:dyDescent="0.25">
      <c r="B63" s="31" t="s">
        <v>759</v>
      </c>
      <c r="C63" s="22" t="s">
        <v>43</v>
      </c>
    </row>
    <row r="64" spans="1:3" x14ac:dyDescent="0.25">
      <c r="B64" s="31" t="s">
        <v>232</v>
      </c>
      <c r="C64" s="22" t="s">
        <v>44</v>
      </c>
    </row>
    <row r="65" spans="1:12" x14ac:dyDescent="0.25">
      <c r="B65" s="31" t="s">
        <v>761</v>
      </c>
      <c r="C65" s="22" t="s">
        <v>45</v>
      </c>
    </row>
    <row r="66" spans="1:12" x14ac:dyDescent="0.25">
      <c r="B66" s="31" t="s">
        <v>762</v>
      </c>
      <c r="C66" s="22" t="s">
        <v>46</v>
      </c>
    </row>
    <row r="67" spans="1:12" x14ac:dyDescent="0.25">
      <c r="B67" s="31" t="s">
        <v>763</v>
      </c>
      <c r="C67" s="22" t="s">
        <v>47</v>
      </c>
    </row>
    <row r="68" spans="1:12" x14ac:dyDescent="0.25">
      <c r="B68" s="31" t="s">
        <v>764</v>
      </c>
      <c r="C68" s="22" t="s">
        <v>48</v>
      </c>
    </row>
    <row r="69" spans="1:12" x14ac:dyDescent="0.25">
      <c r="B69" s="31" t="s">
        <v>765</v>
      </c>
      <c r="C69" s="22" t="s">
        <v>49</v>
      </c>
    </row>
    <row r="70" spans="1:12" x14ac:dyDescent="0.25">
      <c r="B70" s="31" t="s">
        <v>231</v>
      </c>
      <c r="C70" s="22" t="s">
        <v>50</v>
      </c>
    </row>
    <row r="72" spans="1:12" x14ac:dyDescent="0.25">
      <c r="A72" s="30" t="s">
        <v>750</v>
      </c>
      <c r="B72" s="46" t="s">
        <v>755</v>
      </c>
      <c r="C72" s="56" t="s">
        <v>260</v>
      </c>
    </row>
    <row r="73" spans="1:12" x14ac:dyDescent="0.25">
      <c r="B73" s="31"/>
    </row>
    <row r="74" spans="1:12" x14ac:dyDescent="0.25">
      <c r="A74" s="30" t="s">
        <v>677</v>
      </c>
      <c r="B74" s="31" t="s">
        <v>772</v>
      </c>
      <c r="C74" t="s">
        <v>257</v>
      </c>
    </row>
    <row r="75" spans="1:12" x14ac:dyDescent="0.25">
      <c r="B75" s="31"/>
    </row>
    <row r="77" spans="1:12" x14ac:dyDescent="0.25">
      <c r="A77" s="30" t="s">
        <v>31</v>
      </c>
      <c r="B77" s="31" t="s">
        <v>774</v>
      </c>
      <c r="C77" t="s">
        <v>523</v>
      </c>
    </row>
    <row r="78" spans="1:12" x14ac:dyDescent="0.25">
      <c r="A78" s="30"/>
      <c r="B78" s="66" t="s">
        <v>778</v>
      </c>
      <c r="C78" s="197" t="s">
        <v>524</v>
      </c>
      <c r="D78" s="197"/>
      <c r="E78" s="197"/>
      <c r="F78" s="197"/>
      <c r="G78" s="197"/>
      <c r="H78" s="197"/>
      <c r="I78" s="197"/>
      <c r="J78" s="197"/>
      <c r="K78" s="197"/>
      <c r="L78" s="197"/>
    </row>
    <row r="79" spans="1:12" x14ac:dyDescent="0.25">
      <c r="A79" s="30"/>
      <c r="B79" s="66" t="s">
        <v>777</v>
      </c>
      <c r="C79" s="197" t="s">
        <v>522</v>
      </c>
      <c r="D79" s="197"/>
      <c r="E79" s="197"/>
      <c r="F79" s="197"/>
      <c r="G79" s="197"/>
      <c r="H79" s="197"/>
      <c r="I79" s="197"/>
      <c r="J79" s="197"/>
      <c r="K79" s="197"/>
      <c r="L79" s="197"/>
    </row>
    <row r="80" spans="1:12" x14ac:dyDescent="0.25">
      <c r="A80" s="30"/>
    </row>
    <row r="81" spans="1:11" x14ac:dyDescent="0.25">
      <c r="A81" s="30" t="s">
        <v>679</v>
      </c>
      <c r="B81" s="31" t="s">
        <v>775</v>
      </c>
      <c r="C81" t="s">
        <v>258</v>
      </c>
    </row>
    <row r="82" spans="1:11" x14ac:dyDescent="0.25">
      <c r="A82" s="30"/>
      <c r="B82" s="31" t="s">
        <v>776</v>
      </c>
      <c r="C82" t="s">
        <v>259</v>
      </c>
    </row>
    <row r="83" spans="1:11" x14ac:dyDescent="0.25">
      <c r="A83" s="30"/>
      <c r="B83" s="31" t="s">
        <v>532</v>
      </c>
      <c r="C83" t="s">
        <v>533</v>
      </c>
    </row>
    <row r="84" spans="1:11" ht="25.5" customHeight="1" x14ac:dyDescent="0.25">
      <c r="A84" s="30"/>
    </row>
    <row r="85" spans="1:11" ht="26.25" customHeight="1" x14ac:dyDescent="0.25">
      <c r="A85" s="30" t="s">
        <v>525</v>
      </c>
      <c r="B85" s="32" t="s">
        <v>651</v>
      </c>
      <c r="C85" t="s">
        <v>528</v>
      </c>
    </row>
    <row r="86" spans="1:11" x14ac:dyDescent="0.25">
      <c r="A86" s="30"/>
      <c r="B86" s="32" t="s">
        <v>664</v>
      </c>
      <c r="C86" t="s">
        <v>529</v>
      </c>
    </row>
    <row r="87" spans="1:11" x14ac:dyDescent="0.25">
      <c r="A87" s="30"/>
      <c r="B87" s="31" t="s">
        <v>527</v>
      </c>
      <c r="C87" t="s">
        <v>531</v>
      </c>
    </row>
    <row r="88" spans="1:11" x14ac:dyDescent="0.25">
      <c r="A88" s="30"/>
      <c r="B88" s="31" t="s">
        <v>526</v>
      </c>
      <c r="C88" t="s">
        <v>530</v>
      </c>
    </row>
    <row r="89" spans="1:11" x14ac:dyDescent="0.25">
      <c r="A89" s="30"/>
    </row>
    <row r="90" spans="1:11" x14ac:dyDescent="0.25">
      <c r="A90" s="30" t="s">
        <v>161</v>
      </c>
      <c r="C90" t="s">
        <v>163</v>
      </c>
    </row>
    <row r="91" spans="1:11" ht="17.399999999999999" x14ac:dyDescent="0.3">
      <c r="A91" s="23" t="s">
        <v>693</v>
      </c>
    </row>
    <row r="92" spans="1:11" ht="13.8" thickBot="1" x14ac:dyDescent="0.3"/>
    <row r="93" spans="1:11" ht="13.8" thickBot="1" x14ac:dyDescent="0.3">
      <c r="A93" s="32" t="s">
        <v>715</v>
      </c>
      <c r="B93" s="26" t="s">
        <v>261</v>
      </c>
      <c r="C93" s="24"/>
      <c r="D93" s="24"/>
      <c r="E93" s="24"/>
      <c r="F93" s="24"/>
      <c r="G93" s="24"/>
      <c r="H93" s="25"/>
    </row>
    <row r="94" spans="1:11" x14ac:dyDescent="0.25">
      <c r="A94" s="32"/>
    </row>
    <row r="95" spans="1:11" ht="54" customHeight="1" x14ac:dyDescent="0.25">
      <c r="A95" s="67" t="s">
        <v>714</v>
      </c>
      <c r="B95" s="200" t="str">
        <f>CONCATENATE(C31,", i.e. ",C44," against ",C36,", for "," for ",C51,", and settled in ",C61," per ",C72,".")</f>
        <v>A Transaction under which one Party pays a Floating Price and the other Party pays a Fixed Price in respect of the Notional Quantity per Determination Period, , i.e. from  00:00 CET  (Central European Time) to 24:00 CET following day against where the Floating Price shall be the arithmetic average of the Day Ahead Baseload Prices of the Central European Price Index (CEPI) as published  for each day by Dow Jones (in its internet address located at http://www.dowpower.com), for  for energy delivered at a steady rate between 00:00 and 24:00, and settled in German Marks per Megawatt (1,000,000 watts) hour, where watt is a unit of electrical power equivalent to one Joule per second.</v>
      </c>
      <c r="C95" s="201"/>
      <c r="D95" s="201"/>
      <c r="E95" s="201"/>
      <c r="F95" s="201"/>
      <c r="G95" s="201"/>
      <c r="H95" s="201"/>
      <c r="I95" s="201"/>
      <c r="J95" s="201"/>
      <c r="K95" s="201"/>
    </row>
    <row r="97" spans="1:11" ht="13.8" thickBot="1" x14ac:dyDescent="0.3"/>
    <row r="98" spans="1:11" ht="13.8" thickBot="1" x14ac:dyDescent="0.3">
      <c r="A98" s="67" t="s">
        <v>715</v>
      </c>
      <c r="B98" s="205" t="s">
        <v>534</v>
      </c>
      <c r="C98" s="206"/>
      <c r="D98" s="206"/>
      <c r="E98" s="206"/>
      <c r="F98" s="206"/>
      <c r="G98" s="206"/>
      <c r="H98" s="206"/>
      <c r="I98" s="207"/>
    </row>
    <row r="99" spans="1:11" ht="17.25" customHeight="1" x14ac:dyDescent="0.25">
      <c r="A99" s="67"/>
    </row>
    <row r="100" spans="1:11" ht="80.25" customHeight="1" x14ac:dyDescent="0.25">
      <c r="A100" s="67" t="s">
        <v>714</v>
      </c>
      <c r="B100" s="200" t="str">
        <f>CONCATENATE(C32,", i.e. ",C45,", at ",C39,". ",C52,", and ",C79," and settled in ",C65,", quoted in ",C65," per ",C72,".")</f>
        <v>An agreement whereby physical electricity is exchanged for a fixed price over a specified period, i.e.  from 00:00 on the first Monday of the specified period  to 24:00 on the following Sunday, at Laufenburg, Switzerland, on the high voltage grid (power originating from a generator without export rights). energy delivered in a period 08:00 to 20:00 on a weekday, and electricity flow that is subject to potential interruption by the supplier for a specified number of days or hours during times of peak demand or in the event of system emergencies without financial consequences. and settled in Swiss Francs, quoted in Swiss Francs per Megawatt (1,000,000 watts) hour, where watt is a unit of electrical power equivalent to one Joule per second.</v>
      </c>
      <c r="C100" s="201"/>
      <c r="D100" s="201"/>
      <c r="E100" s="201"/>
      <c r="F100" s="201"/>
      <c r="G100" s="201"/>
      <c r="H100" s="201"/>
      <c r="I100" s="201"/>
      <c r="J100" s="201"/>
      <c r="K100" s="201"/>
    </row>
    <row r="101" spans="1:11" ht="51.75" customHeight="1" x14ac:dyDescent="0.25">
      <c r="A101" s="67"/>
    </row>
    <row r="102" spans="1:11" x14ac:dyDescent="0.25">
      <c r="A102" s="67"/>
    </row>
    <row r="103" spans="1:11" x14ac:dyDescent="0.25">
      <c r="A103" s="67"/>
    </row>
    <row r="104" spans="1:11" ht="29.25" customHeight="1" x14ac:dyDescent="0.25">
      <c r="A104" s="67"/>
    </row>
    <row r="105" spans="1:11" x14ac:dyDescent="0.25">
      <c r="A105" s="67"/>
    </row>
    <row r="106" spans="1:11" ht="81.75" customHeight="1" x14ac:dyDescent="0.25">
      <c r="A106" s="67"/>
    </row>
    <row r="107" spans="1:11" x14ac:dyDescent="0.25">
      <c r="A107" s="67"/>
    </row>
    <row r="108" spans="1:11" x14ac:dyDescent="0.25">
      <c r="A108" s="67"/>
    </row>
    <row r="109" spans="1:11" x14ac:dyDescent="0.25">
      <c r="A109" s="67"/>
    </row>
    <row r="110" spans="1:11" x14ac:dyDescent="0.25">
      <c r="A110" s="67"/>
    </row>
    <row r="111" spans="1:11" x14ac:dyDescent="0.25">
      <c r="A111" s="67"/>
    </row>
    <row r="112" spans="1:11" x14ac:dyDescent="0.25">
      <c r="A112" s="67"/>
    </row>
    <row r="113" spans="1:1" x14ac:dyDescent="0.25">
      <c r="A113" s="67"/>
    </row>
    <row r="114" spans="1:1" ht="17.399999999999999" x14ac:dyDescent="0.3">
      <c r="A114" s="23"/>
    </row>
  </sheetData>
  <mergeCells count="5">
    <mergeCell ref="C78:L78"/>
    <mergeCell ref="B100:K100"/>
    <mergeCell ref="C79:L79"/>
    <mergeCell ref="B95:K95"/>
    <mergeCell ref="B98:I98"/>
  </mergeCells>
  <pageMargins left="0.4" right="0.51" top="1" bottom="1" header="0.5" footer="0.5"/>
  <pageSetup paperSize="9" scale="63" orientation="landscape"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workbookViewId="0">
      <selection activeCell="D10" sqref="D10"/>
    </sheetView>
  </sheetViews>
  <sheetFormatPr defaultRowHeight="13.2" x14ac:dyDescent="0.25"/>
  <cols>
    <col min="1" max="1" width="15.6640625" customWidth="1"/>
    <col min="2" max="2" width="17.44140625" customWidth="1"/>
    <col min="4" max="4" width="12.33203125" customWidth="1"/>
    <col min="5" max="5" width="12.44140625" customWidth="1"/>
    <col min="6" max="6" width="11.88671875" customWidth="1"/>
    <col min="7" max="7" width="15.88671875" customWidth="1"/>
    <col min="9" max="9" width="14.5546875" customWidth="1"/>
    <col min="10" max="10" width="10.109375" customWidth="1"/>
    <col min="11" max="11" width="12.33203125" customWidth="1"/>
    <col min="12" max="12" width="9.6640625" customWidth="1"/>
    <col min="13" max="13" width="13" customWidth="1"/>
    <col min="14" max="14" width="12" customWidth="1"/>
    <col min="15" max="15" width="12.5546875" customWidth="1"/>
    <col min="17" max="17" width="10.109375" customWidth="1"/>
    <col min="19" max="19" width="11.33203125" customWidth="1"/>
    <col min="22" max="22" width="11.88671875" customWidth="1"/>
  </cols>
  <sheetData>
    <row r="1" spans="1:19" x14ac:dyDescent="0.25">
      <c r="A1" s="65" t="s">
        <v>71</v>
      </c>
    </row>
    <row r="2" spans="1:19" ht="17.399999999999999" x14ac:dyDescent="0.3">
      <c r="A2" s="23" t="s">
        <v>853</v>
      </c>
      <c r="B2" s="4"/>
      <c r="O2" s="10"/>
      <c r="P2" s="11"/>
      <c r="Q2" s="19" t="s">
        <v>658</v>
      </c>
      <c r="R2" s="11"/>
      <c r="S2" s="13"/>
    </row>
    <row r="3" spans="1:19" ht="13.8" thickBot="1" x14ac:dyDescent="0.3"/>
    <row r="4" spans="1:19" ht="35.25" customHeight="1" thickBot="1" x14ac:dyDescent="0.3">
      <c r="A4" s="7" t="s">
        <v>854</v>
      </c>
      <c r="B4" s="9"/>
      <c r="C4" s="5" t="s">
        <v>649</v>
      </c>
      <c r="D4" s="14"/>
      <c r="E4" s="5" t="s">
        <v>872</v>
      </c>
      <c r="F4" s="14"/>
      <c r="G4" s="5" t="s">
        <v>857</v>
      </c>
      <c r="H4" s="14"/>
      <c r="I4" s="5" t="s">
        <v>717</v>
      </c>
      <c r="J4" s="14"/>
      <c r="K4" s="5" t="s">
        <v>745</v>
      </c>
      <c r="L4" s="6"/>
      <c r="M4" s="34" t="s">
        <v>750</v>
      </c>
      <c r="N4" s="6"/>
      <c r="O4" s="8" t="s">
        <v>653</v>
      </c>
      <c r="P4" s="17"/>
      <c r="Q4" s="8" t="s">
        <v>656</v>
      </c>
      <c r="R4" s="17"/>
      <c r="S4" s="8" t="s">
        <v>864</v>
      </c>
    </row>
    <row r="5" spans="1:19" x14ac:dyDescent="0.25">
      <c r="A5" t="s">
        <v>175</v>
      </c>
      <c r="C5" s="2" t="s">
        <v>665</v>
      </c>
      <c r="D5" s="2"/>
      <c r="E5" s="2">
        <v>1999</v>
      </c>
      <c r="F5" s="2"/>
      <c r="G5" t="s">
        <v>858</v>
      </c>
      <c r="H5" s="2"/>
      <c r="I5" s="2" t="s">
        <v>662</v>
      </c>
      <c r="J5" s="2"/>
      <c r="K5" t="s">
        <v>763</v>
      </c>
      <c r="L5" s="18"/>
      <c r="M5" s="18" t="s">
        <v>755</v>
      </c>
      <c r="O5" s="18" t="s">
        <v>654</v>
      </c>
      <c r="P5" s="18"/>
      <c r="Q5" s="18"/>
      <c r="R5" s="18"/>
      <c r="S5" s="18"/>
    </row>
    <row r="6" spans="1:19" x14ac:dyDescent="0.25">
      <c r="A6" t="s">
        <v>176</v>
      </c>
      <c r="C6" s="2" t="s">
        <v>666</v>
      </c>
      <c r="D6" s="2"/>
      <c r="E6" s="2">
        <v>2000</v>
      </c>
      <c r="F6" s="2"/>
      <c r="G6" t="s">
        <v>859</v>
      </c>
      <c r="H6" s="2"/>
      <c r="I6" s="2" t="s">
        <v>866</v>
      </c>
      <c r="J6" s="2"/>
      <c r="K6" t="s">
        <v>764</v>
      </c>
      <c r="L6" s="18"/>
      <c r="M6" s="18"/>
      <c r="O6" s="18" t="s">
        <v>863</v>
      </c>
      <c r="P6" s="18"/>
      <c r="Q6" s="18"/>
      <c r="R6" s="18"/>
      <c r="S6" s="18"/>
    </row>
    <row r="7" spans="1:19" x14ac:dyDescent="0.25">
      <c r="A7" t="s">
        <v>684</v>
      </c>
      <c r="C7" s="2" t="s">
        <v>856</v>
      </c>
      <c r="D7" s="2"/>
      <c r="E7" s="2"/>
      <c r="F7" s="2"/>
      <c r="G7" t="s">
        <v>860</v>
      </c>
      <c r="H7" s="2"/>
      <c r="I7" s="2" t="s">
        <v>867</v>
      </c>
      <c r="J7" s="2"/>
      <c r="K7" t="s">
        <v>855</v>
      </c>
      <c r="O7" t="s">
        <v>865</v>
      </c>
    </row>
    <row r="8" spans="1:19" x14ac:dyDescent="0.25">
      <c r="A8" t="s">
        <v>829</v>
      </c>
      <c r="C8" s="2" t="s">
        <v>626</v>
      </c>
      <c r="G8" t="s">
        <v>861</v>
      </c>
      <c r="I8" s="2"/>
      <c r="K8" t="s">
        <v>747</v>
      </c>
      <c r="O8" t="s">
        <v>865</v>
      </c>
    </row>
    <row r="9" spans="1:19" x14ac:dyDescent="0.25">
      <c r="C9" s="2" t="s">
        <v>633</v>
      </c>
      <c r="D9" s="2"/>
      <c r="E9" s="2"/>
      <c r="F9" s="2"/>
      <c r="G9" t="s">
        <v>862</v>
      </c>
      <c r="H9" s="2"/>
      <c r="J9" s="2"/>
      <c r="K9" s="18" t="s">
        <v>746</v>
      </c>
      <c r="L9" s="2"/>
      <c r="M9" s="2"/>
    </row>
    <row r="10" spans="1:19" x14ac:dyDescent="0.25">
      <c r="C10" s="1" t="s">
        <v>876</v>
      </c>
      <c r="D10" s="28"/>
      <c r="E10" s="28"/>
      <c r="F10" s="28"/>
      <c r="K10" s="18" t="s">
        <v>748</v>
      </c>
    </row>
    <row r="11" spans="1:19" x14ac:dyDescent="0.25">
      <c r="C11" s="1" t="s">
        <v>628</v>
      </c>
      <c r="D11" s="28"/>
      <c r="E11" s="28"/>
      <c r="F11" s="28"/>
    </row>
    <row r="12" spans="1:19" x14ac:dyDescent="0.25">
      <c r="Q12" s="3"/>
    </row>
    <row r="13" spans="1:19" x14ac:dyDescent="0.25">
      <c r="A13" s="57"/>
      <c r="B13" s="50"/>
      <c r="Q13" s="3"/>
    </row>
    <row r="14" spans="1:19" x14ac:dyDescent="0.25">
      <c r="B14" s="3"/>
      <c r="Q14" s="3"/>
    </row>
    <row r="15" spans="1:19" x14ac:dyDescent="0.25">
      <c r="Q15" s="3"/>
    </row>
    <row r="16" spans="1:19" ht="17.25" customHeight="1" x14ac:dyDescent="0.3">
      <c r="A16" s="23" t="s">
        <v>710</v>
      </c>
    </row>
    <row r="18" spans="1:8" x14ac:dyDescent="0.25">
      <c r="A18" s="30" t="s">
        <v>649</v>
      </c>
      <c r="B18" s="32" t="s">
        <v>33</v>
      </c>
      <c r="C18" s="33" t="s">
        <v>629</v>
      </c>
    </row>
    <row r="19" spans="1:8" x14ac:dyDescent="0.25">
      <c r="B19" s="32" t="s">
        <v>666</v>
      </c>
      <c r="C19" s="33" t="s">
        <v>630</v>
      </c>
      <c r="H19" s="65"/>
    </row>
    <row r="20" spans="1:8" x14ac:dyDescent="0.25">
      <c r="B20" s="32" t="s">
        <v>856</v>
      </c>
      <c r="C20" s="33" t="s">
        <v>631</v>
      </c>
    </row>
    <row r="21" spans="1:8" x14ac:dyDescent="0.25">
      <c r="B21" s="45" t="s">
        <v>626</v>
      </c>
      <c r="C21" s="61" t="s">
        <v>177</v>
      </c>
    </row>
    <row r="22" spans="1:8" x14ac:dyDescent="0.25">
      <c r="B22" s="32" t="s">
        <v>836</v>
      </c>
      <c r="C22" s="33" t="s">
        <v>178</v>
      </c>
    </row>
    <row r="23" spans="1:8" x14ac:dyDescent="0.25">
      <c r="B23" s="45" t="s">
        <v>627</v>
      </c>
      <c r="C23" s="61" t="s">
        <v>179</v>
      </c>
    </row>
    <row r="24" spans="1:8" x14ac:dyDescent="0.25">
      <c r="B24" s="32"/>
      <c r="C24" s="32"/>
    </row>
    <row r="25" spans="1:8" x14ac:dyDescent="0.25">
      <c r="B25" s="45" t="s">
        <v>628</v>
      </c>
      <c r="C25" s="61" t="s">
        <v>634</v>
      </c>
      <c r="E25" s="61"/>
      <c r="F25" s="61"/>
    </row>
    <row r="26" spans="1:8" x14ac:dyDescent="0.25">
      <c r="B26" s="31"/>
    </row>
    <row r="27" spans="1:8" x14ac:dyDescent="0.25">
      <c r="B27" s="31"/>
    </row>
    <row r="28" spans="1:8" x14ac:dyDescent="0.25">
      <c r="A28" s="30" t="s">
        <v>857</v>
      </c>
      <c r="B28" s="31"/>
    </row>
    <row r="29" spans="1:8" x14ac:dyDescent="0.25">
      <c r="B29" s="31" t="s">
        <v>858</v>
      </c>
      <c r="C29" t="s">
        <v>180</v>
      </c>
    </row>
    <row r="30" spans="1:8" x14ac:dyDescent="0.25">
      <c r="B30" s="31" t="s">
        <v>859</v>
      </c>
      <c r="C30" t="s">
        <v>181</v>
      </c>
    </row>
    <row r="31" spans="1:8" x14ac:dyDescent="0.25">
      <c r="B31" s="31" t="s">
        <v>860</v>
      </c>
      <c r="C31" t="s">
        <v>182</v>
      </c>
    </row>
    <row r="32" spans="1:8" x14ac:dyDescent="0.25">
      <c r="B32" s="31" t="s">
        <v>861</v>
      </c>
      <c r="C32" t="s">
        <v>183</v>
      </c>
    </row>
    <row r="33" spans="1:3" x14ac:dyDescent="0.25">
      <c r="B33" s="31" t="s">
        <v>862</v>
      </c>
      <c r="C33" t="s">
        <v>184</v>
      </c>
    </row>
    <row r="34" spans="1:3" x14ac:dyDescent="0.25">
      <c r="B34" s="31"/>
    </row>
    <row r="35" spans="1:3" x14ac:dyDescent="0.25">
      <c r="B35" s="31"/>
    </row>
    <row r="36" spans="1:3" x14ac:dyDescent="0.25">
      <c r="A36" s="30" t="s">
        <v>717</v>
      </c>
      <c r="B36" s="31"/>
    </row>
    <row r="37" spans="1:3" x14ac:dyDescent="0.25">
      <c r="B37" s="32" t="s">
        <v>662</v>
      </c>
      <c r="C37" s="33" t="s">
        <v>632</v>
      </c>
    </row>
    <row r="38" spans="1:3" x14ac:dyDescent="0.25">
      <c r="B38" s="32" t="s">
        <v>866</v>
      </c>
      <c r="C38" s="33" t="s">
        <v>345</v>
      </c>
    </row>
    <row r="39" spans="1:3" x14ac:dyDescent="0.25">
      <c r="B39" s="32" t="s">
        <v>867</v>
      </c>
      <c r="C39" s="33" t="s">
        <v>346</v>
      </c>
    </row>
    <row r="40" spans="1:3" x14ac:dyDescent="0.25">
      <c r="B40" s="32"/>
      <c r="C40" s="33"/>
    </row>
    <row r="41" spans="1:3" x14ac:dyDescent="0.25">
      <c r="A41" s="30" t="s">
        <v>30</v>
      </c>
      <c r="B41" s="31" t="s">
        <v>35</v>
      </c>
      <c r="C41" s="22" t="s">
        <v>36</v>
      </c>
    </row>
    <row r="42" spans="1:3" x14ac:dyDescent="0.25">
      <c r="B42" s="31"/>
    </row>
    <row r="43" spans="1:3" x14ac:dyDescent="0.25">
      <c r="A43" s="30" t="s">
        <v>653</v>
      </c>
      <c r="B43" s="31" t="s">
        <v>704</v>
      </c>
      <c r="C43" s="22" t="s">
        <v>185</v>
      </c>
    </row>
    <row r="44" spans="1:3" x14ac:dyDescent="0.25">
      <c r="B44" s="31" t="s">
        <v>705</v>
      </c>
      <c r="C44" s="22" t="s">
        <v>186</v>
      </c>
    </row>
    <row r="45" spans="1:3" x14ac:dyDescent="0.25">
      <c r="B45" s="31" t="s">
        <v>187</v>
      </c>
      <c r="C45" s="22" t="s">
        <v>188</v>
      </c>
    </row>
    <row r="46" spans="1:3" x14ac:dyDescent="0.25">
      <c r="B46" s="31" t="s">
        <v>189</v>
      </c>
      <c r="C46" s="22" t="s">
        <v>190</v>
      </c>
    </row>
    <row r="47" spans="1:3" x14ac:dyDescent="0.25">
      <c r="B47" s="75" t="s">
        <v>73</v>
      </c>
      <c r="C47" s="22" t="s">
        <v>191</v>
      </c>
    </row>
    <row r="48" spans="1:3" x14ac:dyDescent="0.25">
      <c r="B48" s="31" t="s">
        <v>192</v>
      </c>
      <c r="C48" s="22" t="s">
        <v>193</v>
      </c>
    </row>
    <row r="49" spans="1:4" x14ac:dyDescent="0.25">
      <c r="B49" s="31" t="s">
        <v>194</v>
      </c>
      <c r="C49" s="22" t="s">
        <v>195</v>
      </c>
    </row>
    <row r="50" spans="1:4" x14ac:dyDescent="0.25">
      <c r="B50" s="31"/>
      <c r="C50" s="73"/>
    </row>
    <row r="51" spans="1:4" x14ac:dyDescent="0.25">
      <c r="A51" s="30" t="s">
        <v>196</v>
      </c>
      <c r="B51" t="s">
        <v>197</v>
      </c>
      <c r="C51" t="s">
        <v>198</v>
      </c>
    </row>
    <row r="52" spans="1:4" x14ac:dyDescent="0.25">
      <c r="B52" t="s">
        <v>199</v>
      </c>
      <c r="C52" t="s">
        <v>200</v>
      </c>
    </row>
    <row r="53" spans="1:4" x14ac:dyDescent="0.25">
      <c r="B53" t="s">
        <v>201</v>
      </c>
      <c r="C53" t="s">
        <v>202</v>
      </c>
      <c r="D53" s="73"/>
    </row>
    <row r="54" spans="1:4" x14ac:dyDescent="0.25">
      <c r="B54" t="s">
        <v>203</v>
      </c>
      <c r="C54" t="s">
        <v>204</v>
      </c>
      <c r="D54" s="76"/>
    </row>
    <row r="55" spans="1:4" x14ac:dyDescent="0.25">
      <c r="B55" t="s">
        <v>359</v>
      </c>
      <c r="C55" t="s">
        <v>205</v>
      </c>
    </row>
  </sheetData>
  <pageMargins left="0.75" right="0.75" top="1" bottom="1" header="0.5" footer="0.5"/>
  <pageSetup paperSize="9"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53"/>
  <sheetViews>
    <sheetView topLeftCell="A19" workbookViewId="0">
      <selection activeCell="D26" sqref="D26"/>
    </sheetView>
  </sheetViews>
  <sheetFormatPr defaultRowHeight="13.2" x14ac:dyDescent="0.25"/>
  <cols>
    <col min="1" max="1" width="16.88671875" customWidth="1"/>
    <col min="2" max="2" width="13.33203125" customWidth="1"/>
    <col min="3" max="3" width="15.5546875" customWidth="1"/>
    <col min="5" max="5" width="11.109375" customWidth="1"/>
    <col min="19" max="19" width="10.44140625" customWidth="1"/>
  </cols>
  <sheetData>
    <row r="1" spans="1:19" x14ac:dyDescent="0.25">
      <c r="A1" s="65" t="s">
        <v>827</v>
      </c>
    </row>
    <row r="2" spans="1:19" ht="17.399999999999999" x14ac:dyDescent="0.3">
      <c r="A2" s="23" t="s">
        <v>646</v>
      </c>
      <c r="B2" s="4"/>
      <c r="C2" s="4"/>
      <c r="D2" s="4"/>
      <c r="O2" s="10"/>
      <c r="P2" s="11"/>
      <c r="Q2" s="19" t="s">
        <v>658</v>
      </c>
      <c r="R2" s="11"/>
      <c r="S2" s="13"/>
    </row>
    <row r="3" spans="1:19" ht="13.8" thickBot="1" x14ac:dyDescent="0.3"/>
    <row r="4" spans="1:19" ht="32.25" customHeight="1" thickBot="1" x14ac:dyDescent="0.3">
      <c r="A4" s="7" t="s">
        <v>805</v>
      </c>
      <c r="B4" s="9"/>
      <c r="C4" s="5" t="s">
        <v>806</v>
      </c>
      <c r="D4" s="9"/>
      <c r="E4" s="5" t="s">
        <v>647</v>
      </c>
      <c r="F4" s="6"/>
      <c r="G4" s="5" t="s">
        <v>649</v>
      </c>
      <c r="H4" s="14"/>
      <c r="I4" s="5" t="s">
        <v>872</v>
      </c>
      <c r="J4" s="14"/>
      <c r="K4" s="5" t="s">
        <v>745</v>
      </c>
      <c r="L4" s="6"/>
      <c r="M4" s="34" t="s">
        <v>750</v>
      </c>
      <c r="N4" s="14"/>
      <c r="O4" s="8" t="s">
        <v>653</v>
      </c>
      <c r="P4" s="17"/>
      <c r="Q4" s="8" t="s">
        <v>656</v>
      </c>
      <c r="R4" s="17"/>
      <c r="S4" s="8" t="s">
        <v>657</v>
      </c>
    </row>
    <row r="5" spans="1:19" x14ac:dyDescent="0.25">
      <c r="A5" t="s">
        <v>807</v>
      </c>
      <c r="C5" t="s">
        <v>810</v>
      </c>
      <c r="E5" t="s">
        <v>673</v>
      </c>
      <c r="G5" s="2" t="s">
        <v>831</v>
      </c>
      <c r="H5" s="2"/>
      <c r="I5" s="2">
        <v>1999</v>
      </c>
      <c r="J5" s="2"/>
      <c r="K5" s="18" t="s">
        <v>746</v>
      </c>
      <c r="L5" s="18"/>
      <c r="M5" s="18" t="s">
        <v>756</v>
      </c>
      <c r="N5" s="2"/>
      <c r="O5" s="18" t="s">
        <v>654</v>
      </c>
      <c r="P5" s="18"/>
      <c r="Q5" s="18"/>
      <c r="R5" s="18"/>
      <c r="S5" s="18"/>
    </row>
    <row r="6" spans="1:19" x14ac:dyDescent="0.25">
      <c r="A6" t="s">
        <v>808</v>
      </c>
      <c r="C6" t="s">
        <v>811</v>
      </c>
      <c r="G6" s="2" t="s">
        <v>832</v>
      </c>
      <c r="H6" s="2"/>
      <c r="I6" s="2">
        <v>2000</v>
      </c>
      <c r="J6" s="2"/>
      <c r="K6" s="18" t="s">
        <v>748</v>
      </c>
      <c r="L6" s="18"/>
      <c r="M6" s="18"/>
      <c r="N6" s="2"/>
      <c r="O6" s="18" t="s">
        <v>655</v>
      </c>
      <c r="P6" s="18"/>
      <c r="Q6" s="18"/>
      <c r="R6" s="18"/>
      <c r="S6" s="18"/>
    </row>
    <row r="7" spans="1:19" x14ac:dyDescent="0.25">
      <c r="C7" t="s">
        <v>812</v>
      </c>
      <c r="G7" s="2" t="s">
        <v>833</v>
      </c>
      <c r="H7" s="2"/>
      <c r="I7" s="2"/>
      <c r="J7" s="2"/>
      <c r="K7" t="s">
        <v>747</v>
      </c>
      <c r="N7" s="2"/>
      <c r="O7" s="18" t="s">
        <v>818</v>
      </c>
      <c r="P7" s="18"/>
      <c r="Q7" s="18"/>
      <c r="R7" s="18"/>
      <c r="S7" s="18"/>
    </row>
    <row r="8" spans="1:19" x14ac:dyDescent="0.25">
      <c r="C8" t="s">
        <v>847</v>
      </c>
      <c r="G8" s="2" t="s">
        <v>834</v>
      </c>
      <c r="O8" s="18" t="s">
        <v>819</v>
      </c>
      <c r="P8" s="18"/>
      <c r="Q8" s="18"/>
      <c r="R8" s="18"/>
      <c r="S8" s="18"/>
    </row>
    <row r="12" spans="1:19" x14ac:dyDescent="0.25">
      <c r="A12" s="57" t="s">
        <v>682</v>
      </c>
      <c r="B12" s="50" t="s">
        <v>820</v>
      </c>
    </row>
    <row r="14" spans="1:19" ht="17.399999999999999" x14ac:dyDescent="0.3">
      <c r="A14" s="23" t="s">
        <v>710</v>
      </c>
    </row>
    <row r="16" spans="1:19" x14ac:dyDescent="0.25">
      <c r="A16" s="30" t="s">
        <v>641</v>
      </c>
      <c r="B16" s="31" t="s">
        <v>807</v>
      </c>
      <c r="D16" t="s">
        <v>223</v>
      </c>
    </row>
    <row r="17" spans="1:5" x14ac:dyDescent="0.25">
      <c r="B17" s="31" t="s">
        <v>554</v>
      </c>
      <c r="D17" s="22" t="s">
        <v>545</v>
      </c>
    </row>
    <row r="18" spans="1:5" x14ac:dyDescent="0.25">
      <c r="B18" s="31" t="s">
        <v>555</v>
      </c>
      <c r="D18" s="22" t="s">
        <v>546</v>
      </c>
    </row>
    <row r="19" spans="1:5" x14ac:dyDescent="0.25">
      <c r="C19" s="22"/>
    </row>
    <row r="20" spans="1:5" x14ac:dyDescent="0.25">
      <c r="A20" s="30" t="s">
        <v>806</v>
      </c>
      <c r="B20" s="31" t="s">
        <v>810</v>
      </c>
      <c r="D20" s="22" t="s">
        <v>222</v>
      </c>
    </row>
    <row r="21" spans="1:5" x14ac:dyDescent="0.25">
      <c r="C21" s="2" t="s">
        <v>674</v>
      </c>
      <c r="E21" s="38" t="s">
        <v>840</v>
      </c>
    </row>
    <row r="22" spans="1:5" x14ac:dyDescent="0.25">
      <c r="C22" s="2" t="s">
        <v>841</v>
      </c>
      <c r="E22" s="38" t="s">
        <v>842</v>
      </c>
    </row>
    <row r="23" spans="1:5" x14ac:dyDescent="0.25">
      <c r="C23" s="2" t="s">
        <v>843</v>
      </c>
      <c r="E23" s="38" t="s">
        <v>844</v>
      </c>
    </row>
    <row r="24" spans="1:5" x14ac:dyDescent="0.25">
      <c r="C24" s="2" t="s">
        <v>845</v>
      </c>
      <c r="E24" s="38" t="s">
        <v>846</v>
      </c>
    </row>
    <row r="25" spans="1:5" x14ac:dyDescent="0.25">
      <c r="D25" s="35"/>
      <c r="E25" s="38"/>
    </row>
    <row r="26" spans="1:5" x14ac:dyDescent="0.25">
      <c r="B26" s="31" t="s">
        <v>847</v>
      </c>
      <c r="D26" s="22" t="s">
        <v>226</v>
      </c>
    </row>
    <row r="27" spans="1:5" x14ac:dyDescent="0.25">
      <c r="C27" s="2" t="s">
        <v>813</v>
      </c>
      <c r="E27" s="38" t="s">
        <v>840</v>
      </c>
    </row>
    <row r="28" spans="1:5" x14ac:dyDescent="0.25">
      <c r="C28" s="2" t="s">
        <v>814</v>
      </c>
      <c r="E28" s="38" t="s">
        <v>842</v>
      </c>
    </row>
    <row r="29" spans="1:5" x14ac:dyDescent="0.25">
      <c r="C29" s="2" t="s">
        <v>815</v>
      </c>
      <c r="E29" s="38" t="s">
        <v>844</v>
      </c>
    </row>
    <row r="30" spans="1:5" x14ac:dyDescent="0.25">
      <c r="C30" s="2" t="s">
        <v>816</v>
      </c>
      <c r="E30" s="38" t="s">
        <v>846</v>
      </c>
    </row>
    <row r="31" spans="1:5" x14ac:dyDescent="0.25">
      <c r="E31" s="31"/>
    </row>
    <row r="32" spans="1:5" x14ac:dyDescent="0.25">
      <c r="A32" s="60" t="s">
        <v>817</v>
      </c>
    </row>
    <row r="33" spans="1:13" ht="24.75" customHeight="1" x14ac:dyDescent="0.25">
      <c r="B33" s="67" t="s">
        <v>809</v>
      </c>
      <c r="C33" s="197" t="s">
        <v>513</v>
      </c>
      <c r="D33" s="197"/>
      <c r="E33" s="197"/>
      <c r="F33" s="197"/>
      <c r="G33" s="197"/>
      <c r="H33" s="197"/>
      <c r="I33" s="197"/>
      <c r="J33" s="197"/>
      <c r="K33" s="197"/>
      <c r="L33" s="197"/>
      <c r="M33" s="197"/>
    </row>
    <row r="34" spans="1:13" ht="16.5" customHeight="1" x14ac:dyDescent="0.25">
      <c r="B34" s="32" t="s">
        <v>848</v>
      </c>
      <c r="C34" t="s">
        <v>514</v>
      </c>
      <c r="E34" s="35"/>
    </row>
    <row r="35" spans="1:13" ht="16.5" customHeight="1" x14ac:dyDescent="0.25">
      <c r="B35" s="32" t="s">
        <v>849</v>
      </c>
      <c r="C35" t="s">
        <v>61</v>
      </c>
      <c r="D35" s="38"/>
      <c r="E35" s="35"/>
    </row>
    <row r="36" spans="1:13" ht="16.5" customHeight="1" x14ac:dyDescent="0.25">
      <c r="B36" s="32"/>
      <c r="C36" s="35"/>
      <c r="D36" s="38"/>
      <c r="E36" s="35"/>
    </row>
    <row r="37" spans="1:13" x14ac:dyDescent="0.25">
      <c r="E37" s="35"/>
    </row>
    <row r="38" spans="1:13" ht="17.25" customHeight="1" x14ac:dyDescent="0.25">
      <c r="A38" s="30" t="s">
        <v>647</v>
      </c>
      <c r="B38" s="31" t="s">
        <v>790</v>
      </c>
      <c r="C38" t="s">
        <v>225</v>
      </c>
      <c r="E38" s="35"/>
    </row>
    <row r="39" spans="1:13" x14ac:dyDescent="0.25">
      <c r="B39" s="31"/>
      <c r="E39" s="35"/>
    </row>
    <row r="40" spans="1:13" x14ac:dyDescent="0.25">
      <c r="A40" s="30" t="s">
        <v>850</v>
      </c>
      <c r="B40" s="31" t="s">
        <v>787</v>
      </c>
      <c r="C40" t="s">
        <v>224</v>
      </c>
      <c r="E40" s="35"/>
    </row>
    <row r="41" spans="1:13" x14ac:dyDescent="0.25">
      <c r="B41" s="31"/>
      <c r="E41" s="35"/>
    </row>
    <row r="42" spans="1:13" x14ac:dyDescent="0.25">
      <c r="A42" s="30" t="s">
        <v>750</v>
      </c>
      <c r="B42" s="31" t="s">
        <v>756</v>
      </c>
      <c r="C42" t="s">
        <v>852</v>
      </c>
    </row>
    <row r="43" spans="1:13" x14ac:dyDescent="0.25">
      <c r="A43" s="30"/>
    </row>
    <row r="44" spans="1:13" ht="17.399999999999999" x14ac:dyDescent="0.3">
      <c r="A44" s="23" t="s">
        <v>693</v>
      </c>
    </row>
    <row r="45" spans="1:13" ht="13.8" thickBot="1" x14ac:dyDescent="0.3"/>
    <row r="46" spans="1:13" ht="16.5" customHeight="1" thickBot="1" x14ac:dyDescent="0.3">
      <c r="A46" s="32" t="s">
        <v>715</v>
      </c>
      <c r="B46" s="41" t="s">
        <v>556</v>
      </c>
      <c r="C46" s="24"/>
      <c r="D46" s="24"/>
      <c r="E46" s="25"/>
      <c r="F46" s="25"/>
    </row>
    <row r="47" spans="1:13" x14ac:dyDescent="0.25">
      <c r="A47" s="32"/>
    </row>
    <row r="48" spans="1:13" ht="72" customHeight="1" x14ac:dyDescent="0.25">
      <c r="A48" s="67" t="s">
        <v>714</v>
      </c>
      <c r="B48" s="197" t="str">
        <f>CONCATENATE(D16," for ",B20, " with quality ",C21, ", ", C22,", ", C23,", ",C24,", to be delivered on the basis of ",C40," at the ",C38,", for ",UKGas!D41,", as quoted in ", UKGas!D75, " per ",C42)</f>
        <v>A Transaction under which the Seller shall sell and the Buyer shall purchase the agreed Quantity of  for Steam Coal 1 with quality NCV 6,000 kcal/kg, Sulphur Max  [1]%, Ash Max [14.5]%, Moisture Max [5-8]%, to be delivered on the basis of  to be delivered on CIF (Cost, Insurance and Freight) basis as defined by Incoterms 1990, where delivery point is at the  Amsterdam-Rotterdam-Antwerpen port area, for the period from 06:00 hrs 1st July to 06:00 hrs 1st October, as quoted in Pounds Sterling per metric tonne [1000 kg]</v>
      </c>
      <c r="C48" s="197"/>
      <c r="D48" s="197"/>
      <c r="E48" s="197"/>
      <c r="F48" s="197"/>
      <c r="G48" s="197"/>
      <c r="H48" s="197"/>
      <c r="I48" s="197"/>
      <c r="J48" s="197"/>
    </row>
    <row r="49" spans="1:10" ht="13.8" thickBot="1" x14ac:dyDescent="0.3"/>
    <row r="50" spans="1:10" ht="18" customHeight="1" thickBot="1" x14ac:dyDescent="0.3">
      <c r="A50" s="32" t="s">
        <v>715</v>
      </c>
      <c r="B50" s="41" t="s">
        <v>557</v>
      </c>
      <c r="C50" s="24"/>
      <c r="D50" s="24"/>
      <c r="E50" s="25"/>
      <c r="F50" s="25"/>
      <c r="G50" s="25"/>
      <c r="H50" s="25"/>
    </row>
    <row r="51" spans="1:10" x14ac:dyDescent="0.25">
      <c r="A51" s="32"/>
    </row>
    <row r="52" spans="1:10" ht="81.75" customHeight="1" x14ac:dyDescent="0.25">
      <c r="A52" s="67" t="s">
        <v>714</v>
      </c>
      <c r="B52" s="197" t="str">
        <f>CONCATENATE(D17," for ",B20, " with quality ",C21, ", ", C22,", ", C23,", ",C24,", to be delivered on the basis of ",C40," at the ",C38,", for ",UKGas!D42, ", as quoted in ",UKGas!D74, " per ", C42)</f>
        <v>An agreement whereby the buyer (the holder) has the right but not the obligation to buy the underlying commodity for a specified price on a specified exercise date in exchange for a premium payment for Steam Coal 1 with quality NCV 6,000 kcal/kg, Sulphur Max  [1]%, Ash Max [14.5]%, Moisture Max [5-8]%, to be delivered on the basis of  to be delivered on CIF (Cost, Insurance and Freight) basis as defined by Incoterms 1990, where delivery point is at the  Amsterdam-Rotterdam-Antwerpen port area, for the period from 06:00 hrs 1st October to 06:00 hrs 1st January of the following year, as quoted in United States Dollars per metric tonne [1000 kg]</v>
      </c>
      <c r="C52" s="197"/>
      <c r="D52" s="197"/>
      <c r="E52" s="197"/>
      <c r="F52" s="197"/>
      <c r="G52" s="197"/>
      <c r="H52" s="197"/>
      <c r="I52" s="197"/>
      <c r="J52" s="197"/>
    </row>
    <row r="53" spans="1:10" x14ac:dyDescent="0.25">
      <c r="A53" s="32"/>
    </row>
  </sheetData>
  <mergeCells count="3">
    <mergeCell ref="B48:J48"/>
    <mergeCell ref="B52:J52"/>
    <mergeCell ref="C33:M33"/>
  </mergeCells>
  <pageMargins left="0.75" right="0.75" top="1" bottom="1" header="0.5" footer="0.5"/>
  <pageSetup paperSize="9"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J6" sqref="J6"/>
    </sheetView>
  </sheetViews>
  <sheetFormatPr defaultRowHeight="13.2" x14ac:dyDescent="0.25"/>
  <cols>
    <col min="1" max="2" width="10.6640625" customWidth="1"/>
    <col min="3" max="3" width="3.44140625" customWidth="1"/>
    <col min="4" max="4" width="15.33203125" customWidth="1"/>
    <col min="5" max="5" width="3.44140625" customWidth="1"/>
    <col min="6" max="6" width="14.109375" customWidth="1"/>
    <col min="7" max="7" width="3.5546875" customWidth="1"/>
    <col min="9" max="9" width="5" customWidth="1"/>
    <col min="10" max="10" width="27.44140625" customWidth="1"/>
    <col min="11" max="11" width="3.6640625" customWidth="1"/>
    <col min="12" max="12" width="11.88671875" customWidth="1"/>
    <col min="13" max="13" width="3.109375" customWidth="1"/>
    <col min="15" max="15" width="3" customWidth="1"/>
    <col min="16" max="16" width="18" customWidth="1"/>
    <col min="17" max="17" width="3.33203125" customWidth="1"/>
    <col min="18" max="18" width="13.44140625" customWidth="1"/>
    <col min="19" max="19" width="4.33203125" customWidth="1"/>
    <col min="20" max="20" width="11.88671875" customWidth="1"/>
    <col min="21" max="21" width="11" customWidth="1"/>
  </cols>
  <sheetData>
    <row r="1" spans="1:25" x14ac:dyDescent="0.25">
      <c r="A1" s="65" t="s">
        <v>828</v>
      </c>
    </row>
    <row r="2" spans="1:25" ht="16.2" thickBot="1" x14ac:dyDescent="0.35">
      <c r="A2" s="4" t="s">
        <v>132</v>
      </c>
      <c r="B2" s="4"/>
      <c r="X2" s="18"/>
      <c r="Y2" s="18"/>
    </row>
    <row r="3" spans="1:25" ht="13.8" thickBot="1" x14ac:dyDescent="0.3">
      <c r="T3" s="208" t="s">
        <v>366</v>
      </c>
      <c r="U3" s="209"/>
    </row>
    <row r="4" spans="1:25" ht="42" customHeight="1" thickBot="1" x14ac:dyDescent="0.3">
      <c r="A4" s="210" t="s">
        <v>367</v>
      </c>
      <c r="B4" s="211"/>
      <c r="C4" s="9"/>
      <c r="D4" s="88" t="s">
        <v>368</v>
      </c>
      <c r="E4" s="9"/>
      <c r="F4" s="88" t="s">
        <v>369</v>
      </c>
      <c r="G4" s="9"/>
      <c r="H4" s="88" t="s">
        <v>745</v>
      </c>
      <c r="I4" s="14"/>
      <c r="J4" s="88" t="s">
        <v>456</v>
      </c>
      <c r="K4" s="14"/>
      <c r="L4" s="88" t="s">
        <v>370</v>
      </c>
      <c r="M4" s="14"/>
      <c r="N4" s="88" t="s">
        <v>872</v>
      </c>
      <c r="O4" s="14"/>
      <c r="P4" s="88" t="s">
        <v>461</v>
      </c>
      <c r="Q4" s="6"/>
      <c r="R4" s="88" t="s">
        <v>676</v>
      </c>
      <c r="S4" s="6"/>
      <c r="T4" s="88" t="s">
        <v>371</v>
      </c>
      <c r="U4" s="88" t="s">
        <v>372</v>
      </c>
    </row>
    <row r="5" spans="1:25" x14ac:dyDescent="0.25">
      <c r="A5" s="212" t="s">
        <v>373</v>
      </c>
      <c r="B5" s="212"/>
      <c r="D5" t="s">
        <v>743</v>
      </c>
      <c r="F5" s="89" t="s">
        <v>437</v>
      </c>
      <c r="H5" s="89" t="s">
        <v>746</v>
      </c>
      <c r="L5" s="2" t="s">
        <v>438</v>
      </c>
      <c r="M5" s="2"/>
      <c r="N5" s="89">
        <v>2000</v>
      </c>
      <c r="O5" s="2"/>
      <c r="P5" s="90">
        <v>2500</v>
      </c>
      <c r="R5" s="70">
        <v>500000</v>
      </c>
      <c r="T5" s="91">
        <v>3000</v>
      </c>
      <c r="U5" s="92"/>
      <c r="X5" s="18"/>
    </row>
    <row r="6" spans="1:25" x14ac:dyDescent="0.25">
      <c r="A6">
        <v>460</v>
      </c>
      <c r="B6" t="s">
        <v>635</v>
      </c>
      <c r="D6" t="s">
        <v>742</v>
      </c>
      <c r="F6" s="89" t="s">
        <v>744</v>
      </c>
      <c r="H6" s="89" t="s">
        <v>748</v>
      </c>
      <c r="J6" t="s">
        <v>728</v>
      </c>
      <c r="L6" s="2" t="s">
        <v>439</v>
      </c>
      <c r="M6" s="2"/>
      <c r="N6" s="89" t="s">
        <v>440</v>
      </c>
      <c r="O6" s="2"/>
      <c r="P6" s="92">
        <v>10000</v>
      </c>
      <c r="R6" s="70">
        <v>2000000</v>
      </c>
      <c r="T6" s="91"/>
      <c r="U6" s="92">
        <v>250000</v>
      </c>
      <c r="X6" s="18"/>
    </row>
    <row r="7" spans="1:25" x14ac:dyDescent="0.25">
      <c r="A7">
        <v>5000</v>
      </c>
      <c r="B7" t="s">
        <v>636</v>
      </c>
      <c r="D7" t="s">
        <v>738</v>
      </c>
      <c r="F7" s="89" t="s">
        <v>441</v>
      </c>
      <c r="H7" s="89" t="s">
        <v>747</v>
      </c>
      <c r="J7" t="s">
        <v>729</v>
      </c>
      <c r="L7" s="2" t="s">
        <v>442</v>
      </c>
      <c r="M7" s="20"/>
      <c r="N7" s="89">
        <v>2000</v>
      </c>
      <c r="O7" s="20"/>
      <c r="P7" s="92">
        <v>2500</v>
      </c>
      <c r="R7" s="70">
        <v>1000000</v>
      </c>
      <c r="T7" s="93"/>
      <c r="U7" s="92">
        <v>500000</v>
      </c>
      <c r="X7" s="18"/>
    </row>
    <row r="8" spans="1:25" x14ac:dyDescent="0.25">
      <c r="H8" s="20"/>
      <c r="L8" s="2"/>
      <c r="M8" s="20"/>
      <c r="N8" s="20"/>
      <c r="O8" s="20"/>
      <c r="T8" s="20"/>
      <c r="X8" s="18"/>
    </row>
    <row r="12" spans="1:25" ht="106.5" customHeight="1" x14ac:dyDescent="0.25">
      <c r="P12" s="94" t="s">
        <v>443</v>
      </c>
      <c r="R12" s="94" t="s">
        <v>444</v>
      </c>
      <c r="T12" s="213" t="s">
        <v>445</v>
      </c>
      <c r="U12" s="214"/>
    </row>
  </sheetData>
  <mergeCells count="4">
    <mergeCell ref="T3:U3"/>
    <mergeCell ref="A4:B4"/>
    <mergeCell ref="A5:B5"/>
    <mergeCell ref="T12:U12"/>
  </mergeCell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A2" sqref="A2:D10"/>
    </sheetView>
  </sheetViews>
  <sheetFormatPr defaultRowHeight="13.2" x14ac:dyDescent="0.25"/>
  <cols>
    <col min="1" max="1" width="16.5546875" customWidth="1"/>
    <col min="2" max="2" width="20.6640625" customWidth="1"/>
    <col min="3" max="3" width="14.5546875" customWidth="1"/>
    <col min="4" max="4" width="11.44140625" customWidth="1"/>
    <col min="5" max="5" width="12.33203125" customWidth="1"/>
  </cols>
  <sheetData>
    <row r="2" spans="1:4" ht="51" customHeight="1" x14ac:dyDescent="0.25">
      <c r="A2" s="142" t="s">
        <v>821</v>
      </c>
      <c r="B2" s="142" t="s">
        <v>327</v>
      </c>
      <c r="C2" s="142" t="s">
        <v>328</v>
      </c>
      <c r="D2" s="142" t="s">
        <v>292</v>
      </c>
    </row>
    <row r="3" spans="1:4" x14ac:dyDescent="0.25">
      <c r="A3" s="143" t="s">
        <v>822</v>
      </c>
      <c r="B3" s="147" t="s">
        <v>331</v>
      </c>
      <c r="C3" s="146" t="s">
        <v>332</v>
      </c>
      <c r="D3" s="147">
        <v>100</v>
      </c>
    </row>
    <row r="4" spans="1:4" x14ac:dyDescent="0.25">
      <c r="A4" s="143" t="s">
        <v>823</v>
      </c>
      <c r="B4" s="147" t="s">
        <v>286</v>
      </c>
      <c r="C4" s="147">
        <v>20</v>
      </c>
      <c r="D4" s="146" t="s">
        <v>277</v>
      </c>
    </row>
    <row r="5" spans="1:4" x14ac:dyDescent="0.25">
      <c r="A5" s="143" t="s">
        <v>825</v>
      </c>
      <c r="B5" s="147" t="s">
        <v>287</v>
      </c>
      <c r="C5" s="146" t="s">
        <v>276</v>
      </c>
      <c r="D5" s="146" t="s">
        <v>273</v>
      </c>
    </row>
    <row r="6" spans="1:4" x14ac:dyDescent="0.25">
      <c r="A6" s="143" t="s">
        <v>824</v>
      </c>
      <c r="B6" s="147" t="s">
        <v>288</v>
      </c>
      <c r="C6" s="147">
        <v>25</v>
      </c>
      <c r="D6" s="147">
        <v>6</v>
      </c>
    </row>
    <row r="7" spans="1:4" x14ac:dyDescent="0.25">
      <c r="A7" s="143" t="s">
        <v>262</v>
      </c>
      <c r="B7" s="147" t="s">
        <v>289</v>
      </c>
      <c r="C7" s="147" t="s">
        <v>329</v>
      </c>
      <c r="D7" s="148" t="s">
        <v>330</v>
      </c>
    </row>
    <row r="8" spans="1:4" x14ac:dyDescent="0.25">
      <c r="A8" s="143" t="s">
        <v>826</v>
      </c>
      <c r="B8" s="147" t="s">
        <v>290</v>
      </c>
      <c r="C8" s="147">
        <v>10</v>
      </c>
      <c r="D8" s="147">
        <v>2</v>
      </c>
    </row>
    <row r="9" spans="1:4" x14ac:dyDescent="0.25">
      <c r="A9" s="143" t="s">
        <v>827</v>
      </c>
      <c r="B9" s="147" t="s">
        <v>291</v>
      </c>
      <c r="C9" s="146" t="s">
        <v>273</v>
      </c>
      <c r="D9" s="146" t="s">
        <v>273</v>
      </c>
    </row>
    <row r="10" spans="1:4" x14ac:dyDescent="0.25">
      <c r="A10" s="143" t="s">
        <v>70</v>
      </c>
      <c r="B10" s="147" t="s">
        <v>274</v>
      </c>
      <c r="C10" s="147" t="s">
        <v>275</v>
      </c>
      <c r="D10" s="147" t="s">
        <v>275</v>
      </c>
    </row>
  </sheetData>
  <pageMargins left="0.75" right="0.75" top="1" bottom="1" header="0.5" footer="0.5"/>
  <pageSetup paperSize="9"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workbookViewId="0">
      <pane ySplit="2" topLeftCell="A156" activePane="bottomLeft" state="frozen"/>
      <selection pane="bottomLeft" activeCell="B180" sqref="B180"/>
    </sheetView>
  </sheetViews>
  <sheetFormatPr defaultRowHeight="13.2" x14ac:dyDescent="0.25"/>
  <cols>
    <col min="1" max="1" width="2.88671875" customWidth="1"/>
    <col min="2" max="2" width="17.33203125" customWidth="1"/>
    <col min="3" max="3" width="12.88671875" customWidth="1"/>
    <col min="4" max="4" width="24" customWidth="1"/>
    <col min="5" max="5" width="10.44140625" customWidth="1"/>
    <col min="6" max="6" width="13.44140625" customWidth="1"/>
    <col min="7" max="7" width="14.109375" customWidth="1"/>
    <col min="8" max="8" width="13.6640625" customWidth="1"/>
    <col min="9" max="9" width="10" customWidth="1"/>
    <col min="10" max="10" width="19.5546875" customWidth="1"/>
  </cols>
  <sheetData>
    <row r="1" spans="1:10" ht="17.399999999999999" x14ac:dyDescent="0.3">
      <c r="A1" s="23" t="s">
        <v>349</v>
      </c>
    </row>
    <row r="2" spans="1:10" ht="36" customHeight="1" x14ac:dyDescent="0.25">
      <c r="A2" s="96"/>
      <c r="B2" s="97" t="s">
        <v>350</v>
      </c>
      <c r="C2" s="97" t="s">
        <v>450</v>
      </c>
      <c r="D2" s="97" t="s">
        <v>351</v>
      </c>
      <c r="E2" s="97" t="s">
        <v>352</v>
      </c>
      <c r="F2" s="97" t="s">
        <v>353</v>
      </c>
      <c r="G2" s="100" t="s">
        <v>354</v>
      </c>
      <c r="H2" s="100" t="s">
        <v>355</v>
      </c>
      <c r="I2" s="97" t="s">
        <v>745</v>
      </c>
      <c r="J2" s="97" t="s">
        <v>356</v>
      </c>
    </row>
    <row r="3" spans="1:10" s="95" customFormat="1" x14ac:dyDescent="0.25">
      <c r="B3" s="106" t="s">
        <v>822</v>
      </c>
      <c r="C3" s="106" t="s">
        <v>446</v>
      </c>
      <c r="D3" s="106" t="s">
        <v>361</v>
      </c>
      <c r="E3" s="106" t="s">
        <v>694</v>
      </c>
      <c r="F3" s="106" t="s">
        <v>683</v>
      </c>
      <c r="G3" s="56" t="s">
        <v>451</v>
      </c>
      <c r="H3" s="56" t="s">
        <v>453</v>
      </c>
      <c r="I3" s="106" t="s">
        <v>746</v>
      </c>
      <c r="J3" s="104" t="s">
        <v>447</v>
      </c>
    </row>
    <row r="4" spans="1:10" s="95" customFormat="1" x14ac:dyDescent="0.25">
      <c r="B4" s="56" t="s">
        <v>822</v>
      </c>
      <c r="C4" s="56" t="s">
        <v>446</v>
      </c>
      <c r="D4" s="56" t="s">
        <v>361</v>
      </c>
      <c r="E4" s="56" t="s">
        <v>694</v>
      </c>
      <c r="F4" s="56" t="s">
        <v>683</v>
      </c>
      <c r="G4" s="56" t="s">
        <v>451</v>
      </c>
      <c r="H4" s="56" t="s">
        <v>453</v>
      </c>
      <c r="I4" s="56" t="s">
        <v>748</v>
      </c>
      <c r="J4" s="101" t="s">
        <v>447</v>
      </c>
    </row>
    <row r="5" spans="1:10" s="95" customFormat="1" x14ac:dyDescent="0.25">
      <c r="B5" s="56" t="s">
        <v>822</v>
      </c>
      <c r="C5" s="56" t="s">
        <v>446</v>
      </c>
      <c r="D5" s="56" t="s">
        <v>361</v>
      </c>
      <c r="E5" s="56" t="s">
        <v>694</v>
      </c>
      <c r="F5" s="56" t="s">
        <v>683</v>
      </c>
      <c r="G5" s="56" t="s">
        <v>451</v>
      </c>
      <c r="H5" s="56" t="s">
        <v>453</v>
      </c>
      <c r="I5" s="56" t="s">
        <v>747</v>
      </c>
      <c r="J5" s="101" t="s">
        <v>447</v>
      </c>
    </row>
    <row r="6" spans="1:10" s="95" customFormat="1" x14ac:dyDescent="0.25">
      <c r="B6" s="56" t="s">
        <v>822</v>
      </c>
      <c r="C6" s="56" t="s">
        <v>446</v>
      </c>
      <c r="D6" s="56" t="s">
        <v>361</v>
      </c>
      <c r="E6" s="56" t="s">
        <v>694</v>
      </c>
      <c r="F6" s="56" t="s">
        <v>684</v>
      </c>
      <c r="G6" s="56" t="s">
        <v>451</v>
      </c>
      <c r="H6" s="56" t="s">
        <v>453</v>
      </c>
      <c r="I6" s="56" t="s">
        <v>746</v>
      </c>
      <c r="J6" s="101" t="s">
        <v>447</v>
      </c>
    </row>
    <row r="7" spans="1:10" s="95" customFormat="1" x14ac:dyDescent="0.25">
      <c r="B7" s="56" t="s">
        <v>822</v>
      </c>
      <c r="C7" s="56" t="s">
        <v>446</v>
      </c>
      <c r="D7" s="56" t="s">
        <v>361</v>
      </c>
      <c r="E7" s="56" t="s">
        <v>694</v>
      </c>
      <c r="F7" s="56" t="s">
        <v>684</v>
      </c>
      <c r="G7" s="56" t="s">
        <v>451</v>
      </c>
      <c r="H7" s="56" t="s">
        <v>453</v>
      </c>
      <c r="I7" s="56" t="s">
        <v>748</v>
      </c>
      <c r="J7" s="101" t="s">
        <v>447</v>
      </c>
    </row>
    <row r="8" spans="1:10" s="95" customFormat="1" x14ac:dyDescent="0.25">
      <c r="B8" s="56" t="s">
        <v>822</v>
      </c>
      <c r="C8" s="56" t="s">
        <v>446</v>
      </c>
      <c r="D8" s="56" t="s">
        <v>361</v>
      </c>
      <c r="E8" s="56" t="s">
        <v>694</v>
      </c>
      <c r="F8" s="56" t="s">
        <v>684</v>
      </c>
      <c r="G8" s="56" t="s">
        <v>451</v>
      </c>
      <c r="H8" s="56" t="s">
        <v>453</v>
      </c>
      <c r="I8" s="56" t="s">
        <v>747</v>
      </c>
      <c r="J8" s="101" t="s">
        <v>447</v>
      </c>
    </row>
    <row r="9" spans="1:10" s="73" customFormat="1" x14ac:dyDescent="0.25">
      <c r="B9" s="56" t="s">
        <v>822</v>
      </c>
      <c r="C9" s="56" t="s">
        <v>446</v>
      </c>
      <c r="D9" s="56" t="s">
        <v>361</v>
      </c>
      <c r="E9" s="56" t="s">
        <v>695</v>
      </c>
      <c r="F9" s="56" t="s">
        <v>357</v>
      </c>
      <c r="G9" s="56" t="s">
        <v>358</v>
      </c>
      <c r="H9" s="56" t="s">
        <v>453</v>
      </c>
      <c r="I9" s="56" t="s">
        <v>746</v>
      </c>
      <c r="J9" s="101" t="s">
        <v>448</v>
      </c>
    </row>
    <row r="10" spans="1:10" s="73" customFormat="1" x14ac:dyDescent="0.25">
      <c r="B10" s="56" t="s">
        <v>822</v>
      </c>
      <c r="C10" s="56" t="s">
        <v>446</v>
      </c>
      <c r="D10" s="56" t="s">
        <v>361</v>
      </c>
      <c r="E10" s="56" t="s">
        <v>695</v>
      </c>
      <c r="F10" s="56" t="s">
        <v>357</v>
      </c>
      <c r="G10" s="56" t="s">
        <v>358</v>
      </c>
      <c r="H10" s="56" t="s">
        <v>453</v>
      </c>
      <c r="I10" s="56" t="s">
        <v>748</v>
      </c>
      <c r="J10" s="101" t="s">
        <v>448</v>
      </c>
    </row>
    <row r="11" spans="1:10" s="73" customFormat="1" x14ac:dyDescent="0.25">
      <c r="B11" s="56" t="s">
        <v>822</v>
      </c>
      <c r="C11" s="56" t="s">
        <v>446</v>
      </c>
      <c r="D11" s="56" t="s">
        <v>361</v>
      </c>
      <c r="E11" s="56" t="s">
        <v>695</v>
      </c>
      <c r="F11" s="56" t="s">
        <v>357</v>
      </c>
      <c r="G11" s="56" t="s">
        <v>358</v>
      </c>
      <c r="H11" s="56" t="s">
        <v>453</v>
      </c>
      <c r="I11" s="56" t="s">
        <v>747</v>
      </c>
      <c r="J11" s="101" t="s">
        <v>448</v>
      </c>
    </row>
    <row r="12" spans="1:10" s="73" customFormat="1" x14ac:dyDescent="0.25">
      <c r="B12" s="56" t="s">
        <v>822</v>
      </c>
      <c r="C12" s="56" t="s">
        <v>446</v>
      </c>
      <c r="D12" s="56" t="s">
        <v>361</v>
      </c>
      <c r="E12" s="56" t="s">
        <v>695</v>
      </c>
      <c r="F12" s="56" t="s">
        <v>684</v>
      </c>
      <c r="G12" s="56" t="s">
        <v>358</v>
      </c>
      <c r="H12" s="56" t="s">
        <v>453</v>
      </c>
      <c r="I12" s="56" t="s">
        <v>746</v>
      </c>
      <c r="J12" s="101" t="s">
        <v>448</v>
      </c>
    </row>
    <row r="13" spans="1:10" s="73" customFormat="1" x14ac:dyDescent="0.25">
      <c r="B13" s="56" t="s">
        <v>822</v>
      </c>
      <c r="C13" s="56" t="s">
        <v>446</v>
      </c>
      <c r="D13" s="56" t="s">
        <v>361</v>
      </c>
      <c r="E13" s="56" t="s">
        <v>695</v>
      </c>
      <c r="F13" s="56" t="s">
        <v>684</v>
      </c>
      <c r="G13" s="56" t="s">
        <v>358</v>
      </c>
      <c r="H13" s="56" t="s">
        <v>453</v>
      </c>
      <c r="I13" s="56" t="s">
        <v>748</v>
      </c>
      <c r="J13" s="101" t="s">
        <v>448</v>
      </c>
    </row>
    <row r="14" spans="1:10" s="73" customFormat="1" x14ac:dyDescent="0.25">
      <c r="B14" s="56" t="s">
        <v>822</v>
      </c>
      <c r="C14" s="56" t="s">
        <v>446</v>
      </c>
      <c r="D14" s="56" t="s">
        <v>361</v>
      </c>
      <c r="E14" s="56" t="s">
        <v>695</v>
      </c>
      <c r="F14" s="56" t="s">
        <v>684</v>
      </c>
      <c r="G14" s="56" t="s">
        <v>358</v>
      </c>
      <c r="H14" s="56" t="s">
        <v>453</v>
      </c>
      <c r="I14" s="56" t="s">
        <v>747</v>
      </c>
      <c r="J14" s="101" t="s">
        <v>448</v>
      </c>
    </row>
    <row r="15" spans="1:10" s="73" customFormat="1" x14ac:dyDescent="0.25">
      <c r="B15" s="56" t="s">
        <v>822</v>
      </c>
      <c r="C15" s="56" t="s">
        <v>446</v>
      </c>
      <c r="D15" s="56" t="s">
        <v>361</v>
      </c>
      <c r="E15" s="56" t="s">
        <v>695</v>
      </c>
      <c r="F15" s="56" t="s">
        <v>449</v>
      </c>
      <c r="G15" s="56" t="s">
        <v>358</v>
      </c>
      <c r="H15" s="56" t="s">
        <v>453</v>
      </c>
      <c r="I15" s="56" t="s">
        <v>746</v>
      </c>
      <c r="J15" s="101" t="s">
        <v>448</v>
      </c>
    </row>
    <row r="16" spans="1:10" s="73" customFormat="1" x14ac:dyDescent="0.25">
      <c r="B16" s="56" t="s">
        <v>822</v>
      </c>
      <c r="C16" s="56" t="s">
        <v>446</v>
      </c>
      <c r="D16" s="56" t="s">
        <v>361</v>
      </c>
      <c r="E16" s="56" t="s">
        <v>695</v>
      </c>
      <c r="F16" s="56" t="s">
        <v>449</v>
      </c>
      <c r="G16" s="56" t="s">
        <v>358</v>
      </c>
      <c r="H16" s="56" t="s">
        <v>453</v>
      </c>
      <c r="I16" s="56" t="s">
        <v>748</v>
      </c>
      <c r="J16" s="101" t="s">
        <v>448</v>
      </c>
    </row>
    <row r="17" spans="1:10" s="73" customFormat="1" x14ac:dyDescent="0.25">
      <c r="B17" s="56" t="s">
        <v>822</v>
      </c>
      <c r="C17" s="56" t="s">
        <v>446</v>
      </c>
      <c r="D17" s="56" t="s">
        <v>361</v>
      </c>
      <c r="E17" s="56" t="s">
        <v>695</v>
      </c>
      <c r="F17" s="56" t="s">
        <v>449</v>
      </c>
      <c r="G17" s="56" t="s">
        <v>358</v>
      </c>
      <c r="H17" s="56" t="s">
        <v>453</v>
      </c>
      <c r="I17" s="56" t="s">
        <v>747</v>
      </c>
      <c r="J17" s="101" t="s">
        <v>448</v>
      </c>
    </row>
    <row r="18" spans="1:10" s="73" customFormat="1" x14ac:dyDescent="0.25">
      <c r="B18" s="56" t="s">
        <v>822</v>
      </c>
      <c r="C18" s="56" t="s">
        <v>446</v>
      </c>
      <c r="D18" s="56" t="s">
        <v>361</v>
      </c>
      <c r="E18" s="56" t="s">
        <v>695</v>
      </c>
      <c r="F18" s="56" t="s">
        <v>687</v>
      </c>
      <c r="G18" s="56" t="s">
        <v>358</v>
      </c>
      <c r="H18" s="56" t="s">
        <v>453</v>
      </c>
      <c r="I18" s="56" t="s">
        <v>746</v>
      </c>
      <c r="J18" s="101" t="s">
        <v>448</v>
      </c>
    </row>
    <row r="19" spans="1:10" s="73" customFormat="1" x14ac:dyDescent="0.25">
      <c r="B19" s="56" t="s">
        <v>822</v>
      </c>
      <c r="C19" s="56" t="s">
        <v>446</v>
      </c>
      <c r="D19" s="56" t="s">
        <v>361</v>
      </c>
      <c r="E19" s="56" t="s">
        <v>695</v>
      </c>
      <c r="F19" s="56" t="s">
        <v>687</v>
      </c>
      <c r="G19" s="56" t="s">
        <v>358</v>
      </c>
      <c r="H19" s="56" t="s">
        <v>453</v>
      </c>
      <c r="I19" s="56" t="s">
        <v>748</v>
      </c>
      <c r="J19" s="101" t="s">
        <v>448</v>
      </c>
    </row>
    <row r="20" spans="1:10" s="73" customFormat="1" ht="13.8" thickBot="1" x14ac:dyDescent="0.3">
      <c r="A20" s="98"/>
      <c r="B20" s="105" t="s">
        <v>822</v>
      </c>
      <c r="C20" s="105" t="s">
        <v>446</v>
      </c>
      <c r="D20" s="105" t="s">
        <v>361</v>
      </c>
      <c r="E20" s="105" t="s">
        <v>695</v>
      </c>
      <c r="F20" s="105" t="s">
        <v>687</v>
      </c>
      <c r="G20" s="105" t="s">
        <v>358</v>
      </c>
      <c r="H20" s="105" t="s">
        <v>453</v>
      </c>
      <c r="I20" s="105" t="s">
        <v>747</v>
      </c>
      <c r="J20" s="103" t="s">
        <v>448</v>
      </c>
    </row>
    <row r="21" spans="1:10" x14ac:dyDescent="0.25">
      <c r="B21" s="22" t="s">
        <v>823</v>
      </c>
      <c r="C21" s="22" t="s">
        <v>446</v>
      </c>
      <c r="D21" s="22" t="s">
        <v>360</v>
      </c>
      <c r="E21" s="22" t="s">
        <v>694</v>
      </c>
      <c r="F21" s="22" t="s">
        <v>683</v>
      </c>
      <c r="G21" s="22" t="s">
        <v>451</v>
      </c>
      <c r="H21" s="22" t="s">
        <v>363</v>
      </c>
      <c r="I21" s="56" t="s">
        <v>746</v>
      </c>
      <c r="J21" s="101" t="s">
        <v>447</v>
      </c>
    </row>
    <row r="22" spans="1:10" x14ac:dyDescent="0.25">
      <c r="B22" s="22" t="s">
        <v>823</v>
      </c>
      <c r="C22" s="22" t="s">
        <v>446</v>
      </c>
      <c r="D22" s="22" t="s">
        <v>360</v>
      </c>
      <c r="E22" s="22" t="s">
        <v>694</v>
      </c>
      <c r="F22" s="22" t="s">
        <v>683</v>
      </c>
      <c r="G22" s="22" t="s">
        <v>451</v>
      </c>
      <c r="H22" s="22" t="s">
        <v>363</v>
      </c>
      <c r="I22" s="56" t="s">
        <v>748</v>
      </c>
      <c r="J22" s="101" t="s">
        <v>447</v>
      </c>
    </row>
    <row r="23" spans="1:10" x14ac:dyDescent="0.25">
      <c r="B23" s="22" t="s">
        <v>823</v>
      </c>
      <c r="C23" s="22" t="s">
        <v>446</v>
      </c>
      <c r="D23" s="22" t="s">
        <v>360</v>
      </c>
      <c r="E23" s="22" t="s">
        <v>694</v>
      </c>
      <c r="F23" s="22" t="s">
        <v>683</v>
      </c>
      <c r="G23" s="22" t="s">
        <v>451</v>
      </c>
      <c r="H23" s="22" t="s">
        <v>363</v>
      </c>
      <c r="I23" s="56" t="s">
        <v>747</v>
      </c>
      <c r="J23" s="101" t="s">
        <v>447</v>
      </c>
    </row>
    <row r="24" spans="1:10" x14ac:dyDescent="0.25">
      <c r="B24" s="22" t="s">
        <v>823</v>
      </c>
      <c r="C24" s="22" t="s">
        <v>446</v>
      </c>
      <c r="D24" s="22" t="s">
        <v>360</v>
      </c>
      <c r="E24" s="22" t="s">
        <v>694</v>
      </c>
      <c r="F24" s="22" t="s">
        <v>684</v>
      </c>
      <c r="G24" s="22" t="s">
        <v>451</v>
      </c>
      <c r="H24" s="22" t="s">
        <v>363</v>
      </c>
      <c r="I24" s="56" t="s">
        <v>746</v>
      </c>
      <c r="J24" s="101" t="s">
        <v>447</v>
      </c>
    </row>
    <row r="25" spans="1:10" x14ac:dyDescent="0.25">
      <c r="B25" s="22" t="s">
        <v>823</v>
      </c>
      <c r="C25" s="22" t="s">
        <v>446</v>
      </c>
      <c r="D25" s="22" t="s">
        <v>360</v>
      </c>
      <c r="E25" s="22" t="s">
        <v>694</v>
      </c>
      <c r="F25" s="22" t="s">
        <v>684</v>
      </c>
      <c r="G25" s="22" t="s">
        <v>451</v>
      </c>
      <c r="H25" s="22" t="s">
        <v>363</v>
      </c>
      <c r="I25" s="56" t="s">
        <v>748</v>
      </c>
      <c r="J25" s="101" t="s">
        <v>447</v>
      </c>
    </row>
    <row r="26" spans="1:10" ht="13.8" thickBot="1" x14ac:dyDescent="0.3">
      <c r="A26" s="99"/>
      <c r="B26" s="102" t="s">
        <v>823</v>
      </c>
      <c r="C26" s="102" t="s">
        <v>446</v>
      </c>
      <c r="D26" s="102" t="s">
        <v>360</v>
      </c>
      <c r="E26" s="102" t="s">
        <v>694</v>
      </c>
      <c r="F26" s="102" t="s">
        <v>684</v>
      </c>
      <c r="G26" s="102" t="s">
        <v>451</v>
      </c>
      <c r="H26" s="102" t="s">
        <v>363</v>
      </c>
      <c r="I26" s="105" t="s">
        <v>747</v>
      </c>
      <c r="J26" s="103" t="s">
        <v>447</v>
      </c>
    </row>
    <row r="27" spans="1:10" x14ac:dyDescent="0.25">
      <c r="B27" s="22" t="s">
        <v>824</v>
      </c>
      <c r="C27" s="22" t="s">
        <v>446</v>
      </c>
      <c r="D27" s="22" t="s">
        <v>360</v>
      </c>
      <c r="E27" s="22" t="s">
        <v>694</v>
      </c>
      <c r="F27" s="22" t="s">
        <v>683</v>
      </c>
      <c r="G27" s="22" t="s">
        <v>451</v>
      </c>
      <c r="H27" s="107" t="s">
        <v>454</v>
      </c>
      <c r="I27" s="22" t="s">
        <v>746</v>
      </c>
      <c r="J27" s="101" t="s">
        <v>447</v>
      </c>
    </row>
    <row r="28" spans="1:10" x14ac:dyDescent="0.25">
      <c r="B28" s="22" t="s">
        <v>824</v>
      </c>
      <c r="C28" s="22" t="s">
        <v>446</v>
      </c>
      <c r="D28" s="22" t="s">
        <v>360</v>
      </c>
      <c r="E28" s="22" t="s">
        <v>694</v>
      </c>
      <c r="F28" s="22" t="s">
        <v>683</v>
      </c>
      <c r="G28" s="22" t="s">
        <v>451</v>
      </c>
      <c r="H28" s="107" t="s">
        <v>454</v>
      </c>
      <c r="I28" s="22" t="s">
        <v>231</v>
      </c>
      <c r="J28" s="101" t="s">
        <v>447</v>
      </c>
    </row>
    <row r="29" spans="1:10" x14ac:dyDescent="0.25">
      <c r="B29" s="22" t="s">
        <v>824</v>
      </c>
      <c r="C29" s="22" t="s">
        <v>446</v>
      </c>
      <c r="D29" s="22" t="s">
        <v>360</v>
      </c>
      <c r="E29" s="22" t="s">
        <v>694</v>
      </c>
      <c r="F29" s="22" t="s">
        <v>683</v>
      </c>
      <c r="G29" s="22" t="s">
        <v>451</v>
      </c>
      <c r="H29" s="107" t="s">
        <v>454</v>
      </c>
      <c r="I29" s="22" t="s">
        <v>747</v>
      </c>
      <c r="J29" s="101" t="s">
        <v>447</v>
      </c>
    </row>
    <row r="30" spans="1:10" x14ac:dyDescent="0.25">
      <c r="B30" s="22" t="s">
        <v>824</v>
      </c>
      <c r="C30" s="22" t="s">
        <v>446</v>
      </c>
      <c r="D30" s="22" t="s">
        <v>360</v>
      </c>
      <c r="E30" s="22" t="s">
        <v>694</v>
      </c>
      <c r="F30" s="22" t="s">
        <v>683</v>
      </c>
      <c r="G30" s="22" t="s">
        <v>451</v>
      </c>
      <c r="H30" s="107" t="s">
        <v>454</v>
      </c>
      <c r="I30" s="22" t="s">
        <v>757</v>
      </c>
      <c r="J30" s="101" t="s">
        <v>447</v>
      </c>
    </row>
    <row r="31" spans="1:10" x14ac:dyDescent="0.25">
      <c r="B31" s="22" t="s">
        <v>824</v>
      </c>
      <c r="C31" s="22" t="s">
        <v>446</v>
      </c>
      <c r="D31" s="22" t="s">
        <v>360</v>
      </c>
      <c r="E31" s="22" t="s">
        <v>694</v>
      </c>
      <c r="F31" s="22" t="s">
        <v>683</v>
      </c>
      <c r="G31" s="22" t="s">
        <v>451</v>
      </c>
      <c r="H31" s="107" t="s">
        <v>454</v>
      </c>
      <c r="I31" s="22" t="s">
        <v>758</v>
      </c>
      <c r="J31" s="101" t="s">
        <v>447</v>
      </c>
    </row>
    <row r="32" spans="1:10" x14ac:dyDescent="0.25">
      <c r="B32" s="22" t="s">
        <v>824</v>
      </c>
      <c r="C32" s="22" t="s">
        <v>446</v>
      </c>
      <c r="D32" s="22" t="s">
        <v>360</v>
      </c>
      <c r="E32" s="22" t="s">
        <v>694</v>
      </c>
      <c r="F32" s="22" t="s">
        <v>683</v>
      </c>
      <c r="G32" s="22" t="s">
        <v>451</v>
      </c>
      <c r="H32" s="107" t="s">
        <v>454</v>
      </c>
      <c r="I32" s="22" t="s">
        <v>759</v>
      </c>
      <c r="J32" s="101" t="s">
        <v>447</v>
      </c>
    </row>
    <row r="33" spans="2:10" x14ac:dyDescent="0.25">
      <c r="B33" s="22" t="s">
        <v>824</v>
      </c>
      <c r="C33" s="22" t="s">
        <v>446</v>
      </c>
      <c r="D33" s="22" t="s">
        <v>360</v>
      </c>
      <c r="E33" s="22" t="s">
        <v>694</v>
      </c>
      <c r="F33" s="22" t="s">
        <v>683</v>
      </c>
      <c r="G33" s="22" t="s">
        <v>451</v>
      </c>
      <c r="H33" s="107" t="s">
        <v>454</v>
      </c>
      <c r="I33" s="22" t="s">
        <v>232</v>
      </c>
      <c r="J33" s="101" t="s">
        <v>447</v>
      </c>
    </row>
    <row r="34" spans="2:10" x14ac:dyDescent="0.25">
      <c r="B34" s="22" t="s">
        <v>824</v>
      </c>
      <c r="C34" s="22" t="s">
        <v>446</v>
      </c>
      <c r="D34" s="22" t="s">
        <v>360</v>
      </c>
      <c r="E34" s="22" t="s">
        <v>694</v>
      </c>
      <c r="F34" s="22" t="s">
        <v>683</v>
      </c>
      <c r="G34" s="22" t="s">
        <v>451</v>
      </c>
      <c r="H34" s="107" t="s">
        <v>454</v>
      </c>
      <c r="I34" s="22" t="s">
        <v>761</v>
      </c>
      <c r="J34" s="101" t="s">
        <v>447</v>
      </c>
    </row>
    <row r="35" spans="2:10" x14ac:dyDescent="0.25">
      <c r="B35" s="22" t="s">
        <v>824</v>
      </c>
      <c r="C35" s="22" t="s">
        <v>446</v>
      </c>
      <c r="D35" s="22" t="s">
        <v>360</v>
      </c>
      <c r="E35" s="22" t="s">
        <v>694</v>
      </c>
      <c r="F35" s="22" t="s">
        <v>683</v>
      </c>
      <c r="G35" s="22" t="s">
        <v>451</v>
      </c>
      <c r="H35" s="107" t="s">
        <v>454</v>
      </c>
      <c r="I35" s="22" t="s">
        <v>762</v>
      </c>
      <c r="J35" s="101" t="s">
        <v>447</v>
      </c>
    </row>
    <row r="36" spans="2:10" x14ac:dyDescent="0.25">
      <c r="B36" s="22" t="s">
        <v>824</v>
      </c>
      <c r="C36" s="22" t="s">
        <v>446</v>
      </c>
      <c r="D36" s="22" t="s">
        <v>360</v>
      </c>
      <c r="E36" s="22" t="s">
        <v>694</v>
      </c>
      <c r="F36" s="22" t="s">
        <v>683</v>
      </c>
      <c r="G36" s="22" t="s">
        <v>451</v>
      </c>
      <c r="H36" s="107" t="s">
        <v>454</v>
      </c>
      <c r="I36" s="22" t="s">
        <v>763</v>
      </c>
      <c r="J36" s="101" t="s">
        <v>447</v>
      </c>
    </row>
    <row r="37" spans="2:10" x14ac:dyDescent="0.25">
      <c r="B37" s="22" t="s">
        <v>824</v>
      </c>
      <c r="C37" s="22" t="s">
        <v>446</v>
      </c>
      <c r="D37" s="22" t="s">
        <v>360</v>
      </c>
      <c r="E37" s="22" t="s">
        <v>694</v>
      </c>
      <c r="F37" s="22" t="s">
        <v>683</v>
      </c>
      <c r="G37" s="22" t="s">
        <v>451</v>
      </c>
      <c r="H37" s="107" t="s">
        <v>454</v>
      </c>
      <c r="I37" s="22" t="s">
        <v>764</v>
      </c>
      <c r="J37" s="101" t="s">
        <v>447</v>
      </c>
    </row>
    <row r="38" spans="2:10" x14ac:dyDescent="0.25">
      <c r="B38" s="22" t="s">
        <v>824</v>
      </c>
      <c r="C38" s="22" t="s">
        <v>446</v>
      </c>
      <c r="D38" s="22" t="s">
        <v>360</v>
      </c>
      <c r="E38" s="22" t="s">
        <v>695</v>
      </c>
      <c r="F38" s="22" t="s">
        <v>357</v>
      </c>
      <c r="G38" s="22" t="s">
        <v>774</v>
      </c>
      <c r="H38" s="22" t="s">
        <v>454</v>
      </c>
      <c r="I38" s="22" t="s">
        <v>746</v>
      </c>
      <c r="J38" s="101" t="s">
        <v>448</v>
      </c>
    </row>
    <row r="39" spans="2:10" x14ac:dyDescent="0.25">
      <c r="B39" s="22" t="s">
        <v>824</v>
      </c>
      <c r="C39" s="22" t="s">
        <v>446</v>
      </c>
      <c r="D39" s="22" t="s">
        <v>360</v>
      </c>
      <c r="E39" s="22" t="s">
        <v>695</v>
      </c>
      <c r="F39" s="22" t="s">
        <v>357</v>
      </c>
      <c r="G39" s="22" t="s">
        <v>774</v>
      </c>
      <c r="H39" s="22" t="s">
        <v>454</v>
      </c>
      <c r="I39" s="22" t="s">
        <v>231</v>
      </c>
      <c r="J39" s="101" t="s">
        <v>448</v>
      </c>
    </row>
    <row r="40" spans="2:10" x14ac:dyDescent="0.25">
      <c r="B40" s="22" t="s">
        <v>824</v>
      </c>
      <c r="C40" s="22" t="s">
        <v>446</v>
      </c>
      <c r="D40" s="22" t="s">
        <v>360</v>
      </c>
      <c r="E40" s="22" t="s">
        <v>695</v>
      </c>
      <c r="F40" s="22" t="s">
        <v>357</v>
      </c>
      <c r="G40" s="22" t="s">
        <v>774</v>
      </c>
      <c r="H40" s="22" t="s">
        <v>454</v>
      </c>
      <c r="I40" s="22" t="s">
        <v>747</v>
      </c>
      <c r="J40" s="101" t="s">
        <v>448</v>
      </c>
    </row>
    <row r="41" spans="2:10" x14ac:dyDescent="0.25">
      <c r="B41" s="22" t="s">
        <v>824</v>
      </c>
      <c r="C41" s="22" t="s">
        <v>446</v>
      </c>
      <c r="D41" s="22" t="s">
        <v>360</v>
      </c>
      <c r="E41" s="22" t="s">
        <v>695</v>
      </c>
      <c r="F41" s="22" t="s">
        <v>357</v>
      </c>
      <c r="G41" s="22" t="s">
        <v>774</v>
      </c>
      <c r="H41" s="22" t="s">
        <v>454</v>
      </c>
      <c r="I41" s="22" t="s">
        <v>757</v>
      </c>
      <c r="J41" s="101" t="s">
        <v>448</v>
      </c>
    </row>
    <row r="42" spans="2:10" x14ac:dyDescent="0.25">
      <c r="B42" s="22" t="s">
        <v>824</v>
      </c>
      <c r="C42" s="22" t="s">
        <v>446</v>
      </c>
      <c r="D42" s="22" t="s">
        <v>360</v>
      </c>
      <c r="E42" s="22" t="s">
        <v>695</v>
      </c>
      <c r="F42" s="22" t="s">
        <v>357</v>
      </c>
      <c r="G42" s="22" t="s">
        <v>774</v>
      </c>
      <c r="H42" s="22" t="s">
        <v>454</v>
      </c>
      <c r="I42" s="22" t="s">
        <v>758</v>
      </c>
      <c r="J42" s="101" t="s">
        <v>448</v>
      </c>
    </row>
    <row r="43" spans="2:10" x14ac:dyDescent="0.25">
      <c r="B43" s="22" t="s">
        <v>824</v>
      </c>
      <c r="C43" s="22" t="s">
        <v>446</v>
      </c>
      <c r="D43" s="22" t="s">
        <v>360</v>
      </c>
      <c r="E43" s="22" t="s">
        <v>695</v>
      </c>
      <c r="F43" s="22" t="s">
        <v>357</v>
      </c>
      <c r="G43" s="22" t="s">
        <v>774</v>
      </c>
      <c r="H43" s="22" t="s">
        <v>454</v>
      </c>
      <c r="I43" s="22" t="s">
        <v>759</v>
      </c>
      <c r="J43" s="101" t="s">
        <v>448</v>
      </c>
    </row>
    <row r="44" spans="2:10" x14ac:dyDescent="0.25">
      <c r="B44" s="22" t="s">
        <v>824</v>
      </c>
      <c r="C44" s="22" t="s">
        <v>446</v>
      </c>
      <c r="D44" s="22" t="s">
        <v>360</v>
      </c>
      <c r="E44" s="22" t="s">
        <v>695</v>
      </c>
      <c r="F44" s="22" t="s">
        <v>357</v>
      </c>
      <c r="G44" s="22" t="s">
        <v>774</v>
      </c>
      <c r="H44" s="22" t="s">
        <v>454</v>
      </c>
      <c r="I44" s="22" t="s">
        <v>232</v>
      </c>
      <c r="J44" s="101" t="s">
        <v>448</v>
      </c>
    </row>
    <row r="45" spans="2:10" x14ac:dyDescent="0.25">
      <c r="B45" s="22" t="s">
        <v>824</v>
      </c>
      <c r="C45" s="22" t="s">
        <v>446</v>
      </c>
      <c r="D45" s="22" t="s">
        <v>360</v>
      </c>
      <c r="E45" s="22" t="s">
        <v>695</v>
      </c>
      <c r="F45" s="22" t="s">
        <v>357</v>
      </c>
      <c r="G45" s="22" t="s">
        <v>774</v>
      </c>
      <c r="H45" s="22" t="s">
        <v>454</v>
      </c>
      <c r="I45" s="22" t="s">
        <v>761</v>
      </c>
      <c r="J45" s="101" t="s">
        <v>448</v>
      </c>
    </row>
    <row r="46" spans="2:10" x14ac:dyDescent="0.25">
      <c r="B46" s="22" t="s">
        <v>824</v>
      </c>
      <c r="C46" s="22" t="s">
        <v>446</v>
      </c>
      <c r="D46" s="22" t="s">
        <v>360</v>
      </c>
      <c r="E46" s="22" t="s">
        <v>695</v>
      </c>
      <c r="F46" s="22" t="s">
        <v>357</v>
      </c>
      <c r="G46" s="22" t="s">
        <v>774</v>
      </c>
      <c r="H46" s="22" t="s">
        <v>454</v>
      </c>
      <c r="I46" s="22" t="s">
        <v>762</v>
      </c>
      <c r="J46" s="101" t="s">
        <v>448</v>
      </c>
    </row>
    <row r="47" spans="2:10" x14ac:dyDescent="0.25">
      <c r="B47" s="22" t="s">
        <v>824</v>
      </c>
      <c r="C47" s="22" t="s">
        <v>446</v>
      </c>
      <c r="D47" s="22" t="s">
        <v>360</v>
      </c>
      <c r="E47" s="22" t="s">
        <v>695</v>
      </c>
      <c r="F47" s="22" t="s">
        <v>357</v>
      </c>
      <c r="G47" s="22" t="s">
        <v>774</v>
      </c>
      <c r="H47" s="22" t="s">
        <v>454</v>
      </c>
      <c r="I47" s="22" t="s">
        <v>763</v>
      </c>
      <c r="J47" s="101" t="s">
        <v>448</v>
      </c>
    </row>
    <row r="48" spans="2:10" x14ac:dyDescent="0.25">
      <c r="B48" s="22" t="s">
        <v>824</v>
      </c>
      <c r="C48" s="22" t="s">
        <v>446</v>
      </c>
      <c r="D48" s="22" t="s">
        <v>360</v>
      </c>
      <c r="E48" s="22" t="s">
        <v>695</v>
      </c>
      <c r="F48" s="22" t="s">
        <v>357</v>
      </c>
      <c r="G48" s="22" t="s">
        <v>774</v>
      </c>
      <c r="H48" s="22" t="s">
        <v>454</v>
      </c>
      <c r="I48" s="22" t="s">
        <v>764</v>
      </c>
      <c r="J48" s="101" t="s">
        <v>448</v>
      </c>
    </row>
    <row r="49" spans="2:10" x14ac:dyDescent="0.25">
      <c r="B49" s="22" t="s">
        <v>824</v>
      </c>
      <c r="C49" s="22" t="s">
        <v>446</v>
      </c>
      <c r="D49" s="22" t="s">
        <v>360</v>
      </c>
      <c r="E49" s="22" t="s">
        <v>695</v>
      </c>
      <c r="F49" s="22" t="s">
        <v>357</v>
      </c>
      <c r="G49" s="22" t="s">
        <v>778</v>
      </c>
      <c r="H49" s="22" t="s">
        <v>454</v>
      </c>
      <c r="I49" s="22" t="s">
        <v>746</v>
      </c>
      <c r="J49" s="101" t="s">
        <v>448</v>
      </c>
    </row>
    <row r="50" spans="2:10" x14ac:dyDescent="0.25">
      <c r="B50" s="22" t="s">
        <v>824</v>
      </c>
      <c r="C50" s="22" t="s">
        <v>446</v>
      </c>
      <c r="D50" s="22" t="s">
        <v>360</v>
      </c>
      <c r="E50" s="22" t="s">
        <v>695</v>
      </c>
      <c r="F50" s="22" t="s">
        <v>357</v>
      </c>
      <c r="G50" s="22" t="s">
        <v>778</v>
      </c>
      <c r="H50" s="22" t="s">
        <v>454</v>
      </c>
      <c r="I50" s="22" t="s">
        <v>231</v>
      </c>
      <c r="J50" s="101" t="s">
        <v>448</v>
      </c>
    </row>
    <row r="51" spans="2:10" x14ac:dyDescent="0.25">
      <c r="B51" s="22" t="s">
        <v>824</v>
      </c>
      <c r="C51" s="22" t="s">
        <v>446</v>
      </c>
      <c r="D51" s="22" t="s">
        <v>360</v>
      </c>
      <c r="E51" s="22" t="s">
        <v>695</v>
      </c>
      <c r="F51" s="22" t="s">
        <v>357</v>
      </c>
      <c r="G51" s="22" t="s">
        <v>778</v>
      </c>
      <c r="H51" s="22" t="s">
        <v>454</v>
      </c>
      <c r="I51" s="22" t="s">
        <v>747</v>
      </c>
      <c r="J51" s="101" t="s">
        <v>448</v>
      </c>
    </row>
    <row r="52" spans="2:10" x14ac:dyDescent="0.25">
      <c r="B52" s="22" t="s">
        <v>824</v>
      </c>
      <c r="C52" s="22" t="s">
        <v>446</v>
      </c>
      <c r="D52" s="22" t="s">
        <v>360</v>
      </c>
      <c r="E52" s="22" t="s">
        <v>695</v>
      </c>
      <c r="F52" s="22" t="s">
        <v>357</v>
      </c>
      <c r="G52" s="22" t="s">
        <v>778</v>
      </c>
      <c r="H52" s="22" t="s">
        <v>454</v>
      </c>
      <c r="I52" s="22" t="s">
        <v>757</v>
      </c>
      <c r="J52" s="101" t="s">
        <v>448</v>
      </c>
    </row>
    <row r="53" spans="2:10" x14ac:dyDescent="0.25">
      <c r="B53" s="22" t="s">
        <v>824</v>
      </c>
      <c r="C53" s="22" t="s">
        <v>446</v>
      </c>
      <c r="D53" s="22" t="s">
        <v>360</v>
      </c>
      <c r="E53" s="22" t="s">
        <v>695</v>
      </c>
      <c r="F53" s="22" t="s">
        <v>357</v>
      </c>
      <c r="G53" s="22" t="s">
        <v>778</v>
      </c>
      <c r="H53" s="22" t="s">
        <v>454</v>
      </c>
      <c r="I53" s="22" t="s">
        <v>758</v>
      </c>
      <c r="J53" s="101" t="s">
        <v>448</v>
      </c>
    </row>
    <row r="54" spans="2:10" x14ac:dyDescent="0.25">
      <c r="B54" s="22" t="s">
        <v>824</v>
      </c>
      <c r="C54" s="22" t="s">
        <v>446</v>
      </c>
      <c r="D54" s="22" t="s">
        <v>360</v>
      </c>
      <c r="E54" s="22" t="s">
        <v>695</v>
      </c>
      <c r="F54" s="22" t="s">
        <v>357</v>
      </c>
      <c r="G54" s="22" t="s">
        <v>778</v>
      </c>
      <c r="H54" s="22" t="s">
        <v>454</v>
      </c>
      <c r="I54" s="22" t="s">
        <v>759</v>
      </c>
      <c r="J54" s="101" t="s">
        <v>448</v>
      </c>
    </row>
    <row r="55" spans="2:10" x14ac:dyDescent="0.25">
      <c r="B55" s="22" t="s">
        <v>824</v>
      </c>
      <c r="C55" s="22" t="s">
        <v>446</v>
      </c>
      <c r="D55" s="22" t="s">
        <v>360</v>
      </c>
      <c r="E55" s="22" t="s">
        <v>695</v>
      </c>
      <c r="F55" s="22" t="s">
        <v>357</v>
      </c>
      <c r="G55" s="22" t="s">
        <v>778</v>
      </c>
      <c r="H55" s="22" t="s">
        <v>454</v>
      </c>
      <c r="I55" s="22" t="s">
        <v>232</v>
      </c>
      <c r="J55" s="101" t="s">
        <v>448</v>
      </c>
    </row>
    <row r="56" spans="2:10" x14ac:dyDescent="0.25">
      <c r="B56" s="22" t="s">
        <v>824</v>
      </c>
      <c r="C56" s="22" t="s">
        <v>446</v>
      </c>
      <c r="D56" s="22" t="s">
        <v>360</v>
      </c>
      <c r="E56" s="22" t="s">
        <v>695</v>
      </c>
      <c r="F56" s="22" t="s">
        <v>357</v>
      </c>
      <c r="G56" s="22" t="s">
        <v>778</v>
      </c>
      <c r="H56" s="22" t="s">
        <v>454</v>
      </c>
      <c r="I56" s="22" t="s">
        <v>761</v>
      </c>
      <c r="J56" s="101" t="s">
        <v>448</v>
      </c>
    </row>
    <row r="57" spans="2:10" x14ac:dyDescent="0.25">
      <c r="B57" s="22" t="s">
        <v>824</v>
      </c>
      <c r="C57" s="22" t="s">
        <v>446</v>
      </c>
      <c r="D57" s="22" t="s">
        <v>360</v>
      </c>
      <c r="E57" s="22" t="s">
        <v>695</v>
      </c>
      <c r="F57" s="22" t="s">
        <v>357</v>
      </c>
      <c r="G57" s="22" t="s">
        <v>778</v>
      </c>
      <c r="H57" s="22" t="s">
        <v>454</v>
      </c>
      <c r="I57" s="22" t="s">
        <v>762</v>
      </c>
      <c r="J57" s="101" t="s">
        <v>448</v>
      </c>
    </row>
    <row r="58" spans="2:10" x14ac:dyDescent="0.25">
      <c r="B58" s="22" t="s">
        <v>824</v>
      </c>
      <c r="C58" s="22" t="s">
        <v>446</v>
      </c>
      <c r="D58" s="22" t="s">
        <v>360</v>
      </c>
      <c r="E58" s="22" t="s">
        <v>695</v>
      </c>
      <c r="F58" s="22" t="s">
        <v>357</v>
      </c>
      <c r="G58" s="22" t="s">
        <v>778</v>
      </c>
      <c r="H58" s="22" t="s">
        <v>454</v>
      </c>
      <c r="I58" s="22" t="s">
        <v>763</v>
      </c>
      <c r="J58" s="101" t="s">
        <v>448</v>
      </c>
    </row>
    <row r="59" spans="2:10" x14ac:dyDescent="0.25">
      <c r="B59" s="22" t="s">
        <v>824</v>
      </c>
      <c r="C59" s="22" t="s">
        <v>446</v>
      </c>
      <c r="D59" s="22" t="s">
        <v>360</v>
      </c>
      <c r="E59" s="22" t="s">
        <v>695</v>
      </c>
      <c r="F59" s="22" t="s">
        <v>357</v>
      </c>
      <c r="G59" s="22" t="s">
        <v>778</v>
      </c>
      <c r="H59" s="22" t="s">
        <v>454</v>
      </c>
      <c r="I59" s="22" t="s">
        <v>764</v>
      </c>
      <c r="J59" s="101" t="s">
        <v>448</v>
      </c>
    </row>
    <row r="60" spans="2:10" x14ac:dyDescent="0.25">
      <c r="B60" s="22" t="s">
        <v>824</v>
      </c>
      <c r="C60" s="22" t="s">
        <v>446</v>
      </c>
      <c r="D60" s="22" t="s">
        <v>360</v>
      </c>
      <c r="E60" s="22" t="s">
        <v>695</v>
      </c>
      <c r="F60" s="22" t="s">
        <v>357</v>
      </c>
      <c r="G60" s="22" t="s">
        <v>777</v>
      </c>
      <c r="H60" s="22" t="s">
        <v>454</v>
      </c>
      <c r="I60" s="22" t="s">
        <v>746</v>
      </c>
      <c r="J60" s="101" t="s">
        <v>448</v>
      </c>
    </row>
    <row r="61" spans="2:10" x14ac:dyDescent="0.25">
      <c r="B61" s="22" t="s">
        <v>824</v>
      </c>
      <c r="C61" s="22" t="s">
        <v>446</v>
      </c>
      <c r="D61" s="22" t="s">
        <v>360</v>
      </c>
      <c r="E61" s="22" t="s">
        <v>695</v>
      </c>
      <c r="F61" s="22" t="s">
        <v>357</v>
      </c>
      <c r="G61" s="22" t="s">
        <v>777</v>
      </c>
      <c r="H61" s="22" t="s">
        <v>454</v>
      </c>
      <c r="I61" s="22" t="s">
        <v>231</v>
      </c>
      <c r="J61" s="101" t="s">
        <v>448</v>
      </c>
    </row>
    <row r="62" spans="2:10" x14ac:dyDescent="0.25">
      <c r="B62" s="22" t="s">
        <v>824</v>
      </c>
      <c r="C62" s="22" t="s">
        <v>446</v>
      </c>
      <c r="D62" s="22" t="s">
        <v>360</v>
      </c>
      <c r="E62" s="22" t="s">
        <v>695</v>
      </c>
      <c r="F62" s="22" t="s">
        <v>357</v>
      </c>
      <c r="G62" s="22" t="s">
        <v>777</v>
      </c>
      <c r="H62" s="22" t="s">
        <v>454</v>
      </c>
      <c r="I62" s="22" t="s">
        <v>747</v>
      </c>
      <c r="J62" s="101" t="s">
        <v>448</v>
      </c>
    </row>
    <row r="63" spans="2:10" x14ac:dyDescent="0.25">
      <c r="B63" s="22" t="s">
        <v>824</v>
      </c>
      <c r="C63" s="22" t="s">
        <v>446</v>
      </c>
      <c r="D63" s="22" t="s">
        <v>360</v>
      </c>
      <c r="E63" s="22" t="s">
        <v>695</v>
      </c>
      <c r="F63" s="22" t="s">
        <v>357</v>
      </c>
      <c r="G63" s="22" t="s">
        <v>777</v>
      </c>
      <c r="H63" s="22" t="s">
        <v>454</v>
      </c>
      <c r="I63" s="22" t="s">
        <v>757</v>
      </c>
      <c r="J63" s="101" t="s">
        <v>448</v>
      </c>
    </row>
    <row r="64" spans="2:10" x14ac:dyDescent="0.25">
      <c r="B64" s="22" t="s">
        <v>824</v>
      </c>
      <c r="C64" s="22" t="s">
        <v>446</v>
      </c>
      <c r="D64" s="22" t="s">
        <v>360</v>
      </c>
      <c r="E64" s="22" t="s">
        <v>695</v>
      </c>
      <c r="F64" s="22" t="s">
        <v>357</v>
      </c>
      <c r="G64" s="22" t="s">
        <v>777</v>
      </c>
      <c r="H64" s="22" t="s">
        <v>454</v>
      </c>
      <c r="I64" s="22" t="s">
        <v>758</v>
      </c>
      <c r="J64" s="101" t="s">
        <v>448</v>
      </c>
    </row>
    <row r="65" spans="1:10" x14ac:dyDescent="0.25">
      <c r="B65" s="22" t="s">
        <v>824</v>
      </c>
      <c r="C65" s="22" t="s">
        <v>446</v>
      </c>
      <c r="D65" s="22" t="s">
        <v>360</v>
      </c>
      <c r="E65" s="22" t="s">
        <v>695</v>
      </c>
      <c r="F65" s="22" t="s">
        <v>357</v>
      </c>
      <c r="G65" s="22" t="s">
        <v>777</v>
      </c>
      <c r="H65" s="22" t="s">
        <v>454</v>
      </c>
      <c r="I65" s="22" t="s">
        <v>759</v>
      </c>
      <c r="J65" s="101" t="s">
        <v>448</v>
      </c>
    </row>
    <row r="66" spans="1:10" x14ac:dyDescent="0.25">
      <c r="B66" s="22" t="s">
        <v>824</v>
      </c>
      <c r="C66" s="22" t="s">
        <v>446</v>
      </c>
      <c r="D66" s="22" t="s">
        <v>360</v>
      </c>
      <c r="E66" s="22" t="s">
        <v>695</v>
      </c>
      <c r="F66" s="22" t="s">
        <v>357</v>
      </c>
      <c r="G66" s="22" t="s">
        <v>777</v>
      </c>
      <c r="H66" s="22" t="s">
        <v>454</v>
      </c>
      <c r="I66" s="22" t="s">
        <v>232</v>
      </c>
      <c r="J66" s="101" t="s">
        <v>448</v>
      </c>
    </row>
    <row r="67" spans="1:10" x14ac:dyDescent="0.25">
      <c r="B67" s="22" t="s">
        <v>824</v>
      </c>
      <c r="C67" s="22" t="s">
        <v>446</v>
      </c>
      <c r="D67" s="22" t="s">
        <v>360</v>
      </c>
      <c r="E67" s="22" t="s">
        <v>695</v>
      </c>
      <c r="F67" s="22" t="s">
        <v>357</v>
      </c>
      <c r="G67" s="22" t="s">
        <v>777</v>
      </c>
      <c r="H67" s="22" t="s">
        <v>454</v>
      </c>
      <c r="I67" s="22" t="s">
        <v>761</v>
      </c>
      <c r="J67" s="101" t="s">
        <v>448</v>
      </c>
    </row>
    <row r="68" spans="1:10" x14ac:dyDescent="0.25">
      <c r="B68" s="22" t="s">
        <v>824</v>
      </c>
      <c r="C68" s="22" t="s">
        <v>446</v>
      </c>
      <c r="D68" s="22" t="s">
        <v>360</v>
      </c>
      <c r="E68" s="22" t="s">
        <v>695</v>
      </c>
      <c r="F68" s="22" t="s">
        <v>357</v>
      </c>
      <c r="G68" s="22" t="s">
        <v>777</v>
      </c>
      <c r="H68" s="22" t="s">
        <v>454</v>
      </c>
      <c r="I68" s="22" t="s">
        <v>762</v>
      </c>
      <c r="J68" s="101" t="s">
        <v>448</v>
      </c>
    </row>
    <row r="69" spans="1:10" x14ac:dyDescent="0.25">
      <c r="B69" s="22" t="s">
        <v>824</v>
      </c>
      <c r="C69" s="22" t="s">
        <v>446</v>
      </c>
      <c r="D69" s="22" t="s">
        <v>360</v>
      </c>
      <c r="E69" s="22" t="s">
        <v>695</v>
      </c>
      <c r="F69" s="22" t="s">
        <v>357</v>
      </c>
      <c r="G69" s="22" t="s">
        <v>777</v>
      </c>
      <c r="H69" s="22" t="s">
        <v>454</v>
      </c>
      <c r="I69" s="22" t="s">
        <v>763</v>
      </c>
      <c r="J69" s="101" t="s">
        <v>448</v>
      </c>
    </row>
    <row r="70" spans="1:10" ht="13.8" thickBot="1" x14ac:dyDescent="0.3">
      <c r="A70" s="99"/>
      <c r="B70" s="102" t="s">
        <v>824</v>
      </c>
      <c r="C70" s="102" t="s">
        <v>446</v>
      </c>
      <c r="D70" s="102" t="s">
        <v>360</v>
      </c>
      <c r="E70" s="102" t="s">
        <v>695</v>
      </c>
      <c r="F70" s="102" t="s">
        <v>357</v>
      </c>
      <c r="G70" s="102" t="s">
        <v>777</v>
      </c>
      <c r="H70" s="102" t="s">
        <v>454</v>
      </c>
      <c r="I70" s="102" t="s">
        <v>764</v>
      </c>
      <c r="J70" s="103" t="s">
        <v>448</v>
      </c>
    </row>
    <row r="71" spans="1:10" x14ac:dyDescent="0.25">
      <c r="B71" s="22" t="s">
        <v>825</v>
      </c>
      <c r="C71" s="22" t="s">
        <v>446</v>
      </c>
      <c r="D71" s="22" t="s">
        <v>360</v>
      </c>
      <c r="E71" s="22" t="s">
        <v>694</v>
      </c>
      <c r="F71" s="22" t="s">
        <v>683</v>
      </c>
      <c r="G71" s="22" t="s">
        <v>451</v>
      </c>
      <c r="H71" s="22" t="s">
        <v>374</v>
      </c>
      <c r="I71" s="22" t="s">
        <v>746</v>
      </c>
      <c r="J71" s="101" t="s">
        <v>447</v>
      </c>
    </row>
    <row r="72" spans="1:10" x14ac:dyDescent="0.25">
      <c r="B72" s="22" t="s">
        <v>825</v>
      </c>
      <c r="C72" s="22" t="s">
        <v>446</v>
      </c>
      <c r="D72" s="22" t="s">
        <v>360</v>
      </c>
      <c r="E72" s="22" t="s">
        <v>694</v>
      </c>
      <c r="F72" s="22" t="s">
        <v>683</v>
      </c>
      <c r="G72" s="22" t="s">
        <v>451</v>
      </c>
      <c r="H72" s="22" t="s">
        <v>374</v>
      </c>
      <c r="I72" s="22" t="s">
        <v>748</v>
      </c>
      <c r="J72" s="101" t="s">
        <v>447</v>
      </c>
    </row>
    <row r="73" spans="1:10" x14ac:dyDescent="0.25">
      <c r="B73" s="22" t="s">
        <v>825</v>
      </c>
      <c r="C73" s="22" t="s">
        <v>446</v>
      </c>
      <c r="D73" s="22" t="s">
        <v>360</v>
      </c>
      <c r="E73" s="22" t="s">
        <v>694</v>
      </c>
      <c r="F73" s="22" t="s">
        <v>683</v>
      </c>
      <c r="G73" s="22" t="s">
        <v>451</v>
      </c>
      <c r="H73" s="22" t="s">
        <v>374</v>
      </c>
      <c r="I73" s="22" t="s">
        <v>747</v>
      </c>
      <c r="J73" s="101" t="s">
        <v>447</v>
      </c>
    </row>
    <row r="74" spans="1:10" x14ac:dyDescent="0.25">
      <c r="B74" s="22" t="s">
        <v>825</v>
      </c>
      <c r="C74" s="22" t="s">
        <v>446</v>
      </c>
      <c r="D74" s="22" t="s">
        <v>360</v>
      </c>
      <c r="E74" s="22" t="s">
        <v>694</v>
      </c>
      <c r="F74" s="22" t="s">
        <v>683</v>
      </c>
      <c r="G74" s="22" t="s">
        <v>451</v>
      </c>
      <c r="H74" s="22" t="s">
        <v>374</v>
      </c>
      <c r="I74" s="22" t="s">
        <v>452</v>
      </c>
      <c r="J74" s="101" t="s">
        <v>447</v>
      </c>
    </row>
    <row r="75" spans="1:10" x14ac:dyDescent="0.25">
      <c r="B75" s="22" t="s">
        <v>825</v>
      </c>
      <c r="C75" s="22" t="s">
        <v>446</v>
      </c>
      <c r="D75" s="22" t="s">
        <v>360</v>
      </c>
      <c r="E75" s="22" t="s">
        <v>694</v>
      </c>
      <c r="F75" s="22" t="s">
        <v>684</v>
      </c>
      <c r="G75" s="22" t="s">
        <v>451</v>
      </c>
      <c r="H75" s="22" t="s">
        <v>374</v>
      </c>
      <c r="I75" s="22" t="s">
        <v>746</v>
      </c>
      <c r="J75" s="101" t="s">
        <v>447</v>
      </c>
    </row>
    <row r="76" spans="1:10" x14ac:dyDescent="0.25">
      <c r="B76" s="22" t="s">
        <v>825</v>
      </c>
      <c r="C76" s="22" t="s">
        <v>446</v>
      </c>
      <c r="D76" s="22" t="s">
        <v>360</v>
      </c>
      <c r="E76" s="22" t="s">
        <v>694</v>
      </c>
      <c r="F76" s="22" t="s">
        <v>684</v>
      </c>
      <c r="G76" s="22" t="s">
        <v>451</v>
      </c>
      <c r="H76" s="22" t="s">
        <v>374</v>
      </c>
      <c r="I76" s="22" t="s">
        <v>748</v>
      </c>
      <c r="J76" s="101" t="s">
        <v>447</v>
      </c>
    </row>
    <row r="77" spans="1:10" x14ac:dyDescent="0.25">
      <c r="B77" s="22" t="s">
        <v>825</v>
      </c>
      <c r="C77" s="22" t="s">
        <v>446</v>
      </c>
      <c r="D77" s="22" t="s">
        <v>360</v>
      </c>
      <c r="E77" s="22" t="s">
        <v>694</v>
      </c>
      <c r="F77" s="22" t="s">
        <v>684</v>
      </c>
      <c r="G77" s="22" t="s">
        <v>451</v>
      </c>
      <c r="H77" s="22" t="s">
        <v>374</v>
      </c>
      <c r="I77" s="22" t="s">
        <v>747</v>
      </c>
      <c r="J77" s="101" t="s">
        <v>447</v>
      </c>
    </row>
    <row r="78" spans="1:10" x14ac:dyDescent="0.25">
      <c r="B78" s="22" t="s">
        <v>825</v>
      </c>
      <c r="C78" s="22" t="s">
        <v>446</v>
      </c>
      <c r="D78" s="22" t="s">
        <v>360</v>
      </c>
      <c r="E78" s="22" t="s">
        <v>694</v>
      </c>
      <c r="F78" s="22" t="s">
        <v>684</v>
      </c>
      <c r="G78" s="22" t="s">
        <v>451</v>
      </c>
      <c r="H78" s="22" t="s">
        <v>374</v>
      </c>
      <c r="I78" s="22" t="s">
        <v>452</v>
      </c>
      <c r="J78" s="101" t="s">
        <v>447</v>
      </c>
    </row>
    <row r="79" spans="1:10" x14ac:dyDescent="0.25">
      <c r="B79" s="22" t="s">
        <v>825</v>
      </c>
      <c r="C79" s="22" t="s">
        <v>446</v>
      </c>
      <c r="D79" s="22" t="s">
        <v>360</v>
      </c>
      <c r="E79" s="22" t="s">
        <v>694</v>
      </c>
      <c r="F79" s="22" t="s">
        <v>829</v>
      </c>
      <c r="G79" s="22" t="s">
        <v>451</v>
      </c>
      <c r="H79" s="22" t="s">
        <v>374</v>
      </c>
      <c r="I79" s="22" t="s">
        <v>746</v>
      </c>
      <c r="J79" s="101" t="s">
        <v>447</v>
      </c>
    </row>
    <row r="80" spans="1:10" x14ac:dyDescent="0.25">
      <c r="B80" s="22" t="s">
        <v>825</v>
      </c>
      <c r="C80" s="22" t="s">
        <v>446</v>
      </c>
      <c r="D80" s="22" t="s">
        <v>360</v>
      </c>
      <c r="E80" s="22" t="s">
        <v>694</v>
      </c>
      <c r="F80" s="22" t="s">
        <v>829</v>
      </c>
      <c r="G80" s="22" t="s">
        <v>451</v>
      </c>
      <c r="H80" s="22" t="s">
        <v>374</v>
      </c>
      <c r="I80" s="22" t="s">
        <v>748</v>
      </c>
      <c r="J80" s="101" t="s">
        <v>447</v>
      </c>
    </row>
    <row r="81" spans="1:10" x14ac:dyDescent="0.25">
      <c r="B81" s="22" t="s">
        <v>825</v>
      </c>
      <c r="C81" s="22" t="s">
        <v>446</v>
      </c>
      <c r="D81" s="22" t="s">
        <v>360</v>
      </c>
      <c r="E81" s="22" t="s">
        <v>694</v>
      </c>
      <c r="F81" s="22" t="s">
        <v>829</v>
      </c>
      <c r="G81" s="22" t="s">
        <v>451</v>
      </c>
      <c r="H81" s="22" t="s">
        <v>374</v>
      </c>
      <c r="I81" s="22" t="s">
        <v>747</v>
      </c>
      <c r="J81" s="101" t="s">
        <v>447</v>
      </c>
    </row>
    <row r="82" spans="1:10" ht="13.8" thickBot="1" x14ac:dyDescent="0.3">
      <c r="A82" s="99"/>
      <c r="B82" s="102" t="s">
        <v>825</v>
      </c>
      <c r="C82" s="102" t="s">
        <v>446</v>
      </c>
      <c r="D82" s="102" t="s">
        <v>360</v>
      </c>
      <c r="E82" s="102" t="s">
        <v>694</v>
      </c>
      <c r="F82" s="102" t="s">
        <v>829</v>
      </c>
      <c r="G82" s="102" t="s">
        <v>451</v>
      </c>
      <c r="H82" s="102" t="s">
        <v>374</v>
      </c>
      <c r="I82" s="102" t="s">
        <v>452</v>
      </c>
      <c r="J82" s="103" t="s">
        <v>447</v>
      </c>
    </row>
    <row r="83" spans="1:10" x14ac:dyDescent="0.25">
      <c r="B83" s="22" t="s">
        <v>826</v>
      </c>
      <c r="C83" s="22" t="s">
        <v>446</v>
      </c>
      <c r="D83" s="22" t="s">
        <v>361</v>
      </c>
      <c r="E83" s="22" t="s">
        <v>694</v>
      </c>
      <c r="F83" s="22" t="s">
        <v>683</v>
      </c>
      <c r="G83" s="22" t="s">
        <v>451</v>
      </c>
      <c r="H83" s="22" t="s">
        <v>453</v>
      </c>
      <c r="I83" s="22" t="s">
        <v>746</v>
      </c>
      <c r="J83" s="101" t="s">
        <v>447</v>
      </c>
    </row>
    <row r="84" spans="1:10" x14ac:dyDescent="0.25">
      <c r="B84" s="22" t="s">
        <v>826</v>
      </c>
      <c r="C84" s="22" t="s">
        <v>446</v>
      </c>
      <c r="D84" s="22" t="s">
        <v>361</v>
      </c>
      <c r="E84" s="22" t="s">
        <v>694</v>
      </c>
      <c r="F84" s="22" t="s">
        <v>683</v>
      </c>
      <c r="G84" s="22" t="s">
        <v>451</v>
      </c>
      <c r="H84" s="22" t="s">
        <v>453</v>
      </c>
      <c r="I84" s="22" t="s">
        <v>747</v>
      </c>
      <c r="J84" s="101" t="s">
        <v>447</v>
      </c>
    </row>
    <row r="85" spans="1:10" x14ac:dyDescent="0.25">
      <c r="B85" s="22" t="s">
        <v>826</v>
      </c>
      <c r="C85" s="22" t="s">
        <v>446</v>
      </c>
      <c r="D85" s="22" t="s">
        <v>361</v>
      </c>
      <c r="E85" s="22" t="s">
        <v>694</v>
      </c>
      <c r="F85" s="22" t="s">
        <v>683</v>
      </c>
      <c r="G85" s="22" t="s">
        <v>451</v>
      </c>
      <c r="H85" s="22" t="s">
        <v>453</v>
      </c>
      <c r="I85" s="22" t="s">
        <v>757</v>
      </c>
      <c r="J85" s="101" t="s">
        <v>447</v>
      </c>
    </row>
    <row r="86" spans="1:10" x14ac:dyDescent="0.25">
      <c r="B86" s="22" t="s">
        <v>826</v>
      </c>
      <c r="C86" s="22" t="s">
        <v>446</v>
      </c>
      <c r="D86" s="22" t="s">
        <v>361</v>
      </c>
      <c r="E86" s="22" t="s">
        <v>694</v>
      </c>
      <c r="F86" s="22" t="s">
        <v>683</v>
      </c>
      <c r="G86" s="22" t="s">
        <v>451</v>
      </c>
      <c r="H86" s="22" t="s">
        <v>453</v>
      </c>
      <c r="I86" s="33" t="s">
        <v>37</v>
      </c>
      <c r="J86" s="101" t="s">
        <v>447</v>
      </c>
    </row>
    <row r="87" spans="1:10" x14ac:dyDescent="0.25">
      <c r="B87" s="22" t="s">
        <v>826</v>
      </c>
      <c r="C87" s="22" t="s">
        <v>446</v>
      </c>
      <c r="D87" s="22" t="s">
        <v>361</v>
      </c>
      <c r="E87" s="22" t="s">
        <v>694</v>
      </c>
      <c r="F87" s="22" t="s">
        <v>683</v>
      </c>
      <c r="G87" s="22" t="s">
        <v>451</v>
      </c>
      <c r="H87" s="22" t="s">
        <v>453</v>
      </c>
      <c r="I87" s="22" t="s">
        <v>759</v>
      </c>
      <c r="J87" s="101" t="s">
        <v>447</v>
      </c>
    </row>
    <row r="88" spans="1:10" x14ac:dyDescent="0.25">
      <c r="B88" s="22" t="s">
        <v>826</v>
      </c>
      <c r="C88" s="22" t="s">
        <v>446</v>
      </c>
      <c r="D88" s="22" t="s">
        <v>361</v>
      </c>
      <c r="E88" s="22" t="s">
        <v>694</v>
      </c>
      <c r="F88" s="22" t="s">
        <v>683</v>
      </c>
      <c r="G88" s="22" t="s">
        <v>451</v>
      </c>
      <c r="H88" s="22" t="s">
        <v>453</v>
      </c>
      <c r="I88" s="22" t="s">
        <v>232</v>
      </c>
      <c r="J88" s="101" t="s">
        <v>447</v>
      </c>
    </row>
    <row r="89" spans="1:10" x14ac:dyDescent="0.25">
      <c r="B89" s="22" t="s">
        <v>826</v>
      </c>
      <c r="C89" s="22" t="s">
        <v>446</v>
      </c>
      <c r="D89" s="22" t="s">
        <v>361</v>
      </c>
      <c r="E89" s="22" t="s">
        <v>694</v>
      </c>
      <c r="F89" s="22" t="s">
        <v>683</v>
      </c>
      <c r="G89" s="22" t="s">
        <v>451</v>
      </c>
      <c r="H89" s="22" t="s">
        <v>453</v>
      </c>
      <c r="I89" s="22" t="s">
        <v>761</v>
      </c>
      <c r="J89" s="101" t="s">
        <v>447</v>
      </c>
    </row>
    <row r="90" spans="1:10" x14ac:dyDescent="0.25">
      <c r="B90" s="22" t="s">
        <v>826</v>
      </c>
      <c r="C90" s="22" t="s">
        <v>446</v>
      </c>
      <c r="D90" s="22" t="s">
        <v>361</v>
      </c>
      <c r="E90" s="22" t="s">
        <v>694</v>
      </c>
      <c r="F90" s="22" t="s">
        <v>683</v>
      </c>
      <c r="G90" s="22" t="s">
        <v>451</v>
      </c>
      <c r="H90" s="22" t="s">
        <v>453</v>
      </c>
      <c r="I90" s="22" t="s">
        <v>762</v>
      </c>
      <c r="J90" s="101" t="s">
        <v>447</v>
      </c>
    </row>
    <row r="91" spans="1:10" x14ac:dyDescent="0.25">
      <c r="B91" s="22" t="s">
        <v>826</v>
      </c>
      <c r="C91" s="22" t="s">
        <v>446</v>
      </c>
      <c r="D91" s="22" t="s">
        <v>361</v>
      </c>
      <c r="E91" s="22" t="s">
        <v>695</v>
      </c>
      <c r="F91" s="22" t="s">
        <v>357</v>
      </c>
      <c r="G91" s="22" t="s">
        <v>358</v>
      </c>
      <c r="H91" s="22" t="s">
        <v>453</v>
      </c>
      <c r="I91" s="22" t="s">
        <v>746</v>
      </c>
      <c r="J91" s="101" t="s">
        <v>448</v>
      </c>
    </row>
    <row r="92" spans="1:10" x14ac:dyDescent="0.25">
      <c r="B92" s="22" t="s">
        <v>826</v>
      </c>
      <c r="C92" s="22" t="s">
        <v>446</v>
      </c>
      <c r="D92" s="22" t="s">
        <v>361</v>
      </c>
      <c r="E92" s="22" t="s">
        <v>695</v>
      </c>
      <c r="F92" s="22" t="s">
        <v>357</v>
      </c>
      <c r="G92" s="22" t="s">
        <v>358</v>
      </c>
      <c r="H92" s="22" t="s">
        <v>453</v>
      </c>
      <c r="I92" s="22" t="s">
        <v>747</v>
      </c>
      <c r="J92" s="101" t="s">
        <v>448</v>
      </c>
    </row>
    <row r="93" spans="1:10" x14ac:dyDescent="0.25">
      <c r="B93" s="22" t="s">
        <v>826</v>
      </c>
      <c r="C93" s="22" t="s">
        <v>446</v>
      </c>
      <c r="D93" s="22" t="s">
        <v>361</v>
      </c>
      <c r="E93" s="22" t="s">
        <v>695</v>
      </c>
      <c r="F93" s="22" t="s">
        <v>357</v>
      </c>
      <c r="G93" s="22" t="s">
        <v>358</v>
      </c>
      <c r="H93" s="22" t="s">
        <v>453</v>
      </c>
      <c r="I93" s="22" t="s">
        <v>757</v>
      </c>
      <c r="J93" s="101" t="s">
        <v>448</v>
      </c>
    </row>
    <row r="94" spans="1:10" x14ac:dyDescent="0.25">
      <c r="B94" s="22" t="s">
        <v>826</v>
      </c>
      <c r="C94" s="22" t="s">
        <v>446</v>
      </c>
      <c r="D94" s="22" t="s">
        <v>361</v>
      </c>
      <c r="E94" s="22" t="s">
        <v>695</v>
      </c>
      <c r="F94" s="22" t="s">
        <v>357</v>
      </c>
      <c r="G94" s="22" t="s">
        <v>358</v>
      </c>
      <c r="H94" s="22" t="s">
        <v>453</v>
      </c>
      <c r="I94" s="33" t="s">
        <v>37</v>
      </c>
      <c r="J94" s="101" t="s">
        <v>448</v>
      </c>
    </row>
    <row r="95" spans="1:10" x14ac:dyDescent="0.25">
      <c r="B95" s="22" t="s">
        <v>826</v>
      </c>
      <c r="C95" s="22" t="s">
        <v>446</v>
      </c>
      <c r="D95" s="22" t="s">
        <v>361</v>
      </c>
      <c r="E95" s="22" t="s">
        <v>695</v>
      </c>
      <c r="F95" s="22" t="s">
        <v>357</v>
      </c>
      <c r="G95" s="22" t="s">
        <v>358</v>
      </c>
      <c r="H95" s="22" t="s">
        <v>453</v>
      </c>
      <c r="I95" s="22" t="s">
        <v>759</v>
      </c>
      <c r="J95" s="101" t="s">
        <v>448</v>
      </c>
    </row>
    <row r="96" spans="1:10" x14ac:dyDescent="0.25">
      <c r="B96" s="22" t="s">
        <v>826</v>
      </c>
      <c r="C96" s="22" t="s">
        <v>446</v>
      </c>
      <c r="D96" s="22" t="s">
        <v>361</v>
      </c>
      <c r="E96" s="22" t="s">
        <v>695</v>
      </c>
      <c r="F96" s="22" t="s">
        <v>357</v>
      </c>
      <c r="G96" s="22" t="s">
        <v>358</v>
      </c>
      <c r="H96" s="22" t="s">
        <v>453</v>
      </c>
      <c r="I96" s="22" t="s">
        <v>232</v>
      </c>
      <c r="J96" s="101" t="s">
        <v>448</v>
      </c>
    </row>
    <row r="97" spans="1:10" x14ac:dyDescent="0.25">
      <c r="B97" s="22" t="s">
        <v>826</v>
      </c>
      <c r="C97" s="22" t="s">
        <v>446</v>
      </c>
      <c r="D97" s="22" t="s">
        <v>361</v>
      </c>
      <c r="E97" s="22" t="s">
        <v>695</v>
      </c>
      <c r="F97" s="22" t="s">
        <v>357</v>
      </c>
      <c r="G97" s="22" t="s">
        <v>358</v>
      </c>
      <c r="H97" s="22" t="s">
        <v>453</v>
      </c>
      <c r="I97" s="22" t="s">
        <v>761</v>
      </c>
      <c r="J97" s="101" t="s">
        <v>448</v>
      </c>
    </row>
    <row r="98" spans="1:10" x14ac:dyDescent="0.25">
      <c r="B98" s="22" t="s">
        <v>826</v>
      </c>
      <c r="C98" s="22" t="s">
        <v>446</v>
      </c>
      <c r="D98" s="22" t="s">
        <v>361</v>
      </c>
      <c r="E98" s="22" t="s">
        <v>695</v>
      </c>
      <c r="F98" s="22" t="s">
        <v>357</v>
      </c>
      <c r="G98" s="22" t="s">
        <v>358</v>
      </c>
      <c r="H98" s="22" t="s">
        <v>453</v>
      </c>
      <c r="I98" s="22" t="s">
        <v>762</v>
      </c>
      <c r="J98" s="101" t="s">
        <v>448</v>
      </c>
    </row>
    <row r="99" spans="1:10" x14ac:dyDescent="0.25">
      <c r="B99" s="22" t="s">
        <v>826</v>
      </c>
      <c r="C99" s="22" t="s">
        <v>446</v>
      </c>
      <c r="D99" s="22" t="s">
        <v>361</v>
      </c>
      <c r="E99" s="22" t="s">
        <v>695</v>
      </c>
      <c r="F99" s="22" t="s">
        <v>687</v>
      </c>
      <c r="G99" s="22" t="s">
        <v>358</v>
      </c>
      <c r="H99" s="22" t="s">
        <v>453</v>
      </c>
      <c r="I99" s="22" t="s">
        <v>746</v>
      </c>
      <c r="J99" s="101" t="s">
        <v>448</v>
      </c>
    </row>
    <row r="100" spans="1:10" x14ac:dyDescent="0.25">
      <c r="B100" s="22" t="s">
        <v>826</v>
      </c>
      <c r="C100" s="22" t="s">
        <v>446</v>
      </c>
      <c r="D100" s="22" t="s">
        <v>361</v>
      </c>
      <c r="E100" s="22" t="s">
        <v>695</v>
      </c>
      <c r="F100" s="22" t="s">
        <v>687</v>
      </c>
      <c r="G100" s="22" t="s">
        <v>358</v>
      </c>
      <c r="H100" s="22" t="s">
        <v>453</v>
      </c>
      <c r="I100" s="22" t="s">
        <v>747</v>
      </c>
      <c r="J100" s="101" t="s">
        <v>448</v>
      </c>
    </row>
    <row r="101" spans="1:10" x14ac:dyDescent="0.25">
      <c r="B101" s="22" t="s">
        <v>826</v>
      </c>
      <c r="C101" s="22" t="s">
        <v>446</v>
      </c>
      <c r="D101" s="22" t="s">
        <v>361</v>
      </c>
      <c r="E101" s="22" t="s">
        <v>695</v>
      </c>
      <c r="F101" s="22" t="s">
        <v>687</v>
      </c>
      <c r="G101" s="22" t="s">
        <v>358</v>
      </c>
      <c r="H101" s="22" t="s">
        <v>453</v>
      </c>
      <c r="I101" s="22" t="s">
        <v>757</v>
      </c>
      <c r="J101" s="101" t="s">
        <v>448</v>
      </c>
    </row>
    <row r="102" spans="1:10" x14ac:dyDescent="0.25">
      <c r="B102" s="22" t="s">
        <v>826</v>
      </c>
      <c r="C102" s="22" t="s">
        <v>446</v>
      </c>
      <c r="D102" s="22" t="s">
        <v>361</v>
      </c>
      <c r="E102" s="22" t="s">
        <v>695</v>
      </c>
      <c r="F102" s="22" t="s">
        <v>687</v>
      </c>
      <c r="G102" s="22" t="s">
        <v>358</v>
      </c>
      <c r="H102" s="22" t="s">
        <v>453</v>
      </c>
      <c r="I102" s="33" t="s">
        <v>37</v>
      </c>
      <c r="J102" s="101" t="s">
        <v>448</v>
      </c>
    </row>
    <row r="103" spans="1:10" x14ac:dyDescent="0.25">
      <c r="B103" s="22" t="s">
        <v>826</v>
      </c>
      <c r="C103" s="22" t="s">
        <v>446</v>
      </c>
      <c r="D103" s="22" t="s">
        <v>361</v>
      </c>
      <c r="E103" s="22" t="s">
        <v>695</v>
      </c>
      <c r="F103" s="22" t="s">
        <v>687</v>
      </c>
      <c r="G103" s="22" t="s">
        <v>358</v>
      </c>
      <c r="H103" s="22" t="s">
        <v>453</v>
      </c>
      <c r="I103" s="22" t="s">
        <v>759</v>
      </c>
      <c r="J103" s="101" t="s">
        <v>448</v>
      </c>
    </row>
    <row r="104" spans="1:10" x14ac:dyDescent="0.25">
      <c r="B104" s="22" t="s">
        <v>826</v>
      </c>
      <c r="C104" s="22" t="s">
        <v>446</v>
      </c>
      <c r="D104" s="22" t="s">
        <v>361</v>
      </c>
      <c r="E104" s="22" t="s">
        <v>695</v>
      </c>
      <c r="F104" s="22" t="s">
        <v>687</v>
      </c>
      <c r="G104" s="22" t="s">
        <v>358</v>
      </c>
      <c r="H104" s="22" t="s">
        <v>453</v>
      </c>
      <c r="I104" s="22" t="s">
        <v>232</v>
      </c>
      <c r="J104" s="101" t="s">
        <v>448</v>
      </c>
    </row>
    <row r="105" spans="1:10" x14ac:dyDescent="0.25">
      <c r="B105" s="22" t="s">
        <v>826</v>
      </c>
      <c r="C105" s="22" t="s">
        <v>446</v>
      </c>
      <c r="D105" s="22" t="s">
        <v>361</v>
      </c>
      <c r="E105" s="22" t="s">
        <v>695</v>
      </c>
      <c r="F105" s="22" t="s">
        <v>687</v>
      </c>
      <c r="G105" s="22" t="s">
        <v>358</v>
      </c>
      <c r="H105" s="22" t="s">
        <v>453</v>
      </c>
      <c r="I105" s="22" t="s">
        <v>761</v>
      </c>
      <c r="J105" s="101" t="s">
        <v>448</v>
      </c>
    </row>
    <row r="106" spans="1:10" ht="13.8" thickBot="1" x14ac:dyDescent="0.3">
      <c r="A106" s="99"/>
      <c r="B106" s="102" t="s">
        <v>826</v>
      </c>
      <c r="C106" s="102" t="s">
        <v>446</v>
      </c>
      <c r="D106" s="102" t="s">
        <v>361</v>
      </c>
      <c r="E106" s="102" t="s">
        <v>695</v>
      </c>
      <c r="F106" s="102" t="s">
        <v>687</v>
      </c>
      <c r="G106" s="102" t="s">
        <v>358</v>
      </c>
      <c r="H106" s="102" t="s">
        <v>453</v>
      </c>
      <c r="I106" s="102" t="s">
        <v>762</v>
      </c>
      <c r="J106" s="103" t="s">
        <v>448</v>
      </c>
    </row>
    <row r="107" spans="1:10" x14ac:dyDescent="0.25">
      <c r="B107" s="22" t="s">
        <v>827</v>
      </c>
      <c r="C107" s="22" t="s">
        <v>446</v>
      </c>
      <c r="D107" s="22" t="s">
        <v>827</v>
      </c>
      <c r="E107" s="22" t="s">
        <v>432</v>
      </c>
      <c r="F107" s="22" t="s">
        <v>433</v>
      </c>
      <c r="G107" s="22" t="s">
        <v>451</v>
      </c>
      <c r="H107" s="22" t="s">
        <v>374</v>
      </c>
      <c r="I107" s="56" t="s">
        <v>746</v>
      </c>
      <c r="J107" s="108" t="s">
        <v>410</v>
      </c>
    </row>
    <row r="108" spans="1:10" x14ac:dyDescent="0.25">
      <c r="B108" s="22" t="s">
        <v>827</v>
      </c>
      <c r="C108" s="22" t="s">
        <v>446</v>
      </c>
      <c r="D108" s="22" t="s">
        <v>827</v>
      </c>
      <c r="E108" s="22" t="s">
        <v>432</v>
      </c>
      <c r="F108" s="22" t="s">
        <v>433</v>
      </c>
      <c r="G108" s="22" t="s">
        <v>451</v>
      </c>
      <c r="H108" s="22" t="s">
        <v>374</v>
      </c>
      <c r="I108" s="56" t="s">
        <v>748</v>
      </c>
      <c r="J108" s="109" t="s">
        <v>410</v>
      </c>
    </row>
    <row r="109" spans="1:10" x14ac:dyDescent="0.25">
      <c r="B109" s="22" t="s">
        <v>827</v>
      </c>
      <c r="C109" s="22" t="s">
        <v>446</v>
      </c>
      <c r="D109" s="22" t="s">
        <v>827</v>
      </c>
      <c r="E109" s="22" t="s">
        <v>432</v>
      </c>
      <c r="F109" s="22" t="s">
        <v>433</v>
      </c>
      <c r="G109" s="22" t="s">
        <v>451</v>
      </c>
      <c r="H109" s="22" t="s">
        <v>374</v>
      </c>
      <c r="I109" s="22" t="s">
        <v>747</v>
      </c>
      <c r="J109" s="109" t="s">
        <v>410</v>
      </c>
    </row>
    <row r="110" spans="1:10" x14ac:dyDescent="0.25">
      <c r="B110" s="22" t="s">
        <v>827</v>
      </c>
      <c r="C110" s="22" t="s">
        <v>446</v>
      </c>
      <c r="D110" s="22" t="s">
        <v>827</v>
      </c>
      <c r="E110" s="22" t="s">
        <v>432</v>
      </c>
      <c r="F110" s="22" t="s">
        <v>434</v>
      </c>
      <c r="G110" s="22" t="s">
        <v>451</v>
      </c>
      <c r="H110" s="22" t="s">
        <v>374</v>
      </c>
      <c r="I110" s="56" t="s">
        <v>746</v>
      </c>
      <c r="J110" s="109" t="s">
        <v>410</v>
      </c>
    </row>
    <row r="111" spans="1:10" x14ac:dyDescent="0.25">
      <c r="B111" s="22" t="s">
        <v>827</v>
      </c>
      <c r="C111" s="22" t="s">
        <v>446</v>
      </c>
      <c r="D111" s="22" t="s">
        <v>827</v>
      </c>
      <c r="E111" s="22" t="s">
        <v>432</v>
      </c>
      <c r="F111" s="22" t="s">
        <v>434</v>
      </c>
      <c r="G111" s="22" t="s">
        <v>451</v>
      </c>
      <c r="H111" s="22" t="s">
        <v>374</v>
      </c>
      <c r="I111" s="56" t="s">
        <v>748</v>
      </c>
      <c r="J111" s="109" t="s">
        <v>410</v>
      </c>
    </row>
    <row r="112" spans="1:10" ht="13.8" thickBot="1" x14ac:dyDescent="0.3">
      <c r="A112" s="99"/>
      <c r="B112" s="102" t="s">
        <v>827</v>
      </c>
      <c r="C112" s="102" t="s">
        <v>446</v>
      </c>
      <c r="D112" s="102" t="s">
        <v>827</v>
      </c>
      <c r="E112" s="102" t="s">
        <v>432</v>
      </c>
      <c r="F112" s="102" t="s">
        <v>434</v>
      </c>
      <c r="G112" s="102" t="s">
        <v>451</v>
      </c>
      <c r="H112" s="102" t="s">
        <v>374</v>
      </c>
      <c r="I112" s="102" t="s">
        <v>747</v>
      </c>
      <c r="J112" s="110" t="s">
        <v>410</v>
      </c>
    </row>
    <row r="113" spans="1:10" x14ac:dyDescent="0.25">
      <c r="B113" s="22" t="s">
        <v>675</v>
      </c>
      <c r="C113" s="22" t="s">
        <v>446</v>
      </c>
      <c r="D113" s="22" t="s">
        <v>742</v>
      </c>
      <c r="E113" s="22" t="s">
        <v>694</v>
      </c>
      <c r="F113" s="22" t="s">
        <v>683</v>
      </c>
      <c r="G113" s="22" t="s">
        <v>451</v>
      </c>
      <c r="H113" s="22" t="s">
        <v>374</v>
      </c>
      <c r="I113" s="33" t="s">
        <v>746</v>
      </c>
      <c r="J113" s="108" t="s">
        <v>447</v>
      </c>
    </row>
    <row r="114" spans="1:10" x14ac:dyDescent="0.25">
      <c r="B114" s="22" t="s">
        <v>675</v>
      </c>
      <c r="C114" s="22" t="s">
        <v>446</v>
      </c>
      <c r="D114" s="22" t="s">
        <v>742</v>
      </c>
      <c r="E114" s="22" t="s">
        <v>694</v>
      </c>
      <c r="F114" s="22" t="s">
        <v>683</v>
      </c>
      <c r="G114" s="22" t="s">
        <v>451</v>
      </c>
      <c r="H114" s="22" t="s">
        <v>374</v>
      </c>
      <c r="I114" s="33" t="s">
        <v>747</v>
      </c>
      <c r="J114" s="109" t="s">
        <v>447</v>
      </c>
    </row>
    <row r="115" spans="1:10" x14ac:dyDescent="0.25">
      <c r="B115" s="22" t="s">
        <v>675</v>
      </c>
      <c r="C115" s="22" t="s">
        <v>446</v>
      </c>
      <c r="D115" s="22" t="s">
        <v>742</v>
      </c>
      <c r="E115" s="22" t="s">
        <v>694</v>
      </c>
      <c r="F115" s="22" t="s">
        <v>683</v>
      </c>
      <c r="G115" s="22" t="s">
        <v>451</v>
      </c>
      <c r="H115" s="22" t="s">
        <v>374</v>
      </c>
      <c r="I115" s="111" t="s">
        <v>748</v>
      </c>
      <c r="J115" s="109" t="s">
        <v>447</v>
      </c>
    </row>
    <row r="116" spans="1:10" x14ac:dyDescent="0.25">
      <c r="B116" s="22" t="s">
        <v>675</v>
      </c>
      <c r="C116" s="22" t="s">
        <v>446</v>
      </c>
      <c r="D116" s="22" t="s">
        <v>743</v>
      </c>
      <c r="E116" s="22" t="s">
        <v>694</v>
      </c>
      <c r="F116" s="22" t="s">
        <v>683</v>
      </c>
      <c r="G116" s="22" t="s">
        <v>451</v>
      </c>
      <c r="H116" s="22" t="s">
        <v>374</v>
      </c>
      <c r="I116" s="33" t="s">
        <v>746</v>
      </c>
      <c r="J116" s="109" t="s">
        <v>447</v>
      </c>
    </row>
    <row r="117" spans="1:10" x14ac:dyDescent="0.25">
      <c r="B117" s="22" t="s">
        <v>675</v>
      </c>
      <c r="C117" s="22" t="s">
        <v>446</v>
      </c>
      <c r="D117" s="22" t="s">
        <v>743</v>
      </c>
      <c r="E117" s="22" t="s">
        <v>694</v>
      </c>
      <c r="F117" s="22" t="s">
        <v>683</v>
      </c>
      <c r="G117" s="22" t="s">
        <v>451</v>
      </c>
      <c r="H117" s="22" t="s">
        <v>374</v>
      </c>
      <c r="I117" s="33" t="s">
        <v>747</v>
      </c>
      <c r="J117" s="109" t="s">
        <v>447</v>
      </c>
    </row>
    <row r="118" spans="1:10" x14ac:dyDescent="0.25">
      <c r="B118" s="22" t="s">
        <v>675</v>
      </c>
      <c r="C118" s="22" t="s">
        <v>446</v>
      </c>
      <c r="D118" s="22" t="s">
        <v>743</v>
      </c>
      <c r="E118" s="22" t="s">
        <v>694</v>
      </c>
      <c r="F118" s="22" t="s">
        <v>683</v>
      </c>
      <c r="G118" s="22" t="s">
        <v>451</v>
      </c>
      <c r="H118" s="22" t="s">
        <v>374</v>
      </c>
      <c r="I118" s="111" t="s">
        <v>748</v>
      </c>
      <c r="J118" s="109" t="s">
        <v>447</v>
      </c>
    </row>
    <row r="119" spans="1:10" x14ac:dyDescent="0.25">
      <c r="B119" s="22" t="s">
        <v>675</v>
      </c>
      <c r="C119" s="22" t="s">
        <v>446</v>
      </c>
      <c r="D119" s="22" t="s">
        <v>435</v>
      </c>
      <c r="E119" s="22" t="s">
        <v>694</v>
      </c>
      <c r="F119" s="22" t="s">
        <v>683</v>
      </c>
      <c r="G119" s="22" t="s">
        <v>451</v>
      </c>
      <c r="H119" s="22" t="s">
        <v>374</v>
      </c>
      <c r="I119" s="33" t="s">
        <v>746</v>
      </c>
      <c r="J119" s="109" t="s">
        <v>447</v>
      </c>
    </row>
    <row r="120" spans="1:10" x14ac:dyDescent="0.25">
      <c r="B120" s="22" t="s">
        <v>675</v>
      </c>
      <c r="C120" s="22" t="s">
        <v>446</v>
      </c>
      <c r="D120" s="22" t="s">
        <v>435</v>
      </c>
      <c r="E120" s="22" t="s">
        <v>694</v>
      </c>
      <c r="F120" s="22" t="s">
        <v>683</v>
      </c>
      <c r="G120" s="22" t="s">
        <v>451</v>
      </c>
      <c r="H120" s="22" t="s">
        <v>374</v>
      </c>
      <c r="I120" s="33" t="s">
        <v>747</v>
      </c>
      <c r="J120" s="109" t="s">
        <v>447</v>
      </c>
    </row>
    <row r="121" spans="1:10" x14ac:dyDescent="0.25">
      <c r="A121" s="27"/>
      <c r="B121" s="107" t="s">
        <v>675</v>
      </c>
      <c r="C121" s="107" t="s">
        <v>446</v>
      </c>
      <c r="D121" s="107" t="s">
        <v>435</v>
      </c>
      <c r="E121" s="107" t="s">
        <v>694</v>
      </c>
      <c r="F121" s="107" t="s">
        <v>683</v>
      </c>
      <c r="G121" s="107" t="s">
        <v>451</v>
      </c>
      <c r="H121" s="107" t="s">
        <v>374</v>
      </c>
      <c r="I121" s="112" t="s">
        <v>748</v>
      </c>
      <c r="J121" s="109" t="s">
        <v>447</v>
      </c>
    </row>
    <row r="122" spans="1:10" x14ac:dyDescent="0.25">
      <c r="B122" s="22" t="s">
        <v>675</v>
      </c>
      <c r="C122" s="22" t="s">
        <v>446</v>
      </c>
      <c r="D122" s="22" t="s">
        <v>742</v>
      </c>
      <c r="E122" s="22" t="s">
        <v>694</v>
      </c>
      <c r="F122" s="22" t="s">
        <v>684</v>
      </c>
      <c r="G122" s="22" t="s">
        <v>451</v>
      </c>
      <c r="H122" s="22" t="s">
        <v>374</v>
      </c>
      <c r="I122" s="33" t="s">
        <v>746</v>
      </c>
      <c r="J122" s="109" t="s">
        <v>447</v>
      </c>
    </row>
    <row r="123" spans="1:10" x14ac:dyDescent="0.25">
      <c r="B123" s="22" t="s">
        <v>675</v>
      </c>
      <c r="C123" s="22" t="s">
        <v>446</v>
      </c>
      <c r="D123" s="22" t="s">
        <v>742</v>
      </c>
      <c r="E123" s="22" t="s">
        <v>694</v>
      </c>
      <c r="F123" s="22" t="s">
        <v>684</v>
      </c>
      <c r="G123" s="22" t="s">
        <v>451</v>
      </c>
      <c r="H123" s="22" t="s">
        <v>374</v>
      </c>
      <c r="I123" s="33" t="s">
        <v>747</v>
      </c>
      <c r="J123" s="109" t="s">
        <v>447</v>
      </c>
    </row>
    <row r="124" spans="1:10" x14ac:dyDescent="0.25">
      <c r="B124" s="22" t="s">
        <v>675</v>
      </c>
      <c r="C124" s="22" t="s">
        <v>446</v>
      </c>
      <c r="D124" s="22" t="s">
        <v>742</v>
      </c>
      <c r="E124" s="22" t="s">
        <v>694</v>
      </c>
      <c r="F124" s="22" t="s">
        <v>684</v>
      </c>
      <c r="G124" s="22" t="s">
        <v>451</v>
      </c>
      <c r="H124" s="22" t="s">
        <v>374</v>
      </c>
      <c r="I124" s="111" t="s">
        <v>748</v>
      </c>
      <c r="J124" s="109" t="s">
        <v>447</v>
      </c>
    </row>
    <row r="125" spans="1:10" x14ac:dyDescent="0.25">
      <c r="B125" s="22" t="s">
        <v>675</v>
      </c>
      <c r="C125" s="22" t="s">
        <v>446</v>
      </c>
      <c r="D125" s="22" t="s">
        <v>743</v>
      </c>
      <c r="E125" s="22" t="s">
        <v>694</v>
      </c>
      <c r="F125" s="22" t="s">
        <v>684</v>
      </c>
      <c r="G125" s="22" t="s">
        <v>451</v>
      </c>
      <c r="H125" s="22" t="s">
        <v>374</v>
      </c>
      <c r="I125" s="33" t="s">
        <v>746</v>
      </c>
      <c r="J125" s="109" t="s">
        <v>447</v>
      </c>
    </row>
    <row r="126" spans="1:10" x14ac:dyDescent="0.25">
      <c r="B126" s="22" t="s">
        <v>675</v>
      </c>
      <c r="C126" s="22" t="s">
        <v>446</v>
      </c>
      <c r="D126" s="22" t="s">
        <v>743</v>
      </c>
      <c r="E126" s="22" t="s">
        <v>694</v>
      </c>
      <c r="F126" s="22" t="s">
        <v>684</v>
      </c>
      <c r="G126" s="22" t="s">
        <v>451</v>
      </c>
      <c r="H126" s="22" t="s">
        <v>374</v>
      </c>
      <c r="I126" s="33" t="s">
        <v>747</v>
      </c>
      <c r="J126" s="109" t="s">
        <v>447</v>
      </c>
    </row>
    <row r="127" spans="1:10" x14ac:dyDescent="0.25">
      <c r="B127" s="22" t="s">
        <v>675</v>
      </c>
      <c r="C127" s="22" t="s">
        <v>446</v>
      </c>
      <c r="D127" s="22" t="s">
        <v>743</v>
      </c>
      <c r="E127" s="22" t="s">
        <v>694</v>
      </c>
      <c r="F127" s="22" t="s">
        <v>684</v>
      </c>
      <c r="G127" s="22" t="s">
        <v>451</v>
      </c>
      <c r="H127" s="22" t="s">
        <v>374</v>
      </c>
      <c r="I127" s="111" t="s">
        <v>748</v>
      </c>
      <c r="J127" s="109" t="s">
        <v>447</v>
      </c>
    </row>
    <row r="128" spans="1:10" x14ac:dyDescent="0.25">
      <c r="B128" s="22" t="s">
        <v>675</v>
      </c>
      <c r="C128" s="22" t="s">
        <v>446</v>
      </c>
      <c r="D128" s="22" t="s">
        <v>435</v>
      </c>
      <c r="E128" s="22" t="s">
        <v>694</v>
      </c>
      <c r="F128" s="22" t="s">
        <v>684</v>
      </c>
      <c r="G128" s="22" t="s">
        <v>451</v>
      </c>
      <c r="H128" s="22" t="s">
        <v>374</v>
      </c>
      <c r="I128" s="33" t="s">
        <v>746</v>
      </c>
      <c r="J128" s="109" t="s">
        <v>447</v>
      </c>
    </row>
    <row r="129" spans="1:10" x14ac:dyDescent="0.25">
      <c r="B129" s="22" t="s">
        <v>675</v>
      </c>
      <c r="C129" s="22" t="s">
        <v>446</v>
      </c>
      <c r="D129" s="22" t="s">
        <v>435</v>
      </c>
      <c r="E129" s="22" t="s">
        <v>694</v>
      </c>
      <c r="F129" s="22" t="s">
        <v>684</v>
      </c>
      <c r="G129" s="22" t="s">
        <v>451</v>
      </c>
      <c r="H129" s="22" t="s">
        <v>374</v>
      </c>
      <c r="I129" s="33" t="s">
        <v>747</v>
      </c>
      <c r="J129" s="109" t="s">
        <v>447</v>
      </c>
    </row>
    <row r="130" spans="1:10" ht="13.8" thickBot="1" x14ac:dyDescent="0.3">
      <c r="A130" s="99"/>
      <c r="B130" s="102" t="s">
        <v>675</v>
      </c>
      <c r="C130" s="102" t="s">
        <v>446</v>
      </c>
      <c r="D130" s="102" t="s">
        <v>435</v>
      </c>
      <c r="E130" s="102" t="s">
        <v>694</v>
      </c>
      <c r="F130" s="102" t="s">
        <v>684</v>
      </c>
      <c r="G130" s="102" t="s">
        <v>451</v>
      </c>
      <c r="H130" s="102" t="s">
        <v>374</v>
      </c>
      <c r="I130" s="113" t="s">
        <v>748</v>
      </c>
      <c r="J130" s="110" t="s">
        <v>447</v>
      </c>
    </row>
    <row r="131" spans="1:10" x14ac:dyDescent="0.25">
      <c r="B131" s="22" t="s">
        <v>837</v>
      </c>
      <c r="C131" s="22" t="s">
        <v>446</v>
      </c>
      <c r="D131" s="63" t="s">
        <v>375</v>
      </c>
      <c r="E131" s="22" t="s">
        <v>694</v>
      </c>
      <c r="F131" s="22" t="s">
        <v>683</v>
      </c>
      <c r="G131" s="22" t="s">
        <v>451</v>
      </c>
      <c r="H131" s="22" t="s">
        <v>436</v>
      </c>
      <c r="I131" s="22" t="s">
        <v>746</v>
      </c>
      <c r="J131" s="108" t="s">
        <v>447</v>
      </c>
    </row>
    <row r="132" spans="1:10" x14ac:dyDescent="0.25">
      <c r="B132" s="22" t="s">
        <v>837</v>
      </c>
      <c r="C132" s="22" t="s">
        <v>446</v>
      </c>
      <c r="D132" s="64" t="s">
        <v>378</v>
      </c>
      <c r="E132" s="22" t="s">
        <v>694</v>
      </c>
      <c r="F132" s="22" t="s">
        <v>683</v>
      </c>
      <c r="G132" s="22" t="s">
        <v>451</v>
      </c>
      <c r="H132" s="22" t="s">
        <v>436</v>
      </c>
      <c r="I132" s="22" t="s">
        <v>746</v>
      </c>
      <c r="J132" s="109" t="s">
        <v>447</v>
      </c>
    </row>
    <row r="133" spans="1:10" x14ac:dyDescent="0.25">
      <c r="B133" s="22" t="s">
        <v>837</v>
      </c>
      <c r="C133" s="22" t="s">
        <v>446</v>
      </c>
      <c r="D133" s="63" t="s">
        <v>382</v>
      </c>
      <c r="E133" s="22" t="s">
        <v>694</v>
      </c>
      <c r="F133" s="22" t="s">
        <v>683</v>
      </c>
      <c r="G133" s="22" t="s">
        <v>451</v>
      </c>
      <c r="H133" s="22" t="s">
        <v>436</v>
      </c>
      <c r="I133" s="22" t="s">
        <v>746</v>
      </c>
      <c r="J133" s="109" t="s">
        <v>447</v>
      </c>
    </row>
    <row r="134" spans="1:10" x14ac:dyDescent="0.25">
      <c r="B134" s="22" t="s">
        <v>837</v>
      </c>
      <c r="C134" s="22" t="s">
        <v>446</v>
      </c>
      <c r="D134" s="63" t="s">
        <v>24</v>
      </c>
      <c r="E134" s="22" t="s">
        <v>694</v>
      </c>
      <c r="F134" s="22" t="s">
        <v>683</v>
      </c>
      <c r="G134" s="22" t="s">
        <v>451</v>
      </c>
      <c r="H134" s="22" t="s">
        <v>436</v>
      </c>
      <c r="I134" s="22" t="s">
        <v>746</v>
      </c>
      <c r="J134" s="109" t="s">
        <v>447</v>
      </c>
    </row>
    <row r="135" spans="1:10" x14ac:dyDescent="0.25">
      <c r="B135" s="22" t="s">
        <v>837</v>
      </c>
      <c r="C135" s="22" t="s">
        <v>446</v>
      </c>
      <c r="D135" s="63" t="s">
        <v>23</v>
      </c>
      <c r="E135" s="22" t="s">
        <v>694</v>
      </c>
      <c r="F135" s="22" t="s">
        <v>683</v>
      </c>
      <c r="G135" s="22" t="s">
        <v>451</v>
      </c>
      <c r="H135" s="22" t="s">
        <v>436</v>
      </c>
      <c r="I135" s="22" t="s">
        <v>746</v>
      </c>
      <c r="J135" s="109" t="s">
        <v>447</v>
      </c>
    </row>
    <row r="136" spans="1:10" x14ac:dyDescent="0.25">
      <c r="B136" s="22" t="s">
        <v>837</v>
      </c>
      <c r="C136" s="22" t="s">
        <v>446</v>
      </c>
      <c r="D136" s="22" t="s">
        <v>391</v>
      </c>
      <c r="E136" s="22" t="s">
        <v>694</v>
      </c>
      <c r="F136" s="22" t="s">
        <v>683</v>
      </c>
      <c r="G136" s="22" t="s">
        <v>451</v>
      </c>
      <c r="H136" s="22" t="s">
        <v>436</v>
      </c>
      <c r="I136" s="22" t="s">
        <v>746</v>
      </c>
      <c r="J136" s="109" t="s">
        <v>447</v>
      </c>
    </row>
    <row r="137" spans="1:10" x14ac:dyDescent="0.25">
      <c r="B137" s="22" t="s">
        <v>837</v>
      </c>
      <c r="C137" s="22" t="s">
        <v>446</v>
      </c>
      <c r="D137" s="22" t="s">
        <v>392</v>
      </c>
      <c r="E137" s="22" t="s">
        <v>694</v>
      </c>
      <c r="F137" s="22" t="s">
        <v>683</v>
      </c>
      <c r="G137" s="22" t="s">
        <v>451</v>
      </c>
      <c r="H137" s="22" t="s">
        <v>436</v>
      </c>
      <c r="I137" s="22" t="s">
        <v>746</v>
      </c>
      <c r="J137" s="109" t="s">
        <v>447</v>
      </c>
    </row>
    <row r="138" spans="1:10" x14ac:dyDescent="0.25">
      <c r="B138" s="22" t="s">
        <v>837</v>
      </c>
      <c r="C138" s="22" t="s">
        <v>446</v>
      </c>
      <c r="D138" s="2" t="s">
        <v>406</v>
      </c>
      <c r="E138" s="22" t="s">
        <v>694</v>
      </c>
      <c r="F138" s="22" t="s">
        <v>407</v>
      </c>
      <c r="G138" s="22" t="s">
        <v>451</v>
      </c>
      <c r="H138" s="22" t="s">
        <v>436</v>
      </c>
      <c r="I138" s="22" t="s">
        <v>746</v>
      </c>
      <c r="J138" s="109" t="s">
        <v>447</v>
      </c>
    </row>
    <row r="139" spans="1:10" x14ac:dyDescent="0.25">
      <c r="B139" s="22" t="s">
        <v>837</v>
      </c>
      <c r="C139" s="22" t="s">
        <v>446</v>
      </c>
      <c r="D139" s="63" t="s">
        <v>394</v>
      </c>
      <c r="E139" s="22" t="s">
        <v>695</v>
      </c>
      <c r="F139" s="22" t="s">
        <v>433</v>
      </c>
      <c r="G139" s="22" t="s">
        <v>451</v>
      </c>
      <c r="H139" s="22" t="s">
        <v>436</v>
      </c>
      <c r="I139" s="22" t="s">
        <v>746</v>
      </c>
      <c r="J139" s="109" t="s">
        <v>364</v>
      </c>
    </row>
    <row r="140" spans="1:10" x14ac:dyDescent="0.25">
      <c r="B140" s="22" t="s">
        <v>837</v>
      </c>
      <c r="C140" s="22" t="s">
        <v>446</v>
      </c>
      <c r="D140" s="63" t="s">
        <v>397</v>
      </c>
      <c r="E140" s="22" t="s">
        <v>695</v>
      </c>
      <c r="F140" s="22" t="s">
        <v>433</v>
      </c>
      <c r="G140" s="22" t="s">
        <v>451</v>
      </c>
      <c r="H140" s="22" t="s">
        <v>436</v>
      </c>
      <c r="I140" s="22" t="s">
        <v>746</v>
      </c>
      <c r="J140" s="109" t="s">
        <v>364</v>
      </c>
    </row>
    <row r="141" spans="1:10" x14ac:dyDescent="0.25">
      <c r="B141" s="22" t="s">
        <v>837</v>
      </c>
      <c r="C141" s="22" t="s">
        <v>446</v>
      </c>
      <c r="D141" s="63" t="s">
        <v>399</v>
      </c>
      <c r="E141" s="22" t="s">
        <v>695</v>
      </c>
      <c r="F141" s="22" t="s">
        <v>433</v>
      </c>
      <c r="G141" s="22" t="s">
        <v>451</v>
      </c>
      <c r="H141" s="22" t="s">
        <v>436</v>
      </c>
      <c r="I141" s="22" t="s">
        <v>746</v>
      </c>
      <c r="J141" s="109" t="s">
        <v>364</v>
      </c>
    </row>
    <row r="142" spans="1:10" x14ac:dyDescent="0.25">
      <c r="B142" s="22" t="s">
        <v>837</v>
      </c>
      <c r="C142" s="22" t="s">
        <v>446</v>
      </c>
      <c r="D142" s="63" t="s">
        <v>403</v>
      </c>
      <c r="E142" s="22" t="s">
        <v>695</v>
      </c>
      <c r="F142" s="22" t="s">
        <v>433</v>
      </c>
      <c r="G142" s="22" t="s">
        <v>451</v>
      </c>
      <c r="H142" s="22" t="s">
        <v>436</v>
      </c>
      <c r="I142" s="22" t="s">
        <v>746</v>
      </c>
      <c r="J142" s="109" t="s">
        <v>364</v>
      </c>
    </row>
    <row r="143" spans="1:10" x14ac:dyDescent="0.25">
      <c r="B143" s="22" t="s">
        <v>837</v>
      </c>
      <c r="C143" s="22" t="s">
        <v>446</v>
      </c>
      <c r="D143" s="63" t="s">
        <v>408</v>
      </c>
      <c r="E143" s="22" t="s">
        <v>695</v>
      </c>
      <c r="F143" s="22" t="s">
        <v>433</v>
      </c>
      <c r="G143" s="22" t="s">
        <v>451</v>
      </c>
      <c r="H143" s="22" t="s">
        <v>436</v>
      </c>
      <c r="I143" s="22" t="s">
        <v>746</v>
      </c>
      <c r="J143" s="109" t="s">
        <v>447</v>
      </c>
    </row>
    <row r="144" spans="1:10" x14ac:dyDescent="0.25">
      <c r="B144" s="22" t="s">
        <v>837</v>
      </c>
      <c r="C144" s="22" t="s">
        <v>446</v>
      </c>
      <c r="D144" s="63" t="s">
        <v>375</v>
      </c>
      <c r="E144" s="22" t="s">
        <v>695</v>
      </c>
      <c r="F144" s="22" t="s">
        <v>433</v>
      </c>
      <c r="G144" s="22" t="s">
        <v>451</v>
      </c>
      <c r="H144" s="22" t="s">
        <v>436</v>
      </c>
      <c r="I144" s="22" t="s">
        <v>746</v>
      </c>
      <c r="J144" s="109" t="s">
        <v>447</v>
      </c>
    </row>
    <row r="145" spans="2:10" x14ac:dyDescent="0.25">
      <c r="B145" s="22" t="s">
        <v>837</v>
      </c>
      <c r="C145" s="22" t="s">
        <v>446</v>
      </c>
      <c r="D145" s="63" t="s">
        <v>394</v>
      </c>
      <c r="E145" s="22" t="s">
        <v>695</v>
      </c>
      <c r="F145" s="22" t="s">
        <v>433</v>
      </c>
      <c r="G145" s="22" t="s">
        <v>451</v>
      </c>
      <c r="H145" s="22" t="s">
        <v>436</v>
      </c>
      <c r="I145" s="22" t="s">
        <v>757</v>
      </c>
      <c r="J145" s="109" t="s">
        <v>364</v>
      </c>
    </row>
    <row r="146" spans="2:10" x14ac:dyDescent="0.25">
      <c r="B146" s="22" t="s">
        <v>837</v>
      </c>
      <c r="C146" s="22" t="s">
        <v>446</v>
      </c>
      <c r="D146" s="63" t="s">
        <v>397</v>
      </c>
      <c r="E146" s="22" t="s">
        <v>695</v>
      </c>
      <c r="F146" s="22" t="s">
        <v>433</v>
      </c>
      <c r="G146" s="22" t="s">
        <v>451</v>
      </c>
      <c r="H146" s="22" t="s">
        <v>436</v>
      </c>
      <c r="I146" s="22" t="s">
        <v>757</v>
      </c>
      <c r="J146" s="109" t="s">
        <v>364</v>
      </c>
    </row>
    <row r="147" spans="2:10" x14ac:dyDescent="0.25">
      <c r="B147" s="22" t="s">
        <v>837</v>
      </c>
      <c r="C147" s="22" t="s">
        <v>446</v>
      </c>
      <c r="D147" s="63" t="s">
        <v>399</v>
      </c>
      <c r="E147" s="22" t="s">
        <v>695</v>
      </c>
      <c r="F147" s="22" t="s">
        <v>433</v>
      </c>
      <c r="G147" s="22" t="s">
        <v>451</v>
      </c>
      <c r="H147" s="22" t="s">
        <v>436</v>
      </c>
      <c r="I147" s="22" t="s">
        <v>757</v>
      </c>
      <c r="J147" s="109" t="s">
        <v>364</v>
      </c>
    </row>
    <row r="148" spans="2:10" x14ac:dyDescent="0.25">
      <c r="B148" s="22" t="s">
        <v>837</v>
      </c>
      <c r="C148" s="22" t="s">
        <v>446</v>
      </c>
      <c r="D148" s="63" t="s">
        <v>403</v>
      </c>
      <c r="E148" s="22" t="s">
        <v>695</v>
      </c>
      <c r="F148" s="22" t="s">
        <v>433</v>
      </c>
      <c r="G148" s="22" t="s">
        <v>451</v>
      </c>
      <c r="H148" s="22" t="s">
        <v>436</v>
      </c>
      <c r="I148" s="22" t="s">
        <v>757</v>
      </c>
      <c r="J148" s="109" t="s">
        <v>364</v>
      </c>
    </row>
    <row r="149" spans="2:10" x14ac:dyDescent="0.25">
      <c r="B149" s="22" t="s">
        <v>837</v>
      </c>
      <c r="C149" s="22" t="s">
        <v>446</v>
      </c>
      <c r="D149" s="63" t="s">
        <v>408</v>
      </c>
      <c r="E149" s="22" t="s">
        <v>695</v>
      </c>
      <c r="F149" s="22" t="s">
        <v>433</v>
      </c>
      <c r="G149" s="22" t="s">
        <v>451</v>
      </c>
      <c r="H149" s="22" t="s">
        <v>436</v>
      </c>
      <c r="I149" s="22" t="s">
        <v>757</v>
      </c>
      <c r="J149" s="109" t="s">
        <v>447</v>
      </c>
    </row>
    <row r="150" spans="2:10" x14ac:dyDescent="0.25">
      <c r="B150" s="22" t="s">
        <v>837</v>
      </c>
      <c r="C150" s="22" t="s">
        <v>446</v>
      </c>
      <c r="D150" s="63" t="s">
        <v>375</v>
      </c>
      <c r="E150" s="22" t="s">
        <v>695</v>
      </c>
      <c r="F150" s="22" t="s">
        <v>433</v>
      </c>
      <c r="G150" s="22" t="s">
        <v>451</v>
      </c>
      <c r="H150" s="22" t="s">
        <v>436</v>
      </c>
      <c r="I150" s="22" t="s">
        <v>757</v>
      </c>
      <c r="J150" s="109" t="s">
        <v>447</v>
      </c>
    </row>
    <row r="151" spans="2:10" x14ac:dyDescent="0.25">
      <c r="B151" s="22" t="s">
        <v>837</v>
      </c>
      <c r="C151" s="22" t="s">
        <v>446</v>
      </c>
      <c r="D151" s="63" t="s">
        <v>394</v>
      </c>
      <c r="E151" s="22" t="s">
        <v>695</v>
      </c>
      <c r="F151" s="22" t="s">
        <v>433</v>
      </c>
      <c r="G151" s="22" t="s">
        <v>451</v>
      </c>
      <c r="H151" s="22" t="s">
        <v>436</v>
      </c>
      <c r="I151" s="22" t="s">
        <v>401</v>
      </c>
      <c r="J151" s="109" t="s">
        <v>364</v>
      </c>
    </row>
    <row r="152" spans="2:10" x14ac:dyDescent="0.25">
      <c r="B152" s="22" t="s">
        <v>837</v>
      </c>
      <c r="C152" s="22" t="s">
        <v>446</v>
      </c>
      <c r="D152" s="63" t="s">
        <v>397</v>
      </c>
      <c r="E152" s="22" t="s">
        <v>695</v>
      </c>
      <c r="F152" s="22" t="s">
        <v>433</v>
      </c>
      <c r="G152" s="22" t="s">
        <v>451</v>
      </c>
      <c r="H152" s="22" t="s">
        <v>436</v>
      </c>
      <c r="I152" s="22" t="s">
        <v>401</v>
      </c>
      <c r="J152" s="109" t="s">
        <v>364</v>
      </c>
    </row>
    <row r="153" spans="2:10" x14ac:dyDescent="0.25">
      <c r="B153" s="22" t="s">
        <v>837</v>
      </c>
      <c r="C153" s="22" t="s">
        <v>446</v>
      </c>
      <c r="D153" s="63" t="s">
        <v>399</v>
      </c>
      <c r="E153" s="22" t="s">
        <v>695</v>
      </c>
      <c r="F153" s="22" t="s">
        <v>433</v>
      </c>
      <c r="G153" s="22" t="s">
        <v>451</v>
      </c>
      <c r="H153" s="22" t="s">
        <v>436</v>
      </c>
      <c r="I153" s="22" t="s">
        <v>401</v>
      </c>
      <c r="J153" s="109" t="s">
        <v>364</v>
      </c>
    </row>
    <row r="154" spans="2:10" x14ac:dyDescent="0.25">
      <c r="B154" s="22" t="s">
        <v>837</v>
      </c>
      <c r="C154" s="22" t="s">
        <v>446</v>
      </c>
      <c r="D154" s="63" t="s">
        <v>403</v>
      </c>
      <c r="E154" s="22" t="s">
        <v>695</v>
      </c>
      <c r="F154" s="22" t="s">
        <v>433</v>
      </c>
      <c r="G154" s="22" t="s">
        <v>451</v>
      </c>
      <c r="H154" s="22" t="s">
        <v>436</v>
      </c>
      <c r="I154" s="22" t="s">
        <v>401</v>
      </c>
      <c r="J154" s="109" t="s">
        <v>364</v>
      </c>
    </row>
    <row r="155" spans="2:10" x14ac:dyDescent="0.25">
      <c r="B155" s="22" t="s">
        <v>837</v>
      </c>
      <c r="C155" s="22" t="s">
        <v>446</v>
      </c>
      <c r="D155" s="63" t="s">
        <v>408</v>
      </c>
      <c r="E155" s="22" t="s">
        <v>695</v>
      </c>
      <c r="F155" s="22" t="s">
        <v>433</v>
      </c>
      <c r="G155" s="22" t="s">
        <v>451</v>
      </c>
      <c r="H155" s="22" t="s">
        <v>436</v>
      </c>
      <c r="I155" s="22" t="s">
        <v>401</v>
      </c>
      <c r="J155" s="109" t="s">
        <v>447</v>
      </c>
    </row>
    <row r="156" spans="2:10" x14ac:dyDescent="0.25">
      <c r="B156" s="22" t="s">
        <v>837</v>
      </c>
      <c r="C156" s="22" t="s">
        <v>446</v>
      </c>
      <c r="D156" s="63" t="s">
        <v>375</v>
      </c>
      <c r="E156" s="22" t="s">
        <v>695</v>
      </c>
      <c r="F156" s="22" t="s">
        <v>433</v>
      </c>
      <c r="G156" s="22" t="s">
        <v>451</v>
      </c>
      <c r="H156" s="22" t="s">
        <v>436</v>
      </c>
      <c r="I156" s="22" t="s">
        <v>401</v>
      </c>
      <c r="J156" s="109" t="s">
        <v>447</v>
      </c>
    </row>
    <row r="157" spans="2:10" x14ac:dyDescent="0.25">
      <c r="B157" s="22" t="s">
        <v>837</v>
      </c>
      <c r="C157" s="22" t="s">
        <v>446</v>
      </c>
      <c r="D157" s="63" t="s">
        <v>394</v>
      </c>
      <c r="E157" s="22" t="s">
        <v>695</v>
      </c>
      <c r="F157" s="22" t="s">
        <v>433</v>
      </c>
      <c r="G157" s="22" t="s">
        <v>451</v>
      </c>
      <c r="H157" s="22" t="s">
        <v>436</v>
      </c>
      <c r="I157" s="22" t="s">
        <v>404</v>
      </c>
      <c r="J157" s="109" t="s">
        <v>364</v>
      </c>
    </row>
    <row r="158" spans="2:10" x14ac:dyDescent="0.25">
      <c r="B158" s="22" t="s">
        <v>837</v>
      </c>
      <c r="C158" s="22" t="s">
        <v>446</v>
      </c>
      <c r="D158" s="63" t="s">
        <v>397</v>
      </c>
      <c r="E158" s="22" t="s">
        <v>695</v>
      </c>
      <c r="F158" s="22" t="s">
        <v>433</v>
      </c>
      <c r="G158" s="22" t="s">
        <v>451</v>
      </c>
      <c r="H158" s="22" t="s">
        <v>436</v>
      </c>
      <c r="I158" s="22" t="s">
        <v>404</v>
      </c>
      <c r="J158" s="109" t="s">
        <v>364</v>
      </c>
    </row>
    <row r="159" spans="2:10" x14ac:dyDescent="0.25">
      <c r="B159" s="22" t="s">
        <v>837</v>
      </c>
      <c r="C159" s="22" t="s">
        <v>446</v>
      </c>
      <c r="D159" s="63" t="s">
        <v>399</v>
      </c>
      <c r="E159" s="22" t="s">
        <v>695</v>
      </c>
      <c r="F159" s="22" t="s">
        <v>433</v>
      </c>
      <c r="G159" s="22" t="s">
        <v>451</v>
      </c>
      <c r="H159" s="22" t="s">
        <v>436</v>
      </c>
      <c r="I159" s="22" t="s">
        <v>404</v>
      </c>
      <c r="J159" s="109" t="s">
        <v>364</v>
      </c>
    </row>
    <row r="160" spans="2:10" x14ac:dyDescent="0.25">
      <c r="B160" s="22" t="s">
        <v>837</v>
      </c>
      <c r="C160" s="22" t="s">
        <v>446</v>
      </c>
      <c r="D160" s="63" t="s">
        <v>403</v>
      </c>
      <c r="E160" s="22" t="s">
        <v>695</v>
      </c>
      <c r="F160" s="22" t="s">
        <v>433</v>
      </c>
      <c r="G160" s="22" t="s">
        <v>451</v>
      </c>
      <c r="H160" s="22" t="s">
        <v>436</v>
      </c>
      <c r="I160" s="22" t="s">
        <v>404</v>
      </c>
      <c r="J160" s="109" t="s">
        <v>364</v>
      </c>
    </row>
    <row r="161" spans="1:10" x14ac:dyDescent="0.25">
      <c r="B161" s="22" t="s">
        <v>837</v>
      </c>
      <c r="C161" s="22" t="s">
        <v>446</v>
      </c>
      <c r="D161" s="63" t="s">
        <v>408</v>
      </c>
      <c r="E161" s="22" t="s">
        <v>695</v>
      </c>
      <c r="F161" s="22" t="s">
        <v>433</v>
      </c>
      <c r="G161" s="22" t="s">
        <v>451</v>
      </c>
      <c r="H161" s="22" t="s">
        <v>436</v>
      </c>
      <c r="I161" s="22" t="s">
        <v>404</v>
      </c>
      <c r="J161" s="109" t="s">
        <v>447</v>
      </c>
    </row>
    <row r="162" spans="1:10" x14ac:dyDescent="0.25">
      <c r="B162" s="22" t="s">
        <v>837</v>
      </c>
      <c r="C162" s="22" t="s">
        <v>446</v>
      </c>
      <c r="D162" s="63" t="s">
        <v>375</v>
      </c>
      <c r="E162" s="22" t="s">
        <v>695</v>
      </c>
      <c r="F162" s="22" t="s">
        <v>433</v>
      </c>
      <c r="G162" s="22" t="s">
        <v>451</v>
      </c>
      <c r="H162" s="22" t="s">
        <v>436</v>
      </c>
      <c r="I162" s="22" t="s">
        <v>404</v>
      </c>
      <c r="J162" s="109" t="s">
        <v>447</v>
      </c>
    </row>
    <row r="163" spans="1:10" x14ac:dyDescent="0.25">
      <c r="B163" s="22" t="s">
        <v>837</v>
      </c>
      <c r="C163" s="22" t="s">
        <v>446</v>
      </c>
      <c r="D163" s="63" t="s">
        <v>394</v>
      </c>
      <c r="E163" s="22" t="s">
        <v>695</v>
      </c>
      <c r="F163" s="22" t="s">
        <v>433</v>
      </c>
      <c r="G163" s="22" t="s">
        <v>451</v>
      </c>
      <c r="H163" s="22" t="s">
        <v>436</v>
      </c>
      <c r="I163" s="22" t="s">
        <v>748</v>
      </c>
      <c r="J163" s="109" t="s">
        <v>364</v>
      </c>
    </row>
    <row r="164" spans="1:10" x14ac:dyDescent="0.25">
      <c r="B164" s="22" t="s">
        <v>837</v>
      </c>
      <c r="C164" s="22" t="s">
        <v>446</v>
      </c>
      <c r="D164" s="63" t="s">
        <v>397</v>
      </c>
      <c r="E164" s="22" t="s">
        <v>695</v>
      </c>
      <c r="F164" s="22" t="s">
        <v>433</v>
      </c>
      <c r="G164" s="22" t="s">
        <v>451</v>
      </c>
      <c r="H164" s="22" t="s">
        <v>436</v>
      </c>
      <c r="I164" s="22" t="s">
        <v>748</v>
      </c>
      <c r="J164" s="109" t="s">
        <v>364</v>
      </c>
    </row>
    <row r="165" spans="1:10" x14ac:dyDescent="0.25">
      <c r="B165" s="22" t="s">
        <v>837</v>
      </c>
      <c r="C165" s="22" t="s">
        <v>446</v>
      </c>
      <c r="D165" s="63" t="s">
        <v>399</v>
      </c>
      <c r="E165" s="22" t="s">
        <v>695</v>
      </c>
      <c r="F165" s="22" t="s">
        <v>433</v>
      </c>
      <c r="G165" s="22" t="s">
        <v>451</v>
      </c>
      <c r="H165" s="22" t="s">
        <v>436</v>
      </c>
      <c r="I165" s="22" t="s">
        <v>748</v>
      </c>
      <c r="J165" s="109" t="s">
        <v>364</v>
      </c>
    </row>
    <row r="166" spans="1:10" x14ac:dyDescent="0.25">
      <c r="B166" s="22" t="s">
        <v>837</v>
      </c>
      <c r="C166" s="22" t="s">
        <v>446</v>
      </c>
      <c r="D166" s="63" t="s">
        <v>403</v>
      </c>
      <c r="E166" s="22" t="s">
        <v>695</v>
      </c>
      <c r="F166" s="22" t="s">
        <v>433</v>
      </c>
      <c r="G166" s="22" t="s">
        <v>451</v>
      </c>
      <c r="H166" s="22" t="s">
        <v>436</v>
      </c>
      <c r="I166" s="22" t="s">
        <v>748</v>
      </c>
      <c r="J166" s="109" t="s">
        <v>364</v>
      </c>
    </row>
    <row r="167" spans="1:10" x14ac:dyDescent="0.25">
      <c r="B167" s="22" t="s">
        <v>837</v>
      </c>
      <c r="C167" s="22" t="s">
        <v>446</v>
      </c>
      <c r="D167" s="63" t="s">
        <v>408</v>
      </c>
      <c r="E167" s="22" t="s">
        <v>695</v>
      </c>
      <c r="F167" s="22" t="s">
        <v>433</v>
      </c>
      <c r="G167" s="22" t="s">
        <v>451</v>
      </c>
      <c r="H167" s="22" t="s">
        <v>436</v>
      </c>
      <c r="I167" s="22" t="s">
        <v>748</v>
      </c>
      <c r="J167" s="109" t="s">
        <v>447</v>
      </c>
    </row>
    <row r="168" spans="1:10" x14ac:dyDescent="0.25">
      <c r="B168" s="22" t="s">
        <v>837</v>
      </c>
      <c r="C168" s="22" t="s">
        <v>446</v>
      </c>
      <c r="D168" s="63" t="s">
        <v>375</v>
      </c>
      <c r="E168" s="22" t="s">
        <v>695</v>
      </c>
      <c r="F168" s="22" t="s">
        <v>433</v>
      </c>
      <c r="G168" s="22" t="s">
        <v>451</v>
      </c>
      <c r="H168" s="22" t="s">
        <v>436</v>
      </c>
      <c r="I168" s="22" t="s">
        <v>748</v>
      </c>
      <c r="J168" s="109" t="s">
        <v>447</v>
      </c>
    </row>
    <row r="169" spans="1:10" x14ac:dyDescent="0.25">
      <c r="B169" s="22" t="s">
        <v>837</v>
      </c>
      <c r="C169" s="22" t="s">
        <v>446</v>
      </c>
      <c r="D169" s="63" t="s">
        <v>394</v>
      </c>
      <c r="E169" s="22" t="s">
        <v>695</v>
      </c>
      <c r="F169" s="22" t="s">
        <v>433</v>
      </c>
      <c r="G169" s="22" t="s">
        <v>451</v>
      </c>
      <c r="H169" s="22" t="s">
        <v>436</v>
      </c>
      <c r="I169" s="22" t="s">
        <v>747</v>
      </c>
      <c r="J169" s="109" t="s">
        <v>364</v>
      </c>
    </row>
    <row r="170" spans="1:10" x14ac:dyDescent="0.25">
      <c r="B170" s="22" t="s">
        <v>837</v>
      </c>
      <c r="C170" s="22" t="s">
        <v>446</v>
      </c>
      <c r="D170" s="63" t="s">
        <v>397</v>
      </c>
      <c r="E170" s="22" t="s">
        <v>695</v>
      </c>
      <c r="F170" s="22" t="s">
        <v>433</v>
      </c>
      <c r="G170" s="22" t="s">
        <v>451</v>
      </c>
      <c r="H170" s="22" t="s">
        <v>436</v>
      </c>
      <c r="I170" s="22" t="s">
        <v>747</v>
      </c>
      <c r="J170" s="109" t="s">
        <v>364</v>
      </c>
    </row>
    <row r="171" spans="1:10" x14ac:dyDescent="0.25">
      <c r="B171" s="22" t="s">
        <v>837</v>
      </c>
      <c r="C171" s="22" t="s">
        <v>446</v>
      </c>
      <c r="D171" s="63" t="s">
        <v>399</v>
      </c>
      <c r="E171" s="22" t="s">
        <v>695</v>
      </c>
      <c r="F171" s="22" t="s">
        <v>433</v>
      </c>
      <c r="G171" s="22" t="s">
        <v>451</v>
      </c>
      <c r="H171" s="22" t="s">
        <v>436</v>
      </c>
      <c r="I171" s="22" t="s">
        <v>747</v>
      </c>
      <c r="J171" s="109" t="s">
        <v>364</v>
      </c>
    </row>
    <row r="172" spans="1:10" x14ac:dyDescent="0.25">
      <c r="B172" s="22" t="s">
        <v>837</v>
      </c>
      <c r="C172" s="22" t="s">
        <v>446</v>
      </c>
      <c r="D172" s="63" t="s">
        <v>403</v>
      </c>
      <c r="E172" s="22" t="s">
        <v>695</v>
      </c>
      <c r="F172" s="22" t="s">
        <v>433</v>
      </c>
      <c r="G172" s="22" t="s">
        <v>451</v>
      </c>
      <c r="H172" s="22" t="s">
        <v>436</v>
      </c>
      <c r="I172" s="22" t="s">
        <v>747</v>
      </c>
      <c r="J172" s="109" t="s">
        <v>364</v>
      </c>
    </row>
    <row r="173" spans="1:10" x14ac:dyDescent="0.25">
      <c r="B173" s="22" t="s">
        <v>837</v>
      </c>
      <c r="C173" s="22" t="s">
        <v>446</v>
      </c>
      <c r="D173" s="63" t="s">
        <v>408</v>
      </c>
      <c r="E173" s="22" t="s">
        <v>695</v>
      </c>
      <c r="F173" s="22" t="s">
        <v>433</v>
      </c>
      <c r="G173" s="22" t="s">
        <v>451</v>
      </c>
      <c r="H173" s="22" t="s">
        <v>436</v>
      </c>
      <c r="I173" s="22" t="s">
        <v>747</v>
      </c>
      <c r="J173" s="109" t="s">
        <v>447</v>
      </c>
    </row>
    <row r="174" spans="1:10" ht="13.8" thickBot="1" x14ac:dyDescent="0.3">
      <c r="A174" s="99"/>
      <c r="B174" s="102" t="s">
        <v>837</v>
      </c>
      <c r="C174" s="102" t="s">
        <v>446</v>
      </c>
      <c r="D174" s="114" t="s">
        <v>375</v>
      </c>
      <c r="E174" s="102" t="s">
        <v>695</v>
      </c>
      <c r="F174" s="102" t="s">
        <v>433</v>
      </c>
      <c r="G174" s="102" t="s">
        <v>451</v>
      </c>
      <c r="H174" s="102" t="s">
        <v>436</v>
      </c>
      <c r="I174" s="102" t="s">
        <v>747</v>
      </c>
      <c r="J174" s="110" t="s">
        <v>447</v>
      </c>
    </row>
    <row r="175" spans="1:10" x14ac:dyDescent="0.25">
      <c r="B175" t="s">
        <v>262</v>
      </c>
      <c r="C175" t="s">
        <v>409</v>
      </c>
      <c r="D175" t="s">
        <v>360</v>
      </c>
      <c r="E175" t="s">
        <v>694</v>
      </c>
      <c r="F175" t="s">
        <v>683</v>
      </c>
      <c r="G175" t="s">
        <v>451</v>
      </c>
      <c r="H175" t="s">
        <v>362</v>
      </c>
      <c r="I175" t="s">
        <v>763</v>
      </c>
      <c r="J175" s="115" t="s">
        <v>411</v>
      </c>
    </row>
    <row r="176" spans="1:10" x14ac:dyDescent="0.25">
      <c r="B176" t="s">
        <v>262</v>
      </c>
      <c r="C176" t="s">
        <v>409</v>
      </c>
      <c r="D176" t="s">
        <v>360</v>
      </c>
      <c r="E176" t="s">
        <v>694</v>
      </c>
      <c r="F176" t="s">
        <v>683</v>
      </c>
      <c r="G176" t="s">
        <v>451</v>
      </c>
      <c r="H176" t="s">
        <v>362</v>
      </c>
      <c r="I176" t="s">
        <v>764</v>
      </c>
      <c r="J176" s="116" t="s">
        <v>411</v>
      </c>
    </row>
    <row r="177" spans="1:10" x14ac:dyDescent="0.25">
      <c r="B177" t="s">
        <v>262</v>
      </c>
      <c r="C177" t="s">
        <v>409</v>
      </c>
      <c r="D177" t="s">
        <v>360</v>
      </c>
      <c r="E177" t="s">
        <v>694</v>
      </c>
      <c r="F177" t="s">
        <v>683</v>
      </c>
      <c r="G177" t="s">
        <v>451</v>
      </c>
      <c r="H177" t="s">
        <v>362</v>
      </c>
      <c r="I177" t="s">
        <v>855</v>
      </c>
      <c r="J177" s="116" t="s">
        <v>411</v>
      </c>
    </row>
    <row r="178" spans="1:10" x14ac:dyDescent="0.25">
      <c r="B178" t="s">
        <v>262</v>
      </c>
      <c r="C178" t="s">
        <v>409</v>
      </c>
      <c r="D178" t="s">
        <v>360</v>
      </c>
      <c r="E178" t="s">
        <v>694</v>
      </c>
      <c r="F178" t="s">
        <v>683</v>
      </c>
      <c r="G178" t="s">
        <v>451</v>
      </c>
      <c r="H178" t="s">
        <v>362</v>
      </c>
      <c r="I178" t="s">
        <v>747</v>
      </c>
      <c r="J178" s="116" t="s">
        <v>411</v>
      </c>
    </row>
    <row r="179" spans="1:10" x14ac:dyDescent="0.25">
      <c r="B179" t="s">
        <v>262</v>
      </c>
      <c r="C179" t="s">
        <v>409</v>
      </c>
      <c r="D179" t="s">
        <v>360</v>
      </c>
      <c r="E179" t="s">
        <v>694</v>
      </c>
      <c r="F179" t="s">
        <v>683</v>
      </c>
      <c r="G179" t="s">
        <v>451</v>
      </c>
      <c r="H179" t="s">
        <v>362</v>
      </c>
      <c r="I179" s="18" t="s">
        <v>746</v>
      </c>
      <c r="J179" s="116" t="s">
        <v>411</v>
      </c>
    </row>
    <row r="180" spans="1:10" x14ac:dyDescent="0.25">
      <c r="B180" t="s">
        <v>262</v>
      </c>
      <c r="C180" t="s">
        <v>409</v>
      </c>
      <c r="D180" t="s">
        <v>360</v>
      </c>
      <c r="E180" t="s">
        <v>694</v>
      </c>
      <c r="F180" t="s">
        <v>683</v>
      </c>
      <c r="G180" t="s">
        <v>451</v>
      </c>
      <c r="H180" t="s">
        <v>362</v>
      </c>
      <c r="I180" s="18" t="s">
        <v>748</v>
      </c>
      <c r="J180" s="116" t="s">
        <v>411</v>
      </c>
    </row>
    <row r="181" spans="1:10" x14ac:dyDescent="0.25">
      <c r="B181" t="s">
        <v>262</v>
      </c>
      <c r="C181" t="s">
        <v>409</v>
      </c>
      <c r="D181" t="s">
        <v>360</v>
      </c>
      <c r="E181" t="s">
        <v>694</v>
      </c>
      <c r="F181" t="s">
        <v>684</v>
      </c>
      <c r="G181" t="s">
        <v>451</v>
      </c>
      <c r="H181" t="s">
        <v>362</v>
      </c>
      <c r="I181" t="s">
        <v>763</v>
      </c>
      <c r="J181" s="116" t="s">
        <v>411</v>
      </c>
    </row>
    <row r="182" spans="1:10" x14ac:dyDescent="0.25">
      <c r="B182" t="s">
        <v>262</v>
      </c>
      <c r="C182" t="s">
        <v>409</v>
      </c>
      <c r="D182" t="s">
        <v>360</v>
      </c>
      <c r="E182" t="s">
        <v>694</v>
      </c>
      <c r="F182" t="s">
        <v>684</v>
      </c>
      <c r="G182" t="s">
        <v>451</v>
      </c>
      <c r="H182" t="s">
        <v>362</v>
      </c>
      <c r="I182" t="s">
        <v>764</v>
      </c>
      <c r="J182" s="116" t="s">
        <v>411</v>
      </c>
    </row>
    <row r="183" spans="1:10" x14ac:dyDescent="0.25">
      <c r="B183" t="s">
        <v>262</v>
      </c>
      <c r="C183" t="s">
        <v>409</v>
      </c>
      <c r="D183" t="s">
        <v>360</v>
      </c>
      <c r="E183" t="s">
        <v>694</v>
      </c>
      <c r="F183" t="s">
        <v>684</v>
      </c>
      <c r="G183" t="s">
        <v>451</v>
      </c>
      <c r="H183" t="s">
        <v>362</v>
      </c>
      <c r="I183" t="s">
        <v>855</v>
      </c>
      <c r="J183" s="116" t="s">
        <v>411</v>
      </c>
    </row>
    <row r="184" spans="1:10" x14ac:dyDescent="0.25">
      <c r="B184" t="s">
        <v>262</v>
      </c>
      <c r="C184" t="s">
        <v>409</v>
      </c>
      <c r="D184" t="s">
        <v>360</v>
      </c>
      <c r="E184" t="s">
        <v>694</v>
      </c>
      <c r="F184" t="s">
        <v>684</v>
      </c>
      <c r="G184" t="s">
        <v>451</v>
      </c>
      <c r="H184" t="s">
        <v>362</v>
      </c>
      <c r="I184" t="s">
        <v>747</v>
      </c>
      <c r="J184" s="116" t="s">
        <v>411</v>
      </c>
    </row>
    <row r="185" spans="1:10" x14ac:dyDescent="0.25">
      <c r="B185" t="s">
        <v>262</v>
      </c>
      <c r="C185" t="s">
        <v>409</v>
      </c>
      <c r="D185" t="s">
        <v>360</v>
      </c>
      <c r="E185" t="s">
        <v>694</v>
      </c>
      <c r="F185" t="s">
        <v>684</v>
      </c>
      <c r="G185" t="s">
        <v>451</v>
      </c>
      <c r="H185" t="s">
        <v>362</v>
      </c>
      <c r="I185" s="18" t="s">
        <v>746</v>
      </c>
      <c r="J185" s="116" t="s">
        <v>411</v>
      </c>
    </row>
    <row r="186" spans="1:10" x14ac:dyDescent="0.25">
      <c r="B186" t="s">
        <v>262</v>
      </c>
      <c r="C186" t="s">
        <v>409</v>
      </c>
      <c r="D186" t="s">
        <v>360</v>
      </c>
      <c r="E186" t="s">
        <v>694</v>
      </c>
      <c r="F186" t="s">
        <v>684</v>
      </c>
      <c r="G186" t="s">
        <v>451</v>
      </c>
      <c r="H186" t="s">
        <v>362</v>
      </c>
      <c r="I186" s="18" t="s">
        <v>748</v>
      </c>
      <c r="J186" s="116" t="s">
        <v>411</v>
      </c>
    </row>
    <row r="187" spans="1:10" x14ac:dyDescent="0.25">
      <c r="B187" t="s">
        <v>262</v>
      </c>
      <c r="C187" t="s">
        <v>409</v>
      </c>
      <c r="D187" t="s">
        <v>360</v>
      </c>
      <c r="E187" t="s">
        <v>694</v>
      </c>
      <c r="F187" t="s">
        <v>829</v>
      </c>
      <c r="G187" t="s">
        <v>451</v>
      </c>
      <c r="H187" t="s">
        <v>362</v>
      </c>
      <c r="I187" t="s">
        <v>763</v>
      </c>
      <c r="J187" s="116" t="s">
        <v>411</v>
      </c>
    </row>
    <row r="188" spans="1:10" x14ac:dyDescent="0.25">
      <c r="B188" t="s">
        <v>262</v>
      </c>
      <c r="C188" t="s">
        <v>409</v>
      </c>
      <c r="D188" t="s">
        <v>360</v>
      </c>
      <c r="E188" t="s">
        <v>694</v>
      </c>
      <c r="F188" t="s">
        <v>829</v>
      </c>
      <c r="G188" t="s">
        <v>451</v>
      </c>
      <c r="H188" t="s">
        <v>362</v>
      </c>
      <c r="I188" t="s">
        <v>764</v>
      </c>
      <c r="J188" s="116" t="s">
        <v>411</v>
      </c>
    </row>
    <row r="189" spans="1:10" x14ac:dyDescent="0.25">
      <c r="B189" t="s">
        <v>262</v>
      </c>
      <c r="C189" t="s">
        <v>409</v>
      </c>
      <c r="D189" t="s">
        <v>360</v>
      </c>
      <c r="E189" t="s">
        <v>694</v>
      </c>
      <c r="F189" t="s">
        <v>829</v>
      </c>
      <c r="G189" t="s">
        <v>451</v>
      </c>
      <c r="H189" t="s">
        <v>362</v>
      </c>
      <c r="I189" t="s">
        <v>855</v>
      </c>
      <c r="J189" s="116" t="s">
        <v>411</v>
      </c>
    </row>
    <row r="190" spans="1:10" x14ac:dyDescent="0.25">
      <c r="B190" t="s">
        <v>262</v>
      </c>
      <c r="C190" t="s">
        <v>409</v>
      </c>
      <c r="D190" t="s">
        <v>360</v>
      </c>
      <c r="E190" t="s">
        <v>694</v>
      </c>
      <c r="F190" t="s">
        <v>829</v>
      </c>
      <c r="G190" t="s">
        <v>451</v>
      </c>
      <c r="H190" t="s">
        <v>362</v>
      </c>
      <c r="I190" t="s">
        <v>747</v>
      </c>
      <c r="J190" s="116" t="s">
        <v>411</v>
      </c>
    </row>
    <row r="191" spans="1:10" x14ac:dyDescent="0.25">
      <c r="B191" t="s">
        <v>262</v>
      </c>
      <c r="C191" t="s">
        <v>409</v>
      </c>
      <c r="D191" t="s">
        <v>360</v>
      </c>
      <c r="E191" t="s">
        <v>694</v>
      </c>
      <c r="F191" t="s">
        <v>829</v>
      </c>
      <c r="G191" t="s">
        <v>451</v>
      </c>
      <c r="H191" t="s">
        <v>362</v>
      </c>
      <c r="I191" s="18" t="s">
        <v>746</v>
      </c>
      <c r="J191" s="116" t="s">
        <v>411</v>
      </c>
    </row>
    <row r="192" spans="1:10" ht="13.8" thickBot="1" x14ac:dyDescent="0.3">
      <c r="A192" s="99"/>
      <c r="B192" s="99" t="s">
        <v>262</v>
      </c>
      <c r="C192" s="99" t="s">
        <v>409</v>
      </c>
      <c r="D192" s="99" t="s">
        <v>360</v>
      </c>
      <c r="E192" s="99" t="s">
        <v>694</v>
      </c>
      <c r="F192" s="99" t="s">
        <v>829</v>
      </c>
      <c r="G192" s="99" t="s">
        <v>451</v>
      </c>
      <c r="H192" s="99" t="s">
        <v>362</v>
      </c>
      <c r="I192" s="98" t="s">
        <v>748</v>
      </c>
      <c r="J192" s="117" t="s">
        <v>411</v>
      </c>
    </row>
  </sheetData>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103"/>
  <sheetViews>
    <sheetView topLeftCell="A79" workbookViewId="0">
      <selection activeCell="B80" sqref="B80"/>
    </sheetView>
  </sheetViews>
  <sheetFormatPr defaultRowHeight="13.2" x14ac:dyDescent="0.25"/>
  <cols>
    <col min="1" max="1" width="16.44140625" customWidth="1"/>
    <col min="2" max="2" width="12.6640625" customWidth="1"/>
    <col min="3" max="3" width="17.88671875" customWidth="1"/>
    <col min="4" max="4" width="7.88671875" customWidth="1"/>
    <col min="5" max="5" width="10.88671875" customWidth="1"/>
    <col min="6" max="6" width="9.5546875" customWidth="1"/>
    <col min="7" max="7" width="9.88671875" customWidth="1"/>
    <col min="8" max="8" width="7.33203125" customWidth="1"/>
    <col min="9" max="9" width="11.5546875" customWidth="1"/>
    <col min="10" max="10" width="7.44140625" customWidth="1"/>
    <col min="11" max="11" width="11.5546875" customWidth="1"/>
    <col min="12" max="12" width="9.44140625" customWidth="1"/>
    <col min="13" max="13" width="10" customWidth="1"/>
    <col min="14" max="14" width="8.5546875" customWidth="1"/>
    <col min="17" max="17" width="10.44140625" customWidth="1"/>
    <col min="18" max="18" width="8" customWidth="1"/>
    <col min="19" max="19" width="10.88671875" customWidth="1"/>
  </cols>
  <sheetData>
    <row r="1" spans="1:21" x14ac:dyDescent="0.25">
      <c r="A1" s="65" t="s">
        <v>822</v>
      </c>
    </row>
    <row r="2" spans="1:21" ht="17.399999999999999" x14ac:dyDescent="0.3">
      <c r="A2" s="23" t="s">
        <v>692</v>
      </c>
      <c r="B2" s="4"/>
    </row>
    <row r="3" spans="1:21" ht="17.399999999999999" x14ac:dyDescent="0.3">
      <c r="A3" s="23"/>
      <c r="B3" s="4"/>
      <c r="O3" s="10"/>
      <c r="P3" s="11"/>
      <c r="Q3" s="12" t="s">
        <v>658</v>
      </c>
      <c r="R3" s="11"/>
      <c r="S3" s="13"/>
    </row>
    <row r="4" spans="1:21" ht="13.8" thickBot="1" x14ac:dyDescent="0.3"/>
    <row r="5" spans="1:21" s="6" customFormat="1" ht="34.5" customHeight="1" thickBot="1" x14ac:dyDescent="0.3">
      <c r="A5" s="7" t="s">
        <v>694</v>
      </c>
      <c r="B5" s="9"/>
      <c r="C5" s="5" t="s">
        <v>647</v>
      </c>
      <c r="E5" s="5" t="s">
        <v>649</v>
      </c>
      <c r="F5" s="14"/>
      <c r="G5" s="5" t="s">
        <v>872</v>
      </c>
      <c r="I5" s="34" t="s">
        <v>90</v>
      </c>
      <c r="J5" s="17"/>
      <c r="K5" s="5" t="s">
        <v>745</v>
      </c>
      <c r="M5" s="34" t="s">
        <v>750</v>
      </c>
      <c r="O5" s="8" t="s">
        <v>653</v>
      </c>
      <c r="P5" s="17"/>
      <c r="Q5" s="8" t="s">
        <v>88</v>
      </c>
      <c r="R5" s="17"/>
      <c r="S5" s="8" t="s">
        <v>89</v>
      </c>
    </row>
    <row r="6" spans="1:21" x14ac:dyDescent="0.25">
      <c r="A6" t="s">
        <v>683</v>
      </c>
      <c r="C6" t="s">
        <v>648</v>
      </c>
      <c r="E6" s="48" t="s">
        <v>873</v>
      </c>
      <c r="F6" s="15"/>
      <c r="G6" s="47">
        <v>1999</v>
      </c>
      <c r="I6" s="18" t="s">
        <v>561</v>
      </c>
      <c r="J6" s="18"/>
      <c r="K6" s="18" t="s">
        <v>746</v>
      </c>
      <c r="L6" s="18"/>
      <c r="M6" s="18" t="s">
        <v>751</v>
      </c>
      <c r="O6" s="18" t="s">
        <v>74</v>
      </c>
      <c r="P6" s="18"/>
      <c r="Q6" s="18" t="s">
        <v>256</v>
      </c>
      <c r="R6" s="18"/>
    </row>
    <row r="7" spans="1:21" x14ac:dyDescent="0.25">
      <c r="A7" t="s">
        <v>684</v>
      </c>
      <c r="E7" s="48" t="s">
        <v>85</v>
      </c>
      <c r="F7" s="15"/>
      <c r="G7" s="47">
        <v>2000</v>
      </c>
      <c r="I7" s="18"/>
      <c r="J7" s="18"/>
      <c r="K7" s="18" t="s">
        <v>125</v>
      </c>
      <c r="L7" s="18"/>
      <c r="M7" s="18" t="s">
        <v>752</v>
      </c>
      <c r="O7" s="18" t="s">
        <v>75</v>
      </c>
      <c r="P7" s="18"/>
      <c r="Q7" s="18"/>
      <c r="R7" s="18"/>
    </row>
    <row r="8" spans="1:21" x14ac:dyDescent="0.25">
      <c r="E8" s="48" t="s">
        <v>874</v>
      </c>
      <c r="F8" s="2"/>
      <c r="G8" s="47">
        <v>2001</v>
      </c>
      <c r="K8" t="s">
        <v>747</v>
      </c>
      <c r="M8" t="s">
        <v>753</v>
      </c>
      <c r="O8" s="18"/>
      <c r="P8" s="18"/>
      <c r="Q8" s="18"/>
      <c r="R8" s="18"/>
      <c r="S8" s="18"/>
    </row>
    <row r="9" spans="1:21" x14ac:dyDescent="0.25">
      <c r="E9" s="2" t="s">
        <v>875</v>
      </c>
      <c r="F9" s="2"/>
      <c r="G9" s="2"/>
      <c r="K9" t="s">
        <v>748</v>
      </c>
      <c r="M9" t="s">
        <v>754</v>
      </c>
      <c r="O9" s="18"/>
      <c r="P9" s="18"/>
      <c r="Q9" s="18"/>
      <c r="R9" s="18"/>
      <c r="S9" s="18"/>
    </row>
    <row r="10" spans="1:21" x14ac:dyDescent="0.25">
      <c r="E10" s="2" t="s">
        <v>106</v>
      </c>
      <c r="F10" s="2"/>
      <c r="G10" s="2"/>
      <c r="O10" s="18"/>
      <c r="P10" s="18"/>
      <c r="Q10" s="18"/>
      <c r="R10" s="18"/>
      <c r="S10" s="18"/>
    </row>
    <row r="11" spans="1:21" ht="13.8" thickBot="1" x14ac:dyDescent="0.3"/>
    <row r="12" spans="1:21" ht="33.75" customHeight="1" thickBot="1" x14ac:dyDescent="0.3">
      <c r="A12" s="7" t="s">
        <v>695</v>
      </c>
      <c r="B12" s="9"/>
      <c r="C12" s="5" t="s">
        <v>647</v>
      </c>
      <c r="D12" s="6"/>
      <c r="E12" s="5" t="s">
        <v>649</v>
      </c>
      <c r="F12" s="14"/>
      <c r="G12" s="5" t="s">
        <v>872</v>
      </c>
      <c r="H12" s="6"/>
      <c r="K12" s="5" t="s">
        <v>745</v>
      </c>
      <c r="L12" s="6"/>
      <c r="M12" s="34" t="s">
        <v>750</v>
      </c>
      <c r="O12" s="8" t="s">
        <v>691</v>
      </c>
      <c r="P12" s="6"/>
      <c r="Q12" s="8" t="s">
        <v>88</v>
      </c>
      <c r="R12" s="17"/>
      <c r="S12" s="8" t="s">
        <v>89</v>
      </c>
      <c r="U12" s="8" t="s">
        <v>82</v>
      </c>
    </row>
    <row r="13" spans="1:21" x14ac:dyDescent="0.25">
      <c r="A13" t="s">
        <v>86</v>
      </c>
      <c r="C13" t="s">
        <v>648</v>
      </c>
      <c r="E13" s="2" t="s">
        <v>690</v>
      </c>
      <c r="F13" s="2"/>
      <c r="G13" s="47">
        <v>1999</v>
      </c>
      <c r="K13" s="18" t="s">
        <v>746</v>
      </c>
      <c r="L13" s="18"/>
      <c r="M13" s="18" t="s">
        <v>751</v>
      </c>
      <c r="O13" t="s">
        <v>547</v>
      </c>
      <c r="Q13" s="18" t="s">
        <v>654</v>
      </c>
      <c r="R13" s="18"/>
      <c r="S13" s="18">
        <v>12</v>
      </c>
    </row>
    <row r="14" spans="1:21" x14ac:dyDescent="0.25">
      <c r="A14" t="s">
        <v>87</v>
      </c>
      <c r="C14" t="s">
        <v>652</v>
      </c>
      <c r="E14" s="2" t="s">
        <v>651</v>
      </c>
      <c r="F14" s="2"/>
      <c r="G14" s="47">
        <v>2000</v>
      </c>
      <c r="K14" s="18" t="s">
        <v>748</v>
      </c>
      <c r="L14" s="18"/>
      <c r="M14" s="18" t="s">
        <v>752</v>
      </c>
      <c r="Q14" s="18" t="s">
        <v>655</v>
      </c>
      <c r="R14" s="18"/>
      <c r="S14" s="18"/>
    </row>
    <row r="15" spans="1:21" x14ac:dyDescent="0.25">
      <c r="A15" t="s">
        <v>642</v>
      </c>
      <c r="C15" t="s">
        <v>688</v>
      </c>
      <c r="E15" s="2" t="s">
        <v>659</v>
      </c>
      <c r="F15" s="2"/>
      <c r="G15" s="47">
        <v>2001</v>
      </c>
      <c r="I15" s="18"/>
      <c r="J15" s="18"/>
      <c r="K15" t="s">
        <v>747</v>
      </c>
      <c r="M15" t="s">
        <v>753</v>
      </c>
      <c r="N15" s="18"/>
      <c r="O15" s="18"/>
      <c r="P15" s="18"/>
      <c r="Q15" s="18"/>
    </row>
    <row r="16" spans="1:21" x14ac:dyDescent="0.25">
      <c r="A16" t="s">
        <v>687</v>
      </c>
      <c r="C16" t="s">
        <v>689</v>
      </c>
      <c r="E16" s="2" t="s">
        <v>871</v>
      </c>
      <c r="F16" s="2"/>
      <c r="G16" s="2"/>
      <c r="I16" s="18"/>
      <c r="J16" s="18"/>
      <c r="M16" t="s">
        <v>754</v>
      </c>
      <c r="N16" s="18"/>
      <c r="Q16" s="18"/>
    </row>
    <row r="17" spans="1:19" x14ac:dyDescent="0.25">
      <c r="A17" t="s">
        <v>684</v>
      </c>
      <c r="E17" s="48" t="s">
        <v>873</v>
      </c>
      <c r="F17" s="15"/>
      <c r="G17" s="15"/>
    </row>
    <row r="18" spans="1:19" x14ac:dyDescent="0.25">
      <c r="E18" s="48" t="s">
        <v>85</v>
      </c>
      <c r="F18" s="15"/>
      <c r="G18" s="15"/>
    </row>
    <row r="19" spans="1:19" x14ac:dyDescent="0.25">
      <c r="E19" s="2" t="s">
        <v>876</v>
      </c>
      <c r="F19" s="2"/>
      <c r="G19" s="2"/>
    </row>
    <row r="20" spans="1:19" x14ac:dyDescent="0.25">
      <c r="E20" s="2" t="s">
        <v>877</v>
      </c>
      <c r="F20" s="2"/>
      <c r="G20" s="2"/>
    </row>
    <row r="21" spans="1:19" x14ac:dyDescent="0.25">
      <c r="E21" s="48" t="s">
        <v>874</v>
      </c>
      <c r="F21" s="1"/>
      <c r="G21" s="1"/>
    </row>
    <row r="22" spans="1:19" x14ac:dyDescent="0.25">
      <c r="E22" s="2" t="s">
        <v>875</v>
      </c>
      <c r="F22" s="1"/>
      <c r="G22" s="1"/>
    </row>
    <row r="23" spans="1:19" x14ac:dyDescent="0.25">
      <c r="E23" s="2" t="s">
        <v>106</v>
      </c>
    </row>
    <row r="24" spans="1:19" x14ac:dyDescent="0.25">
      <c r="E24" s="2"/>
    </row>
    <row r="25" spans="1:19" x14ac:dyDescent="0.25">
      <c r="A25" s="57" t="s">
        <v>682</v>
      </c>
      <c r="B25" s="50" t="s">
        <v>81</v>
      </c>
    </row>
    <row r="27" spans="1:19" ht="17.399999999999999" x14ac:dyDescent="0.3">
      <c r="A27" s="23" t="s">
        <v>710</v>
      </c>
    </row>
    <row r="29" spans="1:19" ht="27" customHeight="1" x14ac:dyDescent="0.25">
      <c r="A29" s="71" t="s">
        <v>647</v>
      </c>
      <c r="B29" s="72" t="s">
        <v>648</v>
      </c>
      <c r="C29" s="73"/>
      <c r="D29" s="198" t="s">
        <v>95</v>
      </c>
      <c r="E29" s="198"/>
      <c r="F29" s="198"/>
      <c r="G29" s="198"/>
      <c r="H29" s="198"/>
      <c r="I29" s="198"/>
      <c r="J29" s="198"/>
      <c r="K29" s="198"/>
      <c r="L29" s="198"/>
      <c r="M29" s="198"/>
      <c r="N29" s="198"/>
      <c r="O29" s="198"/>
      <c r="P29" s="198"/>
      <c r="Q29" s="198"/>
      <c r="R29" s="198"/>
      <c r="S29" s="73"/>
    </row>
    <row r="30" spans="1:19" ht="19.5" customHeight="1" x14ac:dyDescent="0.25">
      <c r="A30" s="74"/>
      <c r="B30" s="75"/>
      <c r="C30" s="73"/>
      <c r="D30" s="73"/>
      <c r="E30" s="73"/>
      <c r="F30" s="73"/>
      <c r="G30" s="73"/>
      <c r="H30" s="73"/>
      <c r="I30" s="73"/>
      <c r="J30" s="18"/>
      <c r="K30" s="18"/>
      <c r="L30" s="18"/>
      <c r="M30" s="18"/>
      <c r="N30" s="73"/>
      <c r="O30" s="73"/>
      <c r="P30" s="73"/>
      <c r="Q30" s="73"/>
      <c r="R30" s="73"/>
      <c r="S30" s="73"/>
    </row>
    <row r="31" spans="1:19" x14ac:dyDescent="0.25">
      <c r="A31" s="73"/>
      <c r="B31" s="75" t="s">
        <v>652</v>
      </c>
      <c r="C31" s="73"/>
      <c r="D31" s="76" t="s">
        <v>582</v>
      </c>
      <c r="E31" s="73"/>
      <c r="F31" s="73"/>
      <c r="G31" s="73"/>
      <c r="H31" s="73"/>
      <c r="I31" s="73"/>
      <c r="J31" s="73"/>
      <c r="K31" s="73"/>
      <c r="L31" s="73"/>
      <c r="M31" s="73"/>
      <c r="N31" s="73"/>
      <c r="O31" s="73"/>
      <c r="P31" s="73"/>
      <c r="Q31" s="73"/>
      <c r="R31" s="73"/>
      <c r="S31" s="73"/>
    </row>
    <row r="32" spans="1:19" x14ac:dyDescent="0.25">
      <c r="A32" s="73"/>
      <c r="B32" s="75" t="s">
        <v>689</v>
      </c>
      <c r="C32" s="73"/>
      <c r="D32" s="76" t="s">
        <v>594</v>
      </c>
      <c r="E32" s="73"/>
      <c r="F32" s="73"/>
      <c r="G32" s="73"/>
      <c r="H32" s="73"/>
      <c r="I32" s="73"/>
      <c r="J32" s="18"/>
      <c r="K32" s="18"/>
      <c r="L32" s="18"/>
      <c r="M32" s="18"/>
      <c r="N32" s="73"/>
      <c r="O32" s="73"/>
      <c r="P32" s="73"/>
      <c r="Q32" s="73"/>
      <c r="R32" s="73"/>
      <c r="S32" s="73"/>
    </row>
    <row r="33" spans="1:19" x14ac:dyDescent="0.25">
      <c r="A33" s="73"/>
      <c r="B33" s="75" t="s">
        <v>869</v>
      </c>
      <c r="C33" s="73"/>
      <c r="D33" s="76" t="s">
        <v>583</v>
      </c>
      <c r="E33" s="73"/>
      <c r="F33" s="73"/>
      <c r="G33" s="73"/>
      <c r="H33" s="73"/>
      <c r="I33" s="73"/>
      <c r="J33" s="73"/>
      <c r="K33" s="73"/>
      <c r="L33" s="73"/>
      <c r="M33" s="73"/>
      <c r="N33" s="73"/>
      <c r="O33" s="73"/>
      <c r="P33" s="73"/>
      <c r="Q33" s="73"/>
      <c r="R33" s="73"/>
      <c r="S33" s="73"/>
    </row>
    <row r="34" spans="1:19" x14ac:dyDescent="0.25">
      <c r="A34" s="73"/>
      <c r="B34" s="75"/>
      <c r="C34" s="73"/>
      <c r="D34" s="76"/>
      <c r="E34" s="73"/>
      <c r="F34" s="73"/>
      <c r="G34" s="73"/>
      <c r="H34" s="73"/>
      <c r="I34" s="73"/>
      <c r="J34" s="73"/>
      <c r="K34" s="73"/>
      <c r="L34" s="73"/>
      <c r="M34" s="73"/>
      <c r="N34" s="73"/>
      <c r="O34" s="73"/>
      <c r="P34" s="73"/>
      <c r="Q34" s="73"/>
      <c r="R34" s="73"/>
      <c r="S34" s="73"/>
    </row>
    <row r="35" spans="1:19" x14ac:dyDescent="0.25">
      <c r="A35" s="73"/>
      <c r="B35" s="75" t="s">
        <v>868</v>
      </c>
      <c r="C35" s="73"/>
      <c r="D35" s="76" t="s">
        <v>96</v>
      </c>
      <c r="E35" s="73"/>
      <c r="F35" s="73"/>
      <c r="G35" s="73"/>
      <c r="H35" s="73"/>
      <c r="I35" s="73"/>
      <c r="J35" s="18"/>
      <c r="K35" s="18"/>
      <c r="L35" s="18"/>
      <c r="M35" s="18"/>
      <c r="N35" s="73"/>
      <c r="O35" s="73"/>
      <c r="P35" s="73"/>
      <c r="Q35" s="73"/>
      <c r="R35" s="73"/>
      <c r="S35" s="73"/>
    </row>
    <row r="36" spans="1:19" x14ac:dyDescent="0.25">
      <c r="A36" s="73"/>
      <c r="B36" s="75"/>
      <c r="C36" s="73"/>
      <c r="D36" s="76"/>
      <c r="E36" s="73"/>
      <c r="F36" s="73"/>
      <c r="G36" s="73"/>
      <c r="H36" s="73"/>
      <c r="I36" s="73"/>
      <c r="J36" s="18"/>
      <c r="K36" s="18"/>
      <c r="L36" s="18"/>
      <c r="M36" s="18"/>
      <c r="N36" s="73"/>
      <c r="O36" s="73"/>
      <c r="P36" s="73"/>
      <c r="Q36" s="73"/>
      <c r="R36" s="73"/>
      <c r="S36" s="73"/>
    </row>
    <row r="37" spans="1:19" x14ac:dyDescent="0.25">
      <c r="A37" s="74" t="s">
        <v>649</v>
      </c>
      <c r="B37" s="73"/>
      <c r="C37" s="73"/>
      <c r="D37" s="73"/>
      <c r="E37" s="73"/>
      <c r="F37" s="73"/>
      <c r="G37" s="73"/>
      <c r="H37" s="73"/>
      <c r="I37" s="73"/>
      <c r="J37" s="73"/>
      <c r="K37" s="73"/>
      <c r="L37" s="73"/>
      <c r="M37" s="73"/>
      <c r="N37" s="73"/>
      <c r="O37" s="73"/>
      <c r="P37" s="73"/>
      <c r="Q37" s="73"/>
      <c r="R37" s="73"/>
      <c r="S37" s="73"/>
    </row>
    <row r="38" spans="1:19" x14ac:dyDescent="0.25">
      <c r="A38" s="73"/>
      <c r="B38" s="77" t="s">
        <v>566</v>
      </c>
      <c r="C38" s="73"/>
      <c r="D38" s="73" t="s">
        <v>577</v>
      </c>
      <c r="E38" s="73"/>
      <c r="F38" s="73"/>
      <c r="G38" s="73"/>
      <c r="H38" s="73"/>
      <c r="I38" s="73"/>
      <c r="J38" s="18"/>
      <c r="K38" s="18"/>
      <c r="L38" s="18"/>
      <c r="M38" s="18"/>
      <c r="N38" s="73"/>
      <c r="O38" s="73"/>
      <c r="P38" s="73"/>
      <c r="Q38" s="73"/>
      <c r="R38" s="73"/>
      <c r="S38" s="73"/>
    </row>
    <row r="39" spans="1:19" x14ac:dyDescent="0.25">
      <c r="A39" s="73"/>
      <c r="B39" s="77" t="s">
        <v>831</v>
      </c>
      <c r="C39" s="73"/>
      <c r="D39" s="73" t="s">
        <v>94</v>
      </c>
      <c r="E39" s="73"/>
      <c r="F39" s="73"/>
      <c r="G39" s="73"/>
      <c r="H39" s="73"/>
      <c r="I39" s="73"/>
      <c r="J39" s="18"/>
      <c r="K39" s="18"/>
      <c r="L39" s="18"/>
      <c r="M39" s="18"/>
      <c r="N39" s="73"/>
      <c r="O39" s="73"/>
      <c r="P39" s="73"/>
      <c r="Q39" s="73"/>
      <c r="R39" s="73"/>
      <c r="S39" s="73"/>
    </row>
    <row r="40" spans="1:19" x14ac:dyDescent="0.25">
      <c r="A40" s="73"/>
      <c r="B40" s="77" t="s">
        <v>832</v>
      </c>
      <c r="C40" s="73"/>
      <c r="D40" s="73" t="s">
        <v>91</v>
      </c>
      <c r="E40" s="73"/>
      <c r="F40" s="73"/>
      <c r="G40" s="73"/>
      <c r="H40" s="73"/>
      <c r="I40" s="73"/>
      <c r="J40" s="73"/>
      <c r="K40" s="73"/>
      <c r="L40" s="73"/>
      <c r="M40" s="73"/>
      <c r="N40" s="73"/>
      <c r="O40" s="73"/>
      <c r="P40" s="73"/>
      <c r="Q40" s="73"/>
      <c r="R40" s="73"/>
      <c r="S40" s="73"/>
    </row>
    <row r="41" spans="1:19" x14ac:dyDescent="0.25">
      <c r="A41" s="73"/>
      <c r="B41" s="77" t="s">
        <v>833</v>
      </c>
      <c r="C41" s="73"/>
      <c r="D41" s="73" t="s">
        <v>92</v>
      </c>
      <c r="E41" s="73"/>
      <c r="F41" s="73"/>
      <c r="G41" s="73"/>
      <c r="H41" s="73"/>
      <c r="I41" s="73"/>
      <c r="J41" s="73"/>
      <c r="K41" s="73"/>
      <c r="L41" s="73"/>
      <c r="M41" s="73"/>
      <c r="N41" s="73"/>
      <c r="O41" s="73"/>
      <c r="P41" s="73"/>
      <c r="Q41" s="73"/>
      <c r="R41" s="73"/>
      <c r="S41" s="73"/>
    </row>
    <row r="42" spans="1:19" x14ac:dyDescent="0.25">
      <c r="A42" s="73"/>
      <c r="B42" s="77" t="s">
        <v>834</v>
      </c>
      <c r="C42" s="73"/>
      <c r="D42" s="73" t="s">
        <v>97</v>
      </c>
      <c r="E42" s="73"/>
      <c r="F42" s="73"/>
      <c r="G42" s="73"/>
      <c r="H42" s="73"/>
      <c r="I42" s="73"/>
      <c r="J42" s="73"/>
      <c r="K42" s="73"/>
      <c r="L42" s="73"/>
      <c r="M42" s="73"/>
      <c r="N42" s="73"/>
      <c r="O42" s="73"/>
      <c r="P42" s="73"/>
      <c r="Q42" s="73"/>
      <c r="R42" s="73"/>
      <c r="S42" s="73"/>
    </row>
    <row r="43" spans="1:19" x14ac:dyDescent="0.25">
      <c r="A43" s="73"/>
      <c r="B43" s="78" t="s">
        <v>878</v>
      </c>
      <c r="C43" s="73"/>
      <c r="D43" s="73" t="s">
        <v>98</v>
      </c>
      <c r="E43" s="73"/>
      <c r="F43" s="73"/>
      <c r="G43" s="73"/>
      <c r="H43" s="73"/>
      <c r="I43" s="73"/>
      <c r="J43" s="73"/>
      <c r="K43" s="73"/>
      <c r="L43" s="73"/>
      <c r="M43" s="73"/>
      <c r="N43" s="73"/>
      <c r="O43" s="73"/>
      <c r="P43" s="73"/>
      <c r="Q43" s="73"/>
      <c r="R43" s="73"/>
      <c r="S43" s="73"/>
    </row>
    <row r="44" spans="1:19" x14ac:dyDescent="0.25">
      <c r="A44" s="73"/>
      <c r="B44" s="78" t="s">
        <v>100</v>
      </c>
      <c r="C44" s="73"/>
      <c r="D44" s="73" t="s">
        <v>99</v>
      </c>
      <c r="E44" s="73"/>
      <c r="F44" s="73"/>
      <c r="G44" s="73"/>
      <c r="H44" s="73"/>
      <c r="I44" s="73"/>
      <c r="J44" s="73"/>
      <c r="K44" s="73"/>
      <c r="L44" s="73"/>
      <c r="M44" s="73"/>
      <c r="N44" s="73"/>
      <c r="O44" s="73"/>
      <c r="P44" s="73"/>
      <c r="Q44" s="73"/>
      <c r="R44" s="73"/>
      <c r="S44" s="73"/>
    </row>
    <row r="45" spans="1:19" x14ac:dyDescent="0.25">
      <c r="A45" s="73"/>
      <c r="B45" s="78" t="s">
        <v>835</v>
      </c>
      <c r="C45" s="73"/>
      <c r="D45" s="73" t="s">
        <v>105</v>
      </c>
      <c r="E45" s="73"/>
      <c r="F45" s="73"/>
      <c r="G45" s="73"/>
      <c r="H45" s="73"/>
      <c r="I45" s="73"/>
      <c r="J45" s="73"/>
      <c r="K45" s="73"/>
      <c r="L45" s="73"/>
      <c r="M45" s="73"/>
      <c r="N45" s="73"/>
      <c r="O45" s="73"/>
      <c r="P45" s="73"/>
      <c r="Q45" s="73"/>
      <c r="R45" s="73"/>
      <c r="S45" s="73"/>
    </row>
    <row r="46" spans="1:19" x14ac:dyDescent="0.25">
      <c r="A46" s="73"/>
      <c r="B46" s="78" t="s">
        <v>836</v>
      </c>
      <c r="C46" s="73"/>
      <c r="D46" s="73" t="s">
        <v>93</v>
      </c>
      <c r="E46" s="73"/>
      <c r="F46" s="73"/>
      <c r="G46" s="73"/>
      <c r="H46" s="73"/>
      <c r="I46" s="73"/>
      <c r="J46" s="73"/>
      <c r="K46" s="73"/>
      <c r="L46" s="73"/>
      <c r="M46" s="73"/>
      <c r="N46" s="73"/>
      <c r="O46" s="73"/>
      <c r="P46" s="73"/>
      <c r="Q46" s="73"/>
      <c r="R46" s="73"/>
      <c r="S46" s="73"/>
    </row>
    <row r="47" spans="1:19" x14ac:dyDescent="0.25">
      <c r="A47" s="79"/>
      <c r="B47" s="78" t="s">
        <v>870</v>
      </c>
      <c r="C47" s="73"/>
      <c r="D47" s="73" t="s">
        <v>101</v>
      </c>
      <c r="E47" s="73"/>
      <c r="F47" s="73"/>
      <c r="G47" s="73"/>
      <c r="H47" s="73"/>
      <c r="I47" s="73"/>
      <c r="J47" s="73"/>
      <c r="K47" s="73"/>
      <c r="L47" s="73"/>
      <c r="M47" s="73"/>
      <c r="N47" s="73"/>
      <c r="O47" s="73"/>
      <c r="P47" s="73"/>
      <c r="Q47" s="73"/>
      <c r="R47" s="73"/>
      <c r="S47" s="73"/>
    </row>
    <row r="48" spans="1:19" x14ac:dyDescent="0.25">
      <c r="A48" s="79"/>
      <c r="B48" s="78" t="s">
        <v>651</v>
      </c>
      <c r="C48" s="73"/>
      <c r="D48" s="73" t="s">
        <v>102</v>
      </c>
      <c r="E48" s="73"/>
      <c r="F48" s="73"/>
      <c r="G48" s="73"/>
      <c r="H48" s="73"/>
      <c r="I48" s="73"/>
      <c r="J48" s="73"/>
      <c r="K48" s="73"/>
      <c r="L48" s="73"/>
      <c r="M48" s="73"/>
      <c r="N48" s="73"/>
      <c r="O48" s="73"/>
      <c r="P48" s="73"/>
      <c r="Q48" s="73"/>
      <c r="R48" s="73"/>
      <c r="S48" s="73"/>
    </row>
    <row r="49" spans="1:19" x14ac:dyDescent="0.25">
      <c r="A49" s="79"/>
      <c r="B49" s="78" t="s">
        <v>659</v>
      </c>
      <c r="C49" s="73"/>
      <c r="D49" s="73" t="s">
        <v>103</v>
      </c>
      <c r="E49" s="73"/>
      <c r="F49" s="73"/>
      <c r="G49" s="73"/>
      <c r="H49" s="73"/>
      <c r="I49" s="73"/>
      <c r="J49" s="73"/>
      <c r="K49" s="73"/>
      <c r="L49" s="73"/>
      <c r="M49" s="73"/>
      <c r="N49" s="73"/>
      <c r="O49" s="73"/>
      <c r="P49" s="73"/>
      <c r="Q49" s="73"/>
      <c r="R49" s="73"/>
      <c r="S49" s="73"/>
    </row>
    <row r="50" spans="1:19" x14ac:dyDescent="0.25">
      <c r="A50" s="79"/>
      <c r="B50" s="78" t="s">
        <v>871</v>
      </c>
      <c r="C50" s="73"/>
      <c r="D50" s="73" t="s">
        <v>104</v>
      </c>
      <c r="E50" s="73"/>
      <c r="F50" s="73"/>
      <c r="G50" s="73"/>
      <c r="H50" s="73"/>
      <c r="I50" s="73"/>
      <c r="J50" s="73"/>
      <c r="K50" s="73"/>
      <c r="L50" s="73"/>
      <c r="M50" s="73"/>
      <c r="N50" s="73"/>
      <c r="O50" s="73"/>
      <c r="P50" s="73"/>
      <c r="Q50" s="73"/>
      <c r="R50" s="73"/>
      <c r="S50" s="73"/>
    </row>
    <row r="51" spans="1:19" x14ac:dyDescent="0.25">
      <c r="A51" s="79"/>
      <c r="B51" s="78" t="s">
        <v>107</v>
      </c>
      <c r="C51" s="73"/>
      <c r="D51" s="73" t="s">
        <v>108</v>
      </c>
      <c r="E51" s="73"/>
      <c r="F51" s="73"/>
      <c r="G51" s="73"/>
      <c r="H51" s="73"/>
      <c r="I51" s="73"/>
      <c r="J51" s="73"/>
      <c r="K51" s="73"/>
      <c r="L51" s="73"/>
      <c r="M51" s="73"/>
      <c r="N51" s="73"/>
      <c r="O51" s="73"/>
      <c r="P51" s="73"/>
      <c r="Q51" s="73"/>
      <c r="R51" s="73"/>
      <c r="S51" s="73"/>
    </row>
    <row r="52" spans="1:19" x14ac:dyDescent="0.25">
      <c r="A52" s="73"/>
      <c r="B52" s="78"/>
      <c r="C52" s="75"/>
      <c r="D52" s="73"/>
      <c r="E52" s="73"/>
      <c r="F52" s="73"/>
      <c r="G52" s="73"/>
      <c r="H52" s="73"/>
      <c r="I52" s="73"/>
      <c r="J52" s="73"/>
      <c r="K52" s="73"/>
      <c r="L52" s="73"/>
      <c r="M52" s="73"/>
      <c r="N52" s="73"/>
      <c r="O52" s="73"/>
      <c r="P52" s="73"/>
      <c r="Q52" s="73"/>
      <c r="R52" s="73"/>
      <c r="S52" s="73"/>
    </row>
    <row r="53" spans="1:19" x14ac:dyDescent="0.25">
      <c r="A53" s="74" t="s">
        <v>685</v>
      </c>
      <c r="B53" s="75"/>
      <c r="C53" s="75"/>
      <c r="D53" s="73"/>
      <c r="E53" s="73"/>
      <c r="F53" s="73"/>
      <c r="G53" s="73"/>
      <c r="H53" s="73"/>
      <c r="I53" s="73"/>
      <c r="J53" s="73"/>
      <c r="K53" s="73"/>
      <c r="L53" s="73"/>
      <c r="M53" s="73"/>
      <c r="N53" s="73"/>
      <c r="O53" s="73"/>
      <c r="P53" s="73"/>
      <c r="Q53" s="73"/>
      <c r="R53" s="73"/>
      <c r="S53" s="73"/>
    </row>
    <row r="54" spans="1:19" x14ac:dyDescent="0.25">
      <c r="A54" s="73"/>
      <c r="B54" s="75" t="s">
        <v>574</v>
      </c>
      <c r="C54" s="73"/>
      <c r="D54" s="73" t="s">
        <v>155</v>
      </c>
      <c r="E54" s="73"/>
      <c r="F54" s="73"/>
      <c r="G54" s="73"/>
      <c r="H54" s="73"/>
      <c r="I54" s="73"/>
      <c r="J54" s="73"/>
      <c r="K54" s="73"/>
      <c r="L54" s="73"/>
      <c r="M54" s="73"/>
      <c r="N54" s="73"/>
      <c r="O54" s="73"/>
      <c r="P54" s="73"/>
      <c r="Q54" s="73"/>
      <c r="R54" s="73"/>
      <c r="S54" s="73"/>
    </row>
    <row r="55" spans="1:19" x14ac:dyDescent="0.25">
      <c r="A55" s="73"/>
      <c r="B55" s="73"/>
      <c r="C55" s="73"/>
      <c r="D55" s="73"/>
      <c r="E55" s="73"/>
      <c r="F55" s="73"/>
      <c r="G55" s="73"/>
      <c r="H55" s="73"/>
      <c r="I55" s="73"/>
      <c r="J55" s="73"/>
      <c r="K55" s="73"/>
      <c r="L55" s="73"/>
      <c r="M55" s="73"/>
      <c r="N55" s="73"/>
      <c r="O55" s="73"/>
      <c r="P55" s="73"/>
      <c r="Q55" s="73"/>
      <c r="R55" s="73"/>
      <c r="S55" s="73"/>
    </row>
    <row r="56" spans="1:19" x14ac:dyDescent="0.25">
      <c r="A56" s="74" t="s">
        <v>641</v>
      </c>
      <c r="B56" s="73"/>
      <c r="C56" s="73"/>
      <c r="D56" s="73"/>
      <c r="E56" s="73"/>
      <c r="F56" s="73"/>
      <c r="G56" s="73"/>
      <c r="H56" s="73"/>
      <c r="I56" s="73"/>
      <c r="J56" s="73"/>
      <c r="K56" s="73"/>
      <c r="L56" s="73"/>
      <c r="M56" s="73"/>
      <c r="N56" s="73"/>
      <c r="O56" s="73"/>
      <c r="P56" s="73"/>
      <c r="Q56" s="73"/>
      <c r="R56" s="73"/>
      <c r="S56" s="73"/>
    </row>
    <row r="57" spans="1:19" x14ac:dyDescent="0.25">
      <c r="A57" s="73"/>
      <c r="B57" s="75" t="s">
        <v>683</v>
      </c>
      <c r="C57" s="73"/>
      <c r="D57" s="73" t="s">
        <v>572</v>
      </c>
      <c r="E57" s="73"/>
      <c r="F57" s="73"/>
      <c r="G57" s="73"/>
      <c r="H57" s="73"/>
      <c r="I57" s="73"/>
      <c r="J57" s="73"/>
      <c r="K57" s="73"/>
      <c r="L57" s="73"/>
      <c r="M57" s="73"/>
      <c r="N57" s="73"/>
      <c r="O57" s="73"/>
      <c r="P57" s="73"/>
      <c r="Q57" s="73"/>
      <c r="R57" s="73"/>
      <c r="S57" s="73"/>
    </row>
    <row r="58" spans="1:19" x14ac:dyDescent="0.25">
      <c r="A58" s="73"/>
      <c r="B58" s="75" t="s">
        <v>86</v>
      </c>
      <c r="C58" s="73"/>
      <c r="D58" s="73" t="s">
        <v>156</v>
      </c>
      <c r="E58" s="73"/>
      <c r="F58" s="73"/>
      <c r="G58" s="73"/>
      <c r="H58" s="73"/>
      <c r="I58" s="73"/>
      <c r="J58" s="73"/>
      <c r="K58" s="73"/>
      <c r="L58" s="73"/>
      <c r="M58" s="73"/>
      <c r="N58" s="73"/>
      <c r="O58" s="73"/>
      <c r="P58" s="73"/>
      <c r="Q58" s="73"/>
      <c r="R58" s="73"/>
      <c r="S58" s="73"/>
    </row>
    <row r="59" spans="1:19" x14ac:dyDescent="0.25">
      <c r="A59" s="73"/>
      <c r="B59" s="75" t="s">
        <v>87</v>
      </c>
      <c r="C59" s="73"/>
      <c r="D59" s="73" t="s">
        <v>157</v>
      </c>
      <c r="E59" s="73"/>
      <c r="F59" s="73"/>
      <c r="G59" s="73"/>
      <c r="H59" s="73"/>
      <c r="I59" s="73"/>
      <c r="J59" s="73"/>
      <c r="K59" s="73"/>
      <c r="L59" s="73"/>
      <c r="M59" s="73"/>
      <c r="N59" s="73"/>
      <c r="O59" s="73"/>
      <c r="P59" s="73"/>
      <c r="Q59" s="73"/>
      <c r="R59" s="73"/>
      <c r="S59" s="73"/>
    </row>
    <row r="60" spans="1:19" x14ac:dyDescent="0.25">
      <c r="A60" s="73"/>
      <c r="B60" s="75" t="s">
        <v>115</v>
      </c>
      <c r="C60" s="73"/>
      <c r="D60" s="76" t="s">
        <v>579</v>
      </c>
      <c r="E60" s="73"/>
      <c r="F60" s="73"/>
      <c r="G60" s="73"/>
      <c r="H60" s="73"/>
      <c r="I60" s="73"/>
      <c r="J60" s="73"/>
      <c r="K60" s="73"/>
      <c r="L60" s="73"/>
      <c r="M60" s="73"/>
      <c r="N60" s="73"/>
      <c r="O60" s="73"/>
      <c r="P60" s="73"/>
      <c r="Q60" s="73"/>
      <c r="R60" s="73"/>
      <c r="S60" s="73"/>
    </row>
    <row r="61" spans="1:19" x14ac:dyDescent="0.25">
      <c r="A61" s="73"/>
      <c r="B61" s="75" t="s">
        <v>116</v>
      </c>
      <c r="C61" s="73"/>
      <c r="D61" s="76" t="s">
        <v>578</v>
      </c>
      <c r="E61" s="73"/>
      <c r="F61" s="73"/>
      <c r="G61" s="73"/>
      <c r="H61" s="73"/>
      <c r="I61" s="73"/>
      <c r="J61" s="73"/>
      <c r="K61" s="73"/>
      <c r="L61" s="73"/>
      <c r="M61" s="73"/>
      <c r="N61" s="73"/>
      <c r="O61" s="73"/>
      <c r="P61" s="73"/>
      <c r="Q61" s="73"/>
      <c r="R61" s="73"/>
      <c r="S61" s="73"/>
    </row>
    <row r="62" spans="1:19" x14ac:dyDescent="0.25">
      <c r="A62" s="73"/>
      <c r="B62" s="75" t="s">
        <v>117</v>
      </c>
      <c r="C62" s="73"/>
      <c r="D62" s="76" t="s">
        <v>595</v>
      </c>
      <c r="E62" s="73"/>
      <c r="F62" s="73"/>
      <c r="G62" s="73"/>
      <c r="H62" s="73"/>
      <c r="I62" s="73"/>
      <c r="J62" s="73"/>
      <c r="K62" s="73"/>
      <c r="L62" s="73"/>
      <c r="M62" s="73"/>
      <c r="N62" s="73"/>
      <c r="O62" s="73"/>
      <c r="P62" s="73"/>
      <c r="Q62" s="73"/>
      <c r="R62" s="73"/>
      <c r="S62" s="73"/>
    </row>
    <row r="63" spans="1:19" x14ac:dyDescent="0.25">
      <c r="A63" s="73"/>
      <c r="B63" s="75" t="s">
        <v>118</v>
      </c>
      <c r="C63" s="73"/>
      <c r="D63" s="76" t="s">
        <v>596</v>
      </c>
      <c r="E63" s="73"/>
      <c r="F63" s="73"/>
      <c r="G63" s="73"/>
      <c r="H63" s="73"/>
      <c r="I63" s="73"/>
      <c r="J63" s="73"/>
      <c r="K63" s="73"/>
      <c r="L63" s="73"/>
      <c r="M63" s="73"/>
      <c r="N63" s="73"/>
      <c r="O63" s="73"/>
      <c r="P63" s="73"/>
      <c r="Q63" s="73"/>
      <c r="R63" s="73"/>
      <c r="S63" s="73"/>
    </row>
    <row r="64" spans="1:19" ht="56.25" customHeight="1" x14ac:dyDescent="0.25">
      <c r="A64" s="73"/>
      <c r="B64" s="72" t="s">
        <v>830</v>
      </c>
      <c r="C64" s="76"/>
      <c r="D64" s="199" t="s">
        <v>12</v>
      </c>
      <c r="E64" s="199"/>
      <c r="F64" s="199"/>
      <c r="G64" s="199"/>
      <c r="H64" s="199"/>
      <c r="I64" s="199"/>
      <c r="J64" s="199"/>
      <c r="K64" s="199"/>
      <c r="L64" s="199"/>
      <c r="M64" s="199"/>
      <c r="N64" s="199"/>
      <c r="O64" s="199"/>
      <c r="P64" s="199"/>
      <c r="Q64" s="73"/>
      <c r="R64" s="73"/>
      <c r="S64" s="73"/>
    </row>
    <row r="65" spans="1:19" x14ac:dyDescent="0.25">
      <c r="A65" s="73"/>
      <c r="B65" s="75" t="s">
        <v>687</v>
      </c>
      <c r="C65" s="73"/>
      <c r="D65" s="73" t="s">
        <v>113</v>
      </c>
      <c r="E65" s="73"/>
      <c r="F65" s="73"/>
      <c r="G65" s="73"/>
      <c r="H65" s="73"/>
      <c r="I65" s="73"/>
      <c r="J65" s="73"/>
      <c r="K65" s="73"/>
      <c r="L65" s="73"/>
      <c r="M65" s="73"/>
      <c r="N65" s="73"/>
      <c r="O65" s="73"/>
      <c r="P65" s="73"/>
      <c r="Q65" s="73"/>
      <c r="R65" s="73"/>
      <c r="S65" s="73"/>
    </row>
    <row r="66" spans="1:19" x14ac:dyDescent="0.25">
      <c r="A66" s="73"/>
      <c r="B66" s="75"/>
      <c r="C66" s="73"/>
      <c r="D66" s="73"/>
      <c r="E66" s="73"/>
      <c r="F66" s="73"/>
      <c r="G66" s="73"/>
      <c r="H66" s="73"/>
      <c r="I66" s="73"/>
      <c r="J66" s="73"/>
      <c r="K66" s="73"/>
      <c r="L66" s="73"/>
      <c r="M66" s="73"/>
      <c r="N66" s="73"/>
      <c r="O66" s="73"/>
      <c r="P66" s="73"/>
      <c r="Q66" s="73"/>
      <c r="R66" s="73"/>
      <c r="S66" s="73"/>
    </row>
    <row r="67" spans="1:19" x14ac:dyDescent="0.25">
      <c r="A67" s="74" t="s">
        <v>750</v>
      </c>
      <c r="B67" s="73"/>
      <c r="C67" s="73"/>
      <c r="D67" s="73"/>
      <c r="E67" s="73"/>
      <c r="F67" s="73"/>
      <c r="G67" s="73"/>
      <c r="H67" s="73"/>
      <c r="I67" s="73"/>
      <c r="J67" s="73"/>
      <c r="K67" s="73"/>
      <c r="L67" s="73"/>
      <c r="M67" s="73"/>
      <c r="N67" s="73"/>
      <c r="O67" s="73"/>
      <c r="P67" s="73"/>
      <c r="Q67" s="73"/>
      <c r="R67" s="73"/>
      <c r="S67" s="73"/>
    </row>
    <row r="68" spans="1:19" x14ac:dyDescent="0.25">
      <c r="A68" s="73"/>
      <c r="B68" s="46" t="s">
        <v>64</v>
      </c>
      <c r="C68" s="73"/>
      <c r="D68" s="73" t="s">
        <v>576</v>
      </c>
      <c r="E68" s="73"/>
      <c r="F68" s="73"/>
      <c r="G68" s="73"/>
      <c r="H68" s="73"/>
      <c r="I68" s="73"/>
      <c r="J68" s="73"/>
      <c r="K68" s="73"/>
      <c r="L68" s="73"/>
      <c r="M68" s="73"/>
      <c r="N68" s="73"/>
      <c r="O68" s="73"/>
      <c r="P68" s="73"/>
      <c r="Q68" s="73"/>
      <c r="R68" s="73"/>
      <c r="S68" s="73"/>
    </row>
    <row r="69" spans="1:19" x14ac:dyDescent="0.25">
      <c r="A69" s="73"/>
      <c r="B69" s="46" t="s">
        <v>65</v>
      </c>
      <c r="C69" s="73"/>
      <c r="D69" s="73" t="s">
        <v>542</v>
      </c>
      <c r="E69" s="73"/>
      <c r="F69" s="73"/>
      <c r="G69" s="73"/>
      <c r="H69" s="73"/>
      <c r="I69" s="73"/>
      <c r="J69" s="73"/>
      <c r="K69" s="73"/>
      <c r="L69" s="73"/>
      <c r="M69" s="73"/>
      <c r="N69" s="73"/>
      <c r="O69" s="73"/>
      <c r="P69" s="73"/>
      <c r="Q69" s="73"/>
      <c r="R69" s="73"/>
      <c r="S69" s="73"/>
    </row>
    <row r="70" spans="1:19" x14ac:dyDescent="0.25">
      <c r="A70" s="73"/>
      <c r="B70" s="46" t="s">
        <v>752</v>
      </c>
      <c r="C70" s="73"/>
      <c r="D70" s="73" t="s">
        <v>562</v>
      </c>
      <c r="E70" s="73"/>
      <c r="F70" s="73"/>
      <c r="G70" s="73"/>
      <c r="H70" s="73"/>
      <c r="I70" s="73"/>
      <c r="J70" s="73"/>
      <c r="K70" s="73"/>
      <c r="L70" s="73"/>
      <c r="M70" s="73"/>
      <c r="N70" s="73"/>
      <c r="O70" s="73"/>
      <c r="P70" s="73"/>
      <c r="Q70" s="73"/>
      <c r="R70" s="73"/>
      <c r="S70" s="73"/>
    </row>
    <row r="71" spans="1:19" x14ac:dyDescent="0.25">
      <c r="A71" s="73"/>
      <c r="B71" s="75" t="s">
        <v>753</v>
      </c>
      <c r="C71" s="73"/>
      <c r="D71" s="73" t="s">
        <v>66</v>
      </c>
      <c r="E71" s="73"/>
      <c r="F71" s="73"/>
      <c r="G71" s="73"/>
      <c r="H71" s="73"/>
      <c r="I71" s="73"/>
      <c r="J71" s="73"/>
      <c r="K71" s="73"/>
      <c r="L71" s="73"/>
      <c r="M71" s="73"/>
      <c r="N71" s="73"/>
      <c r="O71" s="73"/>
      <c r="P71" s="73"/>
      <c r="Q71" s="73"/>
      <c r="R71" s="73"/>
      <c r="S71" s="73"/>
    </row>
    <row r="72" spans="1:19" x14ac:dyDescent="0.25">
      <c r="A72" s="73"/>
      <c r="B72" s="75" t="s">
        <v>754</v>
      </c>
      <c r="C72" s="73"/>
      <c r="D72" s="73" t="s">
        <v>72</v>
      </c>
      <c r="E72" s="73"/>
      <c r="F72" s="73"/>
      <c r="G72" s="73"/>
      <c r="H72" s="73"/>
      <c r="I72" s="73"/>
      <c r="J72" s="73"/>
      <c r="K72" s="73"/>
      <c r="L72" s="73"/>
      <c r="M72" s="73"/>
      <c r="N72" s="73"/>
      <c r="O72" s="73"/>
      <c r="P72" s="73"/>
      <c r="Q72" s="73"/>
      <c r="R72" s="73"/>
      <c r="S72" s="73"/>
    </row>
    <row r="73" spans="1:19" x14ac:dyDescent="0.25">
      <c r="B73" s="31"/>
    </row>
    <row r="74" spans="1:19" x14ac:dyDescent="0.25">
      <c r="A74" s="30" t="s">
        <v>745</v>
      </c>
      <c r="B74" s="31" t="s">
        <v>746</v>
      </c>
      <c r="D74" t="s">
        <v>537</v>
      </c>
    </row>
    <row r="75" spans="1:19" x14ac:dyDescent="0.25">
      <c r="B75" s="31" t="s">
        <v>748</v>
      </c>
      <c r="D75" t="s">
        <v>39</v>
      </c>
    </row>
    <row r="76" spans="1:19" x14ac:dyDescent="0.25">
      <c r="B76" s="31" t="s">
        <v>747</v>
      </c>
      <c r="D76" t="s">
        <v>40</v>
      </c>
    </row>
    <row r="77" spans="1:19" x14ac:dyDescent="0.25">
      <c r="B77" s="31" t="s">
        <v>125</v>
      </c>
      <c r="D77" t="s">
        <v>575</v>
      </c>
    </row>
    <row r="78" spans="1:19" x14ac:dyDescent="0.25">
      <c r="B78" s="31"/>
    </row>
    <row r="79" spans="1:19" x14ac:dyDescent="0.25">
      <c r="A79" s="30" t="s">
        <v>158</v>
      </c>
    </row>
    <row r="80" spans="1:19" x14ac:dyDescent="0.25">
      <c r="A80" s="30"/>
      <c r="B80" t="s">
        <v>162</v>
      </c>
    </row>
    <row r="81" spans="1:11" x14ac:dyDescent="0.25">
      <c r="A81" s="30"/>
      <c r="B81" t="s">
        <v>159</v>
      </c>
    </row>
    <row r="82" spans="1:11" x14ac:dyDescent="0.25">
      <c r="A82" s="30"/>
      <c r="B82" t="s">
        <v>160</v>
      </c>
    </row>
    <row r="83" spans="1:11" ht="17.399999999999999" x14ac:dyDescent="0.3">
      <c r="A83" s="23" t="s">
        <v>693</v>
      </c>
    </row>
    <row r="84" spans="1:11" ht="13.8" thickBot="1" x14ac:dyDescent="0.3"/>
    <row r="85" spans="1:11" ht="19.5" customHeight="1" thickBot="1" x14ac:dyDescent="0.3">
      <c r="A85" s="32" t="s">
        <v>715</v>
      </c>
      <c r="B85" s="26" t="s">
        <v>126</v>
      </c>
      <c r="C85" s="24"/>
      <c r="D85" s="24"/>
      <c r="E85" s="24"/>
      <c r="F85" s="24"/>
      <c r="G85" s="24"/>
      <c r="H85" s="24"/>
      <c r="I85" s="25"/>
    </row>
    <row r="86" spans="1:11" x14ac:dyDescent="0.25">
      <c r="A86" s="32"/>
    </row>
    <row r="87" spans="1:11" ht="93" customHeight="1" x14ac:dyDescent="0.25">
      <c r="A87" s="67" t="s">
        <v>714</v>
      </c>
      <c r="B87" s="197" t="str">
        <f>CONCATENATE($D$57," at ",$D$29,", for ",$D$38, " and settled using ", $D$54,", quoted in ",$D$77, " per ", $D$68)</f>
        <v>A Transaction under which one Party pays a Floating Price and the other Party pays a Fixed Price in respect of the Notional Quantity per Determination Period, at the National Balancing Point, being the conceptual point at which quantities of Natural Gas may be the subject of Trade Nominations made through UK Link in accordance with the Network Code, for the period from 06:00 hrs on the first day of a month to 06:00 hrs on the first day of the following month and settled using ,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v>
      </c>
      <c r="C87" s="197"/>
      <c r="D87" s="197"/>
      <c r="E87" s="197"/>
      <c r="F87" s="197"/>
      <c r="G87" s="197"/>
      <c r="H87" s="197"/>
      <c r="I87" s="197"/>
      <c r="J87" s="197"/>
      <c r="K87" s="197"/>
    </row>
    <row r="88" spans="1:11" ht="13.8" thickBot="1" x14ac:dyDescent="0.3">
      <c r="A88" s="32"/>
    </row>
    <row r="89" spans="1:11" ht="16.5" customHeight="1" thickBot="1" x14ac:dyDescent="0.3">
      <c r="A89" s="32" t="s">
        <v>715</v>
      </c>
      <c r="B89" s="26" t="s">
        <v>127</v>
      </c>
      <c r="C89" s="24"/>
      <c r="D89" s="24"/>
      <c r="E89" s="24"/>
      <c r="F89" s="24"/>
      <c r="G89" s="24"/>
      <c r="H89" s="24"/>
      <c r="I89" s="25"/>
    </row>
    <row r="90" spans="1:11" x14ac:dyDescent="0.25">
      <c r="A90" s="32"/>
    </row>
    <row r="91" spans="1:11" ht="104.25" customHeight="1" x14ac:dyDescent="0.25">
      <c r="A91" s="67" t="s">
        <v>714</v>
      </c>
      <c r="B91" s="197" t="str">
        <f>CONCATENATE($D$60, " at ",$D$29,", for ",$D$38, ", and settled using ", $D$54,", at a strike of ", $Q$6, " quoted in ",$D$77, " per ", $D$68,".")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the National Balancing Point, being the conceptual point at which quantities of Natural Gas may be the subject of Trade Nominations made through UK Link in accordance with the Network Code, for the period from 06:00 hrs on the first day of a month to 06:00 hrs on the first day of the following month, and settled using , where the Floating Price shall be the arithmetic average of the daily official settlement prices for the prompt month natural gas contract (national balancing point) on the International Petroleum Exchange (IPE), at a strike of XXX quoted in pence [, equal to 1/100 of a Pound Sterling,] per therm [, being the imperial measurement for a quantity of natural gas, equivalent to 100,000 Btu].</v>
      </c>
      <c r="C91" s="197"/>
      <c r="D91" s="197"/>
      <c r="E91" s="197"/>
      <c r="F91" s="197"/>
      <c r="G91" s="197"/>
      <c r="H91" s="197"/>
      <c r="I91" s="197"/>
      <c r="J91" s="197"/>
      <c r="K91" s="197"/>
    </row>
    <row r="92" spans="1:11" ht="13.8" thickBot="1" x14ac:dyDescent="0.3">
      <c r="A92" s="32"/>
    </row>
    <row r="93" spans="1:11" ht="16.5" customHeight="1" thickBot="1" x14ac:dyDescent="0.3">
      <c r="A93" s="32" t="s">
        <v>715</v>
      </c>
      <c r="B93" s="26" t="s">
        <v>128</v>
      </c>
      <c r="C93" s="24"/>
      <c r="D93" s="24"/>
      <c r="E93" s="24"/>
      <c r="F93" s="24"/>
      <c r="G93" s="24"/>
      <c r="H93" s="24"/>
      <c r="I93" s="25"/>
    </row>
    <row r="94" spans="1:11" x14ac:dyDescent="0.25">
      <c r="A94" s="32"/>
      <c r="B94" s="40"/>
      <c r="C94" s="27"/>
      <c r="D94" s="27"/>
      <c r="E94" s="27"/>
      <c r="F94" s="27"/>
      <c r="G94" s="27"/>
      <c r="H94" s="27"/>
      <c r="I94" s="27"/>
    </row>
    <row r="95" spans="1:11" ht="48.75" customHeight="1" x14ac:dyDescent="0.25">
      <c r="A95" s="67" t="s">
        <v>714</v>
      </c>
      <c r="B95" s="197" t="str">
        <f>CONCATENATE(D58," at ",D31,", for ",D47, ", quoted in ",D75, " per ", D70,".")</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Day to 06:00 hrs on the following Day, quoted in Pounds Sterling per million of British thermal units.</v>
      </c>
      <c r="C95" s="197"/>
      <c r="D95" s="197"/>
      <c r="E95" s="197"/>
      <c r="F95" s="197"/>
      <c r="G95" s="197"/>
      <c r="H95" s="197"/>
      <c r="I95" s="197"/>
      <c r="J95" s="197"/>
      <c r="K95" s="197"/>
    </row>
    <row r="96" spans="1:11" ht="13.8" thickBot="1" x14ac:dyDescent="0.3">
      <c r="A96" s="32"/>
      <c r="B96" s="40"/>
      <c r="C96" s="27"/>
      <c r="D96" s="27"/>
      <c r="E96" s="27"/>
      <c r="F96" s="27"/>
      <c r="G96" s="27"/>
      <c r="H96" s="27"/>
      <c r="I96" s="27"/>
    </row>
    <row r="97" spans="1:11" ht="15" customHeight="1" thickBot="1" x14ac:dyDescent="0.3">
      <c r="A97" s="32" t="s">
        <v>715</v>
      </c>
      <c r="B97" s="26" t="s">
        <v>129</v>
      </c>
      <c r="C97" s="24"/>
      <c r="D97" s="24"/>
      <c r="E97" s="24"/>
      <c r="F97" s="24"/>
      <c r="G97" s="24"/>
      <c r="H97" s="24"/>
      <c r="I97" s="25"/>
    </row>
    <row r="98" spans="1:11" x14ac:dyDescent="0.25">
      <c r="A98" s="32"/>
      <c r="C98" s="27"/>
      <c r="D98" s="27"/>
      <c r="E98" s="27"/>
      <c r="F98" s="27"/>
      <c r="G98" s="27"/>
      <c r="H98" s="27"/>
      <c r="I98" s="27"/>
    </row>
    <row r="99" spans="1:11" ht="115.5" customHeight="1" x14ac:dyDescent="0.25">
      <c r="A99" s="67" t="s">
        <v>714</v>
      </c>
      <c r="B99" s="197" t="str">
        <f>CONCATENATE(D64,", or ",O13, ", at ", D31,", for ",D50, ", quoted in ",D77, " per ", D68,".")</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or 140/90, at the Aggregate System Entry Point to the NTS  (National Transmission System - the principal pipeline system operated by Transco) at Bacton, for the period from 06:00 hrs of the first Day of the following Month to 06:00 hrs of the first Day of the following month, quoted in pence [, equal to 1/100 of a Pound Sterling,] per therm [, being the imperial measurement for a quantity of natural gas, equivalent to 100,000 Btu].</v>
      </c>
      <c r="C99" s="197"/>
      <c r="D99" s="197"/>
      <c r="E99" s="197"/>
      <c r="F99" s="197"/>
      <c r="G99" s="197"/>
      <c r="H99" s="197"/>
      <c r="I99" s="197"/>
      <c r="J99" s="197"/>
      <c r="K99" s="197"/>
    </row>
    <row r="100" spans="1:11" ht="13.8" thickBot="1" x14ac:dyDescent="0.3">
      <c r="A100" s="32"/>
      <c r="B100" s="29"/>
      <c r="C100" s="27"/>
      <c r="D100" s="27"/>
      <c r="E100" s="27"/>
      <c r="F100" s="27"/>
      <c r="G100" s="27"/>
      <c r="H100" s="27"/>
      <c r="I100" s="27"/>
    </row>
    <row r="101" spans="1:11" ht="18" customHeight="1" thickBot="1" x14ac:dyDescent="0.3">
      <c r="A101" s="32" t="s">
        <v>715</v>
      </c>
      <c r="B101" s="26" t="s">
        <v>131</v>
      </c>
      <c r="C101" s="24"/>
      <c r="D101" s="24"/>
      <c r="E101" s="24"/>
      <c r="F101" s="24"/>
      <c r="G101" s="24"/>
      <c r="H101" s="24"/>
      <c r="I101" s="25"/>
    </row>
    <row r="102" spans="1:11" x14ac:dyDescent="0.25">
      <c r="A102" s="32"/>
    </row>
    <row r="103" spans="1:11" ht="90.75" customHeight="1" x14ac:dyDescent="0.25">
      <c r="A103" s="67" t="s">
        <v>714</v>
      </c>
      <c r="B103" s="197" t="str">
        <f>CONCATENATE(D61," at ",D29,", for ",D43, ", at a strike of ", S13, " quoted in ",D77, " per ", D68)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the National Balancing Point, being the conceptual point at which quantities of Natural Gas may be the subject of Trade Nominations made through UK Link in accordance with the Network Code, for the period from 06:00 hrs 1st October  to 06:00 hrs 1st October of the following year, at a strike of 12 quoted in pence [, equal to 1/100 of a Pound Sterling,] per therm [, being the imperial measurement for a quantity of natural gas, equivalent to 100,000 Btu]</v>
      </c>
      <c r="C103" s="197"/>
      <c r="D103" s="197"/>
      <c r="E103" s="197"/>
      <c r="F103" s="197"/>
      <c r="G103" s="197"/>
      <c r="H103" s="197"/>
      <c r="I103" s="197"/>
      <c r="J103" s="197"/>
      <c r="K103" s="197"/>
    </row>
  </sheetData>
  <mergeCells count="7">
    <mergeCell ref="B99:K99"/>
    <mergeCell ref="B103:K103"/>
    <mergeCell ref="D29:R29"/>
    <mergeCell ref="D64:P64"/>
    <mergeCell ref="B87:K87"/>
    <mergeCell ref="B91:K91"/>
    <mergeCell ref="B95:K95"/>
  </mergeCells>
  <pageMargins left="0.36" right="0.28000000000000003" top="0.36" bottom="0.35" header="0.24" footer="0.23"/>
  <pageSetup paperSize="9" scale="5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U78"/>
  <sheetViews>
    <sheetView topLeftCell="A57" workbookViewId="0">
      <selection activeCell="B77" sqref="B77:K77"/>
    </sheetView>
  </sheetViews>
  <sheetFormatPr defaultRowHeight="13.2" x14ac:dyDescent="0.25"/>
  <cols>
    <col min="1" max="1" width="17.33203125" customWidth="1"/>
    <col min="2" max="2" width="12.44140625" customWidth="1"/>
    <col min="3" max="3" width="11.88671875" customWidth="1"/>
    <col min="6" max="8" width="10.5546875" customWidth="1"/>
    <col min="9" max="9" width="11.44140625" customWidth="1"/>
    <col min="11" max="11" width="13.88671875" customWidth="1"/>
    <col min="12" max="12" width="13.109375" customWidth="1"/>
    <col min="13" max="13" width="13.88671875" customWidth="1"/>
    <col min="14" max="14" width="11" customWidth="1"/>
    <col min="15" max="15" width="12.109375" customWidth="1"/>
    <col min="16" max="16" width="8" customWidth="1"/>
    <col min="17" max="17" width="9.88671875" customWidth="1"/>
    <col min="18" max="18" width="8" customWidth="1"/>
    <col min="19" max="19" width="10.109375" customWidth="1"/>
    <col min="20" max="20" width="6.6640625" customWidth="1"/>
    <col min="21" max="21" width="11.33203125" customWidth="1"/>
    <col min="22" max="22" width="14.88671875" customWidth="1"/>
    <col min="24" max="24" width="11.88671875" customWidth="1"/>
  </cols>
  <sheetData>
    <row r="1" spans="1:21" x14ac:dyDescent="0.25">
      <c r="A1" s="65" t="s">
        <v>823</v>
      </c>
    </row>
    <row r="2" spans="1:21" ht="17.399999999999999" x14ac:dyDescent="0.3">
      <c r="A2" s="23" t="s">
        <v>716</v>
      </c>
      <c r="B2" s="4"/>
      <c r="Q2" s="10"/>
      <c r="R2" s="11"/>
      <c r="S2" s="19" t="s">
        <v>658</v>
      </c>
      <c r="T2" s="11"/>
      <c r="U2" s="13"/>
    </row>
    <row r="3" spans="1:21" ht="13.8" thickBot="1" x14ac:dyDescent="0.3"/>
    <row r="4" spans="1:21" ht="35.25" customHeight="1" thickBot="1" x14ac:dyDescent="0.3">
      <c r="A4" s="7" t="s">
        <v>696</v>
      </c>
      <c r="B4" s="9"/>
      <c r="C4" s="5" t="s">
        <v>698</v>
      </c>
      <c r="D4" s="14"/>
      <c r="E4" s="5" t="s">
        <v>649</v>
      </c>
      <c r="F4" s="14"/>
      <c r="G4" s="5" t="s">
        <v>872</v>
      </c>
      <c r="H4" s="14"/>
      <c r="I4" s="5" t="s">
        <v>706</v>
      </c>
      <c r="J4" s="14"/>
      <c r="K4" s="5" t="s">
        <v>717</v>
      </c>
      <c r="L4" s="14"/>
      <c r="M4" s="5" t="s">
        <v>745</v>
      </c>
      <c r="N4" s="6"/>
      <c r="O4" s="34" t="s">
        <v>750</v>
      </c>
      <c r="P4" s="6"/>
      <c r="Q4" s="8" t="s">
        <v>653</v>
      </c>
      <c r="R4" s="17"/>
      <c r="S4" s="8" t="s">
        <v>88</v>
      </c>
      <c r="T4" s="17"/>
      <c r="U4" s="8" t="s">
        <v>82</v>
      </c>
    </row>
    <row r="5" spans="1:21" x14ac:dyDescent="0.25">
      <c r="A5" t="s">
        <v>683</v>
      </c>
      <c r="C5" s="2" t="s">
        <v>697</v>
      </c>
      <c r="D5" s="2"/>
      <c r="E5" s="2" t="s">
        <v>651</v>
      </c>
      <c r="F5" s="2"/>
      <c r="G5" s="47">
        <v>1999</v>
      </c>
      <c r="H5" s="2"/>
      <c r="I5" t="s">
        <v>707</v>
      </c>
      <c r="J5" s="2"/>
      <c r="K5" s="2" t="s">
        <v>662</v>
      </c>
      <c r="L5" s="2"/>
      <c r="M5" s="18" t="s">
        <v>746</v>
      </c>
      <c r="N5" s="18"/>
      <c r="O5" s="18" t="s">
        <v>755</v>
      </c>
      <c r="Q5" s="18" t="s">
        <v>704</v>
      </c>
      <c r="R5" s="18"/>
      <c r="S5" s="18">
        <v>22</v>
      </c>
      <c r="T5" s="18"/>
      <c r="U5" s="68">
        <v>36341</v>
      </c>
    </row>
    <row r="6" spans="1:21" x14ac:dyDescent="0.25">
      <c r="A6" t="s">
        <v>829</v>
      </c>
      <c r="C6" s="2" t="s">
        <v>711</v>
      </c>
      <c r="D6" s="2"/>
      <c r="E6" s="2" t="s">
        <v>664</v>
      </c>
      <c r="F6" s="2"/>
      <c r="G6" s="47">
        <v>2000</v>
      </c>
      <c r="H6" s="2"/>
      <c r="I6" t="s">
        <v>708</v>
      </c>
      <c r="J6" s="2"/>
      <c r="K6" s="2" t="s">
        <v>701</v>
      </c>
      <c r="L6" s="2"/>
      <c r="M6" s="18" t="s">
        <v>748</v>
      </c>
      <c r="N6" s="18"/>
      <c r="O6" s="18" t="s">
        <v>753</v>
      </c>
      <c r="Q6" s="18" t="s">
        <v>705</v>
      </c>
      <c r="R6" s="18"/>
      <c r="S6" s="18"/>
      <c r="T6" s="18"/>
      <c r="U6" s="18"/>
    </row>
    <row r="7" spans="1:21" x14ac:dyDescent="0.25">
      <c r="C7" s="2"/>
      <c r="D7" s="2"/>
      <c r="E7" s="2" t="s">
        <v>659</v>
      </c>
      <c r="F7" s="2"/>
      <c r="G7" s="47">
        <v>2001</v>
      </c>
      <c r="H7" s="2"/>
      <c r="I7" t="s">
        <v>709</v>
      </c>
      <c r="J7" s="2"/>
      <c r="K7" s="2" t="s">
        <v>702</v>
      </c>
      <c r="L7" s="2"/>
      <c r="M7" t="s">
        <v>747</v>
      </c>
    </row>
    <row r="8" spans="1:21" x14ac:dyDescent="0.25">
      <c r="E8" s="2" t="s">
        <v>836</v>
      </c>
      <c r="K8" t="s">
        <v>699</v>
      </c>
    </row>
    <row r="9" spans="1:21" x14ac:dyDescent="0.25">
      <c r="C9" s="2"/>
      <c r="D9" s="2"/>
      <c r="E9" s="2" t="s">
        <v>877</v>
      </c>
      <c r="F9" s="2"/>
      <c r="G9" s="2"/>
      <c r="H9" s="2"/>
      <c r="J9" s="2"/>
      <c r="K9" s="2" t="s">
        <v>700</v>
      </c>
      <c r="L9" s="2"/>
      <c r="M9" s="2"/>
      <c r="N9" s="2"/>
      <c r="O9" s="2"/>
    </row>
    <row r="10" spans="1:21" x14ac:dyDescent="0.25">
      <c r="E10" s="48" t="s">
        <v>873</v>
      </c>
      <c r="F10" s="28"/>
      <c r="G10" s="28"/>
      <c r="H10" s="28"/>
      <c r="K10" t="s">
        <v>703</v>
      </c>
    </row>
    <row r="11" spans="1:21" x14ac:dyDescent="0.25">
      <c r="E11" t="s">
        <v>880</v>
      </c>
      <c r="F11" s="28"/>
      <c r="G11" s="28"/>
      <c r="H11" s="28"/>
    </row>
    <row r="12" spans="1:21" x14ac:dyDescent="0.25">
      <c r="E12" t="s">
        <v>879</v>
      </c>
      <c r="F12" s="28"/>
      <c r="G12" s="28"/>
      <c r="H12" s="28"/>
    </row>
    <row r="13" spans="1:21" x14ac:dyDescent="0.25">
      <c r="S13" s="3"/>
    </row>
    <row r="14" spans="1:21" x14ac:dyDescent="0.25">
      <c r="A14" s="49" t="s">
        <v>682</v>
      </c>
      <c r="B14" s="50" t="s">
        <v>712</v>
      </c>
      <c r="S14" s="3"/>
    </row>
    <row r="15" spans="1:21" x14ac:dyDescent="0.25">
      <c r="A15" s="51"/>
      <c r="B15" s="50" t="s">
        <v>713</v>
      </c>
      <c r="S15" s="3"/>
    </row>
    <row r="16" spans="1:21" x14ac:dyDescent="0.25">
      <c r="S16" s="3"/>
    </row>
    <row r="17" spans="1:5" ht="17.25" customHeight="1" x14ac:dyDescent="0.3">
      <c r="A17" s="23" t="s">
        <v>710</v>
      </c>
    </row>
    <row r="19" spans="1:5" x14ac:dyDescent="0.25">
      <c r="A19" s="30" t="s">
        <v>698</v>
      </c>
      <c r="B19" s="31" t="s">
        <v>881</v>
      </c>
      <c r="D19" s="22" t="s">
        <v>598</v>
      </c>
    </row>
    <row r="20" spans="1:5" x14ac:dyDescent="0.25">
      <c r="B20" s="31" t="s">
        <v>711</v>
      </c>
      <c r="D20" t="s">
        <v>599</v>
      </c>
    </row>
    <row r="22" spans="1:5" x14ac:dyDescent="0.25">
      <c r="A22" s="30" t="s">
        <v>649</v>
      </c>
      <c r="B22" s="31" t="s">
        <v>882</v>
      </c>
      <c r="E22" t="s">
        <v>0</v>
      </c>
    </row>
    <row r="23" spans="1:5" x14ac:dyDescent="0.25">
      <c r="A23" s="30"/>
      <c r="B23" s="31" t="s">
        <v>883</v>
      </c>
      <c r="E23" t="s">
        <v>1</v>
      </c>
    </row>
    <row r="24" spans="1:5" x14ac:dyDescent="0.25">
      <c r="B24" s="31" t="s">
        <v>2</v>
      </c>
      <c r="E24" t="s">
        <v>618</v>
      </c>
    </row>
    <row r="25" spans="1:5" x14ac:dyDescent="0.25">
      <c r="B25" s="31" t="s">
        <v>3</v>
      </c>
      <c r="E25" t="s">
        <v>6</v>
      </c>
    </row>
    <row r="26" spans="1:5" x14ac:dyDescent="0.25">
      <c r="B26" s="31" t="s">
        <v>4</v>
      </c>
      <c r="E26" t="s">
        <v>600</v>
      </c>
    </row>
    <row r="27" spans="1:5" x14ac:dyDescent="0.25">
      <c r="B27" s="31" t="s">
        <v>5</v>
      </c>
      <c r="E27" t="s">
        <v>619</v>
      </c>
    </row>
    <row r="28" spans="1:5" x14ac:dyDescent="0.25">
      <c r="B28" s="31" t="s">
        <v>7</v>
      </c>
      <c r="E28" t="s">
        <v>601</v>
      </c>
    </row>
    <row r="29" spans="1:5" x14ac:dyDescent="0.25">
      <c r="A29" s="35"/>
      <c r="B29" s="31" t="s">
        <v>14</v>
      </c>
      <c r="E29" t="s">
        <v>603</v>
      </c>
    </row>
    <row r="30" spans="1:5" x14ac:dyDescent="0.25">
      <c r="B30" s="31" t="s">
        <v>13</v>
      </c>
      <c r="E30" t="s">
        <v>602</v>
      </c>
    </row>
    <row r="31" spans="1:5" x14ac:dyDescent="0.25">
      <c r="A31" s="35"/>
      <c r="B31" s="31" t="s">
        <v>25</v>
      </c>
      <c r="E31" t="s">
        <v>603</v>
      </c>
    </row>
    <row r="32" spans="1:5" x14ac:dyDescent="0.25">
      <c r="B32" s="31" t="s">
        <v>26</v>
      </c>
      <c r="E32" t="s">
        <v>152</v>
      </c>
    </row>
    <row r="33" spans="1:5" x14ac:dyDescent="0.25">
      <c r="B33" s="31" t="s">
        <v>27</v>
      </c>
      <c r="E33" t="s">
        <v>28</v>
      </c>
    </row>
    <row r="34" spans="1:5" x14ac:dyDescent="0.25">
      <c r="B34" s="31" t="s">
        <v>83</v>
      </c>
      <c r="E34" t="s">
        <v>604</v>
      </c>
    </row>
    <row r="35" spans="1:5" x14ac:dyDescent="0.25">
      <c r="B35" s="31" t="s">
        <v>558</v>
      </c>
      <c r="E35" t="s">
        <v>605</v>
      </c>
    </row>
    <row r="36" spans="1:5" x14ac:dyDescent="0.25">
      <c r="B36" s="31" t="s">
        <v>559</v>
      </c>
      <c r="E36" t="s">
        <v>606</v>
      </c>
    </row>
    <row r="37" spans="1:5" x14ac:dyDescent="0.25">
      <c r="B37" s="31" t="s">
        <v>560</v>
      </c>
      <c r="E37" t="s">
        <v>607</v>
      </c>
    </row>
    <row r="38" spans="1:5" x14ac:dyDescent="0.25">
      <c r="B38" s="31"/>
    </row>
    <row r="39" spans="1:5" x14ac:dyDescent="0.25">
      <c r="B39" s="31"/>
    </row>
    <row r="41" spans="1:5" x14ac:dyDescent="0.25">
      <c r="A41" s="30" t="s">
        <v>706</v>
      </c>
    </row>
    <row r="42" spans="1:5" x14ac:dyDescent="0.25">
      <c r="B42" s="31" t="s">
        <v>15</v>
      </c>
      <c r="D42" s="22" t="s">
        <v>608</v>
      </c>
    </row>
    <row r="43" spans="1:5" x14ac:dyDescent="0.25">
      <c r="B43" s="31" t="s">
        <v>16</v>
      </c>
      <c r="D43" t="s">
        <v>609</v>
      </c>
    </row>
    <row r="44" spans="1:5" x14ac:dyDescent="0.25">
      <c r="B44" s="31" t="s">
        <v>707</v>
      </c>
      <c r="D44" t="s">
        <v>621</v>
      </c>
    </row>
    <row r="46" spans="1:5" x14ac:dyDescent="0.25">
      <c r="A46" s="30" t="s">
        <v>717</v>
      </c>
      <c r="B46" s="31" t="s">
        <v>17</v>
      </c>
      <c r="D46" s="22" t="s">
        <v>548</v>
      </c>
    </row>
    <row r="47" spans="1:5" x14ac:dyDescent="0.25">
      <c r="B47" s="31" t="s">
        <v>18</v>
      </c>
      <c r="D47" t="s">
        <v>610</v>
      </c>
    </row>
    <row r="48" spans="1:5" x14ac:dyDescent="0.25">
      <c r="B48" s="31" t="s">
        <v>19</v>
      </c>
      <c r="D48" t="s">
        <v>611</v>
      </c>
    </row>
    <row r="49" spans="1:4" x14ac:dyDescent="0.25">
      <c r="B49" s="31" t="s">
        <v>21</v>
      </c>
      <c r="D49" t="s">
        <v>612</v>
      </c>
    </row>
    <row r="50" spans="1:4" x14ac:dyDescent="0.25">
      <c r="B50" s="32" t="s">
        <v>20</v>
      </c>
      <c r="D50" s="2" t="s">
        <v>613</v>
      </c>
    </row>
    <row r="51" spans="1:4" x14ac:dyDescent="0.25">
      <c r="B51" s="31" t="s">
        <v>29</v>
      </c>
      <c r="D51" t="s">
        <v>614</v>
      </c>
    </row>
    <row r="52" spans="1:4" x14ac:dyDescent="0.25">
      <c r="B52" s="31"/>
    </row>
    <row r="53" spans="1:4" x14ac:dyDescent="0.25">
      <c r="A53" s="30" t="s">
        <v>641</v>
      </c>
      <c r="B53" s="31" t="s">
        <v>644</v>
      </c>
      <c r="D53" s="22" t="s">
        <v>153</v>
      </c>
    </row>
    <row r="54" spans="1:4" x14ac:dyDescent="0.25">
      <c r="B54" s="31" t="s">
        <v>645</v>
      </c>
      <c r="D54" s="22" t="s">
        <v>154</v>
      </c>
    </row>
    <row r="55" spans="1:4" x14ac:dyDescent="0.25">
      <c r="B55" s="31" t="s">
        <v>76</v>
      </c>
      <c r="D55" s="22" t="s">
        <v>84</v>
      </c>
    </row>
    <row r="56" spans="1:4" x14ac:dyDescent="0.25">
      <c r="B56" s="31" t="s">
        <v>77</v>
      </c>
      <c r="D56" s="22" t="s">
        <v>124</v>
      </c>
    </row>
    <row r="57" spans="1:4" x14ac:dyDescent="0.25">
      <c r="B57" s="31" t="s">
        <v>265</v>
      </c>
      <c r="D57" s="22" t="s">
        <v>616</v>
      </c>
    </row>
    <row r="58" spans="1:4" x14ac:dyDescent="0.25">
      <c r="B58" s="31"/>
      <c r="D58" s="22"/>
    </row>
    <row r="59" spans="1:4" x14ac:dyDescent="0.25">
      <c r="A59" s="30" t="s">
        <v>745</v>
      </c>
      <c r="B59" s="31" t="s">
        <v>746</v>
      </c>
      <c r="D59" t="s">
        <v>537</v>
      </c>
    </row>
    <row r="60" spans="1:4" x14ac:dyDescent="0.25">
      <c r="B60" s="31" t="s">
        <v>748</v>
      </c>
      <c r="D60" t="s">
        <v>39</v>
      </c>
    </row>
    <row r="61" spans="1:4" x14ac:dyDescent="0.25">
      <c r="B61" s="31" t="s">
        <v>747</v>
      </c>
      <c r="D61" t="s">
        <v>40</v>
      </c>
    </row>
    <row r="62" spans="1:4" x14ac:dyDescent="0.25">
      <c r="B62" s="31"/>
      <c r="D62" s="22"/>
    </row>
    <row r="63" spans="1:4" x14ac:dyDescent="0.25">
      <c r="A63" s="30" t="s">
        <v>750</v>
      </c>
      <c r="B63" s="31" t="s">
        <v>755</v>
      </c>
      <c r="D63" s="56" t="s">
        <v>622</v>
      </c>
    </row>
    <row r="64" spans="1:4" x14ac:dyDescent="0.25">
      <c r="B64" s="31" t="s">
        <v>753</v>
      </c>
      <c r="D64" s="56" t="s">
        <v>615</v>
      </c>
    </row>
    <row r="65" spans="1:17" x14ac:dyDescent="0.25">
      <c r="B65" s="31"/>
      <c r="D65" s="22"/>
    </row>
    <row r="66" spans="1:17" x14ac:dyDescent="0.25">
      <c r="A66" s="30" t="s">
        <v>150</v>
      </c>
      <c r="B66" s="22" t="s">
        <v>151</v>
      </c>
      <c r="D66" s="22"/>
    </row>
    <row r="67" spans="1:17" x14ac:dyDescent="0.25">
      <c r="B67" s="31"/>
      <c r="D67" s="22"/>
    </row>
    <row r="68" spans="1:17" x14ac:dyDescent="0.25">
      <c r="B68" s="31"/>
      <c r="D68" s="22"/>
    </row>
    <row r="69" spans="1:17" ht="17.399999999999999" x14ac:dyDescent="0.3">
      <c r="A69" s="23" t="s">
        <v>693</v>
      </c>
    </row>
    <row r="70" spans="1:17" ht="13.8" thickBot="1" x14ac:dyDescent="0.3"/>
    <row r="71" spans="1:17" ht="20.25" customHeight="1" thickBot="1" x14ac:dyDescent="0.3">
      <c r="A71" s="32" t="s">
        <v>715</v>
      </c>
      <c r="B71" s="80" t="s">
        <v>541</v>
      </c>
      <c r="C71" s="24"/>
      <c r="D71" s="24"/>
      <c r="E71" s="24"/>
      <c r="F71" s="24"/>
      <c r="G71" s="24"/>
      <c r="H71" s="24"/>
      <c r="I71" s="25"/>
      <c r="P71" s="27"/>
      <c r="Q71" s="27"/>
    </row>
    <row r="72" spans="1:17" x14ac:dyDescent="0.25">
      <c r="A72" s="32"/>
    </row>
    <row r="73" spans="1:17" ht="53.25" customHeight="1" x14ac:dyDescent="0.25">
      <c r="A73" s="67" t="s">
        <v>714</v>
      </c>
      <c r="B73" s="200" t="str">
        <f>CONCATENATE(UKGas!D57,", for ",E22,", for ",D42," and settled ",D46,", quoted in ",UKGas!D75," per ",UKGas!D71,".")</f>
        <v>A Transaction under which one Party pays a Floating Price and the other Party pays a Fixed Price in respect of the Notional Quantity per Determination Period,, for half hours between 11:00 p.m. today and 11:00 p.m. tomorrow inclusive, for LOLP (Loss of Load Probability) or capacity payment in £/MWh as published for each half-hour by England and Wales Pool and settled against the average of all half-hour periods, quoted in Pounds Sterling per electric energy equivalent to the power of one kilowatt (1000 watts) operating for one hour.</v>
      </c>
      <c r="C73" s="201"/>
      <c r="D73" s="201"/>
      <c r="E73" s="201"/>
      <c r="F73" s="201"/>
      <c r="G73" s="201"/>
      <c r="H73" s="201"/>
      <c r="I73" s="201"/>
      <c r="J73" s="201"/>
      <c r="K73" s="201"/>
    </row>
    <row r="74" spans="1:17" ht="13.8" thickBot="1" x14ac:dyDescent="0.3">
      <c r="A74" s="32"/>
    </row>
    <row r="75" spans="1:17" ht="18" customHeight="1" thickBot="1" x14ac:dyDescent="0.3">
      <c r="A75" s="32" t="s">
        <v>715</v>
      </c>
      <c r="B75" s="26" t="s">
        <v>540</v>
      </c>
      <c r="C75" s="24"/>
      <c r="D75" s="24"/>
      <c r="E75" s="24"/>
      <c r="F75" s="24"/>
      <c r="G75" s="24"/>
      <c r="H75" s="24"/>
      <c r="I75" s="24"/>
      <c r="J75" s="24"/>
      <c r="K75" s="25"/>
      <c r="L75" s="27"/>
      <c r="M75" s="27"/>
      <c r="N75" s="27"/>
      <c r="O75" s="27"/>
      <c r="P75" s="27"/>
    </row>
    <row r="76" spans="1:17" x14ac:dyDescent="0.25">
      <c r="A76" s="32"/>
    </row>
    <row r="77" spans="1:17" ht="66.75" customHeight="1" x14ac:dyDescent="0.25">
      <c r="A77" s="67" t="s">
        <v>714</v>
      </c>
      <c r="B77" s="200" t="str">
        <f>CONCATENATE(D55,", for ",E23,", for ",D44," and settled ",D46," at a strike of ",S5," quoted in ",D60," per ",UKGas!D71, " and expiring on ","Jun-30,1999.")</f>
        <v>An agreement whereby the buyer (the holder) has the right but not the obligation to buy electricity for a specified price on a specified exercise date in exchange for a premium payment,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all half-hour periods at a strike of 22 quoted in Pounds Sterling per electric energy equivalent to the power of one kilowatt (1000 watts) operating for one hour and expiring on Jun-30,1999.</v>
      </c>
      <c r="C77" s="197"/>
      <c r="D77" s="197"/>
      <c r="E77" s="197"/>
      <c r="F77" s="197"/>
      <c r="G77" s="197"/>
      <c r="H77" s="197"/>
      <c r="I77" s="197"/>
      <c r="J77" s="197"/>
      <c r="K77" s="197"/>
    </row>
    <row r="78" spans="1:17" x14ac:dyDescent="0.25">
      <c r="A78" s="32"/>
    </row>
  </sheetData>
  <mergeCells count="2">
    <mergeCell ref="B77:K77"/>
    <mergeCell ref="B73:K73"/>
  </mergeCells>
  <pageMargins left="0.31" right="0.38" top="0.38" bottom="0.35" header="0.22" footer="0.21"/>
  <pageSetup paperSize="9" scale="6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418"/>
  <sheetViews>
    <sheetView tabSelected="1" workbookViewId="0">
      <pane ySplit="2" topLeftCell="A189" activePane="bottomLeft" state="frozen"/>
      <selection pane="bottomLeft" activeCell="M192" sqref="M192"/>
    </sheetView>
  </sheetViews>
  <sheetFormatPr defaultColWidth="9.109375" defaultRowHeight="13.2" x14ac:dyDescent="0.25"/>
  <cols>
    <col min="1" max="1" width="13.6640625" style="149" customWidth="1"/>
    <col min="2" max="2" width="12.6640625" style="123" customWidth="1"/>
    <col min="3" max="3" width="10.44140625" style="123" customWidth="1"/>
    <col min="4" max="4" width="14.33203125" style="123" customWidth="1"/>
    <col min="5" max="5" width="10.33203125" style="123" customWidth="1"/>
    <col min="6" max="6" width="9.88671875" style="123" customWidth="1"/>
    <col min="7" max="7" width="18.88671875" style="123" customWidth="1"/>
    <col min="8" max="8" width="11.5546875" style="123" customWidth="1"/>
    <col min="9" max="9" width="10.6640625" style="123" customWidth="1"/>
    <col min="10" max="10" width="14.88671875" style="123" customWidth="1"/>
    <col min="11" max="11" width="14.44140625" style="123" customWidth="1"/>
    <col min="12" max="12" width="9.109375" style="123"/>
    <col min="13" max="13" width="128.88671875" style="118" customWidth="1"/>
    <col min="14" max="55" width="9.109375" style="145"/>
    <col min="56" max="16384" width="9.109375" style="123"/>
  </cols>
  <sheetData>
    <row r="1" spans="1:55" customFormat="1" ht="17.399999999999999" x14ac:dyDescent="0.25">
      <c r="A1" s="151" t="s">
        <v>285</v>
      </c>
      <c r="M1" s="118"/>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row>
    <row r="2" spans="1:55" s="150" customFormat="1" ht="28.5" customHeight="1" x14ac:dyDescent="0.25">
      <c r="A2" s="156" t="s">
        <v>317</v>
      </c>
      <c r="B2" s="156" t="s">
        <v>351</v>
      </c>
      <c r="C2" s="157" t="s">
        <v>352</v>
      </c>
      <c r="D2" s="156" t="s">
        <v>353</v>
      </c>
      <c r="E2" s="156" t="s">
        <v>653</v>
      </c>
      <c r="F2" s="156" t="s">
        <v>711</v>
      </c>
      <c r="G2" s="156" t="s">
        <v>649</v>
      </c>
      <c r="H2" s="157" t="s">
        <v>301</v>
      </c>
      <c r="I2" s="156" t="s">
        <v>354</v>
      </c>
      <c r="J2" s="156" t="s">
        <v>717</v>
      </c>
      <c r="K2" s="158" t="s">
        <v>745</v>
      </c>
      <c r="L2" s="156" t="s">
        <v>750</v>
      </c>
      <c r="M2" s="156" t="s">
        <v>114</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row>
    <row r="3" spans="1:55" s="186" customFormat="1" ht="83.25" customHeight="1" x14ac:dyDescent="0.25">
      <c r="A3" s="183" t="s">
        <v>318</v>
      </c>
      <c r="B3" s="184" t="s">
        <v>361</v>
      </c>
      <c r="C3" s="184" t="s">
        <v>694</v>
      </c>
      <c r="D3" s="184" t="s">
        <v>683</v>
      </c>
      <c r="E3" s="184" t="s">
        <v>451</v>
      </c>
      <c r="F3" s="184" t="s">
        <v>451</v>
      </c>
      <c r="G3" s="187" t="s">
        <v>302</v>
      </c>
      <c r="H3" s="184" t="s">
        <v>573</v>
      </c>
      <c r="I3" s="184" t="s">
        <v>451</v>
      </c>
      <c r="J3" s="184" t="s">
        <v>451</v>
      </c>
      <c r="K3" s="184" t="s">
        <v>586</v>
      </c>
      <c r="L3" s="183" t="s">
        <v>587</v>
      </c>
      <c r="M3" s="184" t="str">
        <f>CONCATENATE(UKGas!$D57," for ",UKGas!$D$38, UKGas!$D$54,", quoted in ",UKGas!$D$77, " per ", UKGas!$D$68, UKGas!$B80, ".")</f>
        <v>A Transaction under which one Party pays a Floating Price and the other Party pays a Fixed Price in respect of the Notional Quantity per Determination Period, for the period from 06:00 hrs on the first day of a month to 06:00 hrs on the first day of the following month,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 pursuant to any master agreement between the Parties, or if no master agreement is in effect, the GTCs (Financial) specified in this website (or its successor).</v>
      </c>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row>
    <row r="4" spans="1:55" s="186" customFormat="1" ht="72.75" customHeight="1" x14ac:dyDescent="0.25">
      <c r="A4" s="183" t="s">
        <v>318</v>
      </c>
      <c r="B4" s="184" t="s">
        <v>361</v>
      </c>
      <c r="C4" s="184" t="s">
        <v>694</v>
      </c>
      <c r="D4" s="184" t="s">
        <v>683</v>
      </c>
      <c r="E4" s="184" t="s">
        <v>451</v>
      </c>
      <c r="F4" s="184" t="s">
        <v>451</v>
      </c>
      <c r="G4" s="187" t="s">
        <v>111</v>
      </c>
      <c r="H4" s="184" t="s">
        <v>573</v>
      </c>
      <c r="I4" s="184" t="s">
        <v>451</v>
      </c>
      <c r="J4" s="184" t="s">
        <v>451</v>
      </c>
      <c r="K4" s="183" t="s">
        <v>588</v>
      </c>
      <c r="L4" s="184" t="s">
        <v>589</v>
      </c>
      <c r="M4" s="184" t="str">
        <f>CONCATENATE(UKGas!$D57," for ",UKGas!$D$39, UKGas!$D$54,", quoted in ",UKGas!$D$74, " per ", UKGas!$D$70, UKGas!$B80, ".")</f>
        <v>A Transaction under which one Party pays a Floating Price and the other Party pays a Fixed Price in respect of the Notional Quantity per Determination Period, for the period from 06:00 hrs 1st January to 06:00 hrs 1st April, where the Floating Price shall be the arithmetic average of the daily official settlement prices for the prompt month natural gas contract (national balancing point) on the International Petroleum Exchange (IPE), quoted in United States Dollars per million of British thermal units, pursuant to any master agreement between the Parties, or if no master agreement is in effect, the GTCs (Financial) specified in this website (or its successor).</v>
      </c>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row>
    <row r="5" spans="1:55" s="186" customFormat="1" ht="72" customHeight="1" x14ac:dyDescent="0.25">
      <c r="A5" s="183" t="s">
        <v>318</v>
      </c>
      <c r="B5" s="184" t="s">
        <v>361</v>
      </c>
      <c r="C5" s="184" t="s">
        <v>694</v>
      </c>
      <c r="D5" s="184" t="s">
        <v>683</v>
      </c>
      <c r="E5" s="184" t="s">
        <v>451</v>
      </c>
      <c r="F5" s="184" t="s">
        <v>451</v>
      </c>
      <c r="G5" s="187" t="s">
        <v>254</v>
      </c>
      <c r="H5" s="184" t="s">
        <v>573</v>
      </c>
      <c r="I5" s="184" t="s">
        <v>451</v>
      </c>
      <c r="J5" s="184" t="s">
        <v>451</v>
      </c>
      <c r="K5" s="184" t="s">
        <v>590</v>
      </c>
      <c r="L5" s="184" t="s">
        <v>591</v>
      </c>
      <c r="M5" s="184" t="str">
        <f>CONCATENATE(UKGas!$D57," for ",UKGas!$D$43, UKGas!$D$54,", quoted in ",UKGas!$D$75, " per ", UKGas!$D$71, UKGas!$B80, ".")</f>
        <v>A Transaction under which one Party pays a Floating Price and the other Party pays a Fixed Price in respect of the Notional Quantity per Determination Period, for the period from 06:00 hrs 1st October  to 06:00 hrs 1st October of the following year, where the Floating Price shall be the arithmetic average of the daily official settlement prices for the prompt month natural gas contract (national balancing point) on the International Petroleum Exchange (IPE), quoted in Pounds Sterling per electric energy equivalent to the power of one kilowatt (1000 watts) operating for one hour, pursuant to any master agreement between the Parties, or if no master agreement is in effect, the GTCs (Financial) specified in this website (or its successor).</v>
      </c>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row>
    <row r="6" spans="1:55" s="186" customFormat="1" ht="70.5" customHeight="1" x14ac:dyDescent="0.25">
      <c r="A6" s="183" t="s">
        <v>318</v>
      </c>
      <c r="B6" s="184" t="s">
        <v>361</v>
      </c>
      <c r="C6" s="184" t="s">
        <v>694</v>
      </c>
      <c r="D6" s="184" t="s">
        <v>683</v>
      </c>
      <c r="E6" s="184" t="s">
        <v>451</v>
      </c>
      <c r="F6" s="184" t="s">
        <v>451</v>
      </c>
      <c r="G6" s="187" t="s">
        <v>138</v>
      </c>
      <c r="H6" s="184" t="s">
        <v>573</v>
      </c>
      <c r="I6" s="184" t="s">
        <v>451</v>
      </c>
      <c r="J6" s="184" t="s">
        <v>451</v>
      </c>
      <c r="K6" s="184" t="s">
        <v>592</v>
      </c>
      <c r="L6" s="184" t="s">
        <v>593</v>
      </c>
      <c r="M6" s="184" t="str">
        <f>CONCATENATE(UKGas!$D57," for ",UKGas!$D$44, UKGas!$D$54,", quoted in ",UKGas!$D$76, " per ", UKGas!$D$72, UKGas!$B80, ".")</f>
        <v>A Transaction under which one Party pays a Floating Price and the other Party pays a Fixed Price in respect of the Notional Quantity per Determination Period, for the period from 06:00 hrs 1st January to 06:00 hrs 1st January of the following year, where the Floating Price shall be the arithmetic average of the daily official settlement prices for the prompt month natural gas contract (national balancing point) on the International Petroleum Exchange (IPE), quoted in EUROs per one billion joules, approximately equivalent to 948,000 Btu, pursuant to any master agreement between the Parties, or if no master agreement is in effect, the GTCs (Financial) specified in this website (or its successor).</v>
      </c>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row>
    <row r="7" spans="1:55" s="186" customFormat="1" ht="83.25" customHeight="1" x14ac:dyDescent="0.25">
      <c r="A7" s="183" t="s">
        <v>318</v>
      </c>
      <c r="B7" s="184" t="s">
        <v>361</v>
      </c>
      <c r="C7" s="184" t="s">
        <v>694</v>
      </c>
      <c r="D7" s="184" t="s">
        <v>684</v>
      </c>
      <c r="E7" s="184" t="s">
        <v>255</v>
      </c>
      <c r="F7" s="184" t="s">
        <v>451</v>
      </c>
      <c r="G7" s="187" t="s">
        <v>302</v>
      </c>
      <c r="H7" s="184" t="s">
        <v>573</v>
      </c>
      <c r="I7" s="184" t="s">
        <v>451</v>
      </c>
      <c r="J7" s="184" t="s">
        <v>451</v>
      </c>
      <c r="K7" s="184" t="s">
        <v>586</v>
      </c>
      <c r="L7" s="183" t="s">
        <v>587</v>
      </c>
      <c r="M7" s="184" t="str">
        <f ca="1">CONCATENATE(UKGas!$D$60,", for ",UKGas!$D$38,UKGas!D54 UKGas!$D$54, ", quoted in ",UKGas!$D$77, " per ", UKGas!$D$68, UKGas!$B80, ".")</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for the period from 06:00 hrs on the first day of a month to 06:00 hrs on the first day of the following month,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 pursuant to any master agreement between the Parties, or if no master agreement is in effect, the GTCs (Financial) specified in this website (or its successor).</v>
      </c>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row>
    <row r="8" spans="1:55" s="186" customFormat="1" ht="83.25" customHeight="1" x14ac:dyDescent="0.25">
      <c r="A8" s="183" t="s">
        <v>318</v>
      </c>
      <c r="B8" s="184" t="s">
        <v>361</v>
      </c>
      <c r="C8" s="184" t="s">
        <v>694</v>
      </c>
      <c r="D8" s="184" t="s">
        <v>684</v>
      </c>
      <c r="E8" s="184" t="s">
        <v>75</v>
      </c>
      <c r="F8" s="184" t="s">
        <v>451</v>
      </c>
      <c r="G8" s="187" t="s">
        <v>302</v>
      </c>
      <c r="H8" s="184" t="s">
        <v>573</v>
      </c>
      <c r="I8" s="184" t="s">
        <v>451</v>
      </c>
      <c r="J8" s="184" t="s">
        <v>451</v>
      </c>
      <c r="K8" s="183" t="s">
        <v>588</v>
      </c>
      <c r="L8" s="184" t="s">
        <v>589</v>
      </c>
      <c r="M8" s="184" t="str">
        <f>CONCATENATE(UKGas!$D$61,", for ",UKGas!$D$38, UKGas!$D$54,", quoted in ",UKGas!$D$74, " per ", UKGas!$D$70,UKGas!$B80, ".")</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for the period from 06:00 hrs on the first day of a month to 06:00 hrs on the first day of the following month, where the Floating Price shall be the arithmetic average of the daily official settlement prices for the prompt month natural gas contract (national balancing point) on the International Petroleum Exchange (IPE), quoted in United States Dollars per million of British thermal units, pursuant to any master agreement between the Parties, or if no master agreement is in effect, the GTCs (Financial) specified in this website (or its successor).</v>
      </c>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row>
    <row r="9" spans="1:55" s="186" customFormat="1" ht="82.5" customHeight="1" x14ac:dyDescent="0.25">
      <c r="A9" s="183" t="s">
        <v>318</v>
      </c>
      <c r="B9" s="184" t="s">
        <v>361</v>
      </c>
      <c r="C9" s="184" t="s">
        <v>694</v>
      </c>
      <c r="D9" s="184" t="s">
        <v>684</v>
      </c>
      <c r="E9" s="184" t="s">
        <v>255</v>
      </c>
      <c r="F9" s="184" t="s">
        <v>451</v>
      </c>
      <c r="G9" s="187" t="s">
        <v>111</v>
      </c>
      <c r="H9" s="184" t="s">
        <v>573</v>
      </c>
      <c r="I9" s="184" t="s">
        <v>451</v>
      </c>
      <c r="J9" s="184" t="s">
        <v>451</v>
      </c>
      <c r="K9" s="184" t="s">
        <v>586</v>
      </c>
      <c r="L9" s="183" t="s">
        <v>587</v>
      </c>
      <c r="M9" s="184" t="str">
        <f>CONCATENATE(UKGas!$D$60, ", for ",UKGas!$D$39, UKGas!$D$54,", quoted in ",UKGas!$D$77, " per ", UKGas!$D$68, UKGas!$B80, ".")</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for the period from 06:00 hrs 1st January to 06:00 hrs 1st April,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 pursuant to any master agreement between the Parties, or if no master agreement is in effect, the GTCs (Financial) specified in this website (or its successor).</v>
      </c>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row>
    <row r="10" spans="1:55" s="186" customFormat="1" ht="84" customHeight="1" x14ac:dyDescent="0.25">
      <c r="A10" s="183" t="s">
        <v>318</v>
      </c>
      <c r="B10" s="184" t="s">
        <v>361</v>
      </c>
      <c r="C10" s="184" t="s">
        <v>694</v>
      </c>
      <c r="D10" s="184" t="s">
        <v>684</v>
      </c>
      <c r="E10" s="184" t="s">
        <v>75</v>
      </c>
      <c r="F10" s="184" t="s">
        <v>451</v>
      </c>
      <c r="G10" s="187" t="s">
        <v>111</v>
      </c>
      <c r="H10" s="184" t="s">
        <v>573</v>
      </c>
      <c r="I10" s="184" t="s">
        <v>451</v>
      </c>
      <c r="J10" s="184" t="s">
        <v>451</v>
      </c>
      <c r="K10" s="183" t="s">
        <v>588</v>
      </c>
      <c r="L10" s="184" t="s">
        <v>589</v>
      </c>
      <c r="M10" s="184" t="str">
        <f>CONCATENATE(UKGas!$D$61,", for ",UKGas!$D$39, UKGas!$D$54,", quoted in ",UKGas!$D$74, " per ", UKGas!$D$70, UKGas!$B80, ".")</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for the period from 06:00 hrs 1st January to 06:00 hrs 1st April, where the Floating Price shall be the arithmetic average of the daily official settlement prices for the prompt month natural gas contract (national balancing point) on the International Petroleum Exchange (IPE), quoted in United States Dollars per million of British thermal units, pursuant to any master agreement between the Parties, or if no master agreement is in effect, the GTCs (Financial) specified in this website (or its successor).</v>
      </c>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row>
    <row r="11" spans="1:55" s="186" customFormat="1" ht="56.25" customHeight="1" x14ac:dyDescent="0.25">
      <c r="A11" s="183" t="s">
        <v>822</v>
      </c>
      <c r="B11" s="184" t="s">
        <v>361</v>
      </c>
      <c r="C11" s="184" t="s">
        <v>695</v>
      </c>
      <c r="D11" s="184" t="s">
        <v>580</v>
      </c>
      <c r="E11" s="184" t="s">
        <v>451</v>
      </c>
      <c r="F11" s="184" t="s">
        <v>451</v>
      </c>
      <c r="G11" s="188" t="s">
        <v>690</v>
      </c>
      <c r="H11" s="189" t="s">
        <v>648</v>
      </c>
      <c r="I11" s="184" t="s">
        <v>358</v>
      </c>
      <c r="J11" s="184" t="s">
        <v>451</v>
      </c>
      <c r="K11" s="183" t="s">
        <v>584</v>
      </c>
      <c r="L11" s="184" t="s">
        <v>585</v>
      </c>
      <c r="M11" s="184" t="str">
        <f>CONCATENATE(UKGas!$D$59,", for ",UKGas!$D$47,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the Day to 06:00 hrs on the following Day, quoted in Pounds Sterling per million of British thermal units, pursuant to any master agreement between the Parties, or if no master agreement is in effect, the GTCs for UK Gas Physical under NBP 1997 Terms (as amended in this website (or its successor)).</v>
      </c>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row>
    <row r="12" spans="1:55" s="186" customFormat="1" ht="56.25" customHeight="1" x14ac:dyDescent="0.25">
      <c r="A12" s="183" t="s">
        <v>822</v>
      </c>
      <c r="B12" s="184" t="s">
        <v>361</v>
      </c>
      <c r="C12" s="184" t="s">
        <v>695</v>
      </c>
      <c r="D12" s="184" t="s">
        <v>580</v>
      </c>
      <c r="E12" s="184" t="s">
        <v>451</v>
      </c>
      <c r="F12" s="184" t="s">
        <v>451</v>
      </c>
      <c r="G12" s="188" t="s">
        <v>651</v>
      </c>
      <c r="H12" s="189" t="s">
        <v>648</v>
      </c>
      <c r="I12" s="184" t="s">
        <v>358</v>
      </c>
      <c r="J12" s="184" t="s">
        <v>451</v>
      </c>
      <c r="K12" s="183" t="s">
        <v>584</v>
      </c>
      <c r="L12" s="184" t="s">
        <v>585</v>
      </c>
      <c r="M12" s="184" t="str">
        <f>CONCATENATE(UKGas!$D$59,", for ",UKGas!$D$48,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the following Day to 06:00 hrs on the next following Day, quoted in Pounds Sterling per million of British thermal units, pursuant to any master agreement between the Parties, or if no master agreement is in effect, the GTCs for UK Gas Physical under NBP 1997 Terms (as amended in this website (or its successor)).</v>
      </c>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row>
    <row r="13" spans="1:55" s="186" customFormat="1" ht="55.5" customHeight="1" x14ac:dyDescent="0.25">
      <c r="A13" s="183" t="s">
        <v>822</v>
      </c>
      <c r="B13" s="184" t="s">
        <v>361</v>
      </c>
      <c r="C13" s="184" t="s">
        <v>695</v>
      </c>
      <c r="D13" s="184" t="s">
        <v>580</v>
      </c>
      <c r="E13" s="184" t="s">
        <v>451</v>
      </c>
      <c r="F13" s="184" t="s">
        <v>451</v>
      </c>
      <c r="G13" s="188" t="s">
        <v>659</v>
      </c>
      <c r="H13" s="189" t="s">
        <v>648</v>
      </c>
      <c r="I13" s="184" t="s">
        <v>358</v>
      </c>
      <c r="J13" s="184" t="s">
        <v>451</v>
      </c>
      <c r="K13" s="183" t="s">
        <v>584</v>
      </c>
      <c r="L13" s="184" t="s">
        <v>585</v>
      </c>
      <c r="M13" s="184" t="str">
        <f>CONCATENATE(UKGas!$D$59,", for ",UKGas!$D$49,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a Day to 06:00 hrs of the first Day of the following month, quoted in Pounds Sterling per million of British thermal units, pursuant to any master agreement between the Parties, or if no master agreement is in effect, the GTCs for UK Gas Physical under NBP 1997 Terms (as amended in this website (or its successor)).</v>
      </c>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row>
    <row r="14" spans="1:55" s="186" customFormat="1" ht="57" customHeight="1" x14ac:dyDescent="0.25">
      <c r="A14" s="183" t="s">
        <v>822</v>
      </c>
      <c r="B14" s="184" t="s">
        <v>361</v>
      </c>
      <c r="C14" s="184" t="s">
        <v>695</v>
      </c>
      <c r="D14" s="184" t="s">
        <v>580</v>
      </c>
      <c r="E14" s="184" t="s">
        <v>451</v>
      </c>
      <c r="F14" s="184" t="s">
        <v>451</v>
      </c>
      <c r="G14" s="188" t="s">
        <v>650</v>
      </c>
      <c r="H14" s="189" t="s">
        <v>648</v>
      </c>
      <c r="I14" s="184" t="s">
        <v>358</v>
      </c>
      <c r="J14" s="184" t="s">
        <v>451</v>
      </c>
      <c r="K14" s="183" t="s">
        <v>584</v>
      </c>
      <c r="L14" s="184" t="s">
        <v>585</v>
      </c>
      <c r="M14" s="184" t="str">
        <f>CONCATENATE(UKGas!$D$59,", for ",UKGas!$D$50,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under NBP 1997 Terms (as amended in this website (or its successor)).</v>
      </c>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row>
    <row r="15" spans="1:55" s="186" customFormat="1" ht="54.75" customHeight="1" x14ac:dyDescent="0.25">
      <c r="A15" s="183" t="s">
        <v>822</v>
      </c>
      <c r="B15" s="184" t="s">
        <v>361</v>
      </c>
      <c r="C15" s="184" t="s">
        <v>695</v>
      </c>
      <c r="D15" s="184" t="s">
        <v>580</v>
      </c>
      <c r="E15" s="184" t="s">
        <v>451</v>
      </c>
      <c r="F15" s="184" t="s">
        <v>451</v>
      </c>
      <c r="G15" s="187" t="s">
        <v>302</v>
      </c>
      <c r="H15" s="189" t="s">
        <v>648</v>
      </c>
      <c r="I15" s="184" t="s">
        <v>358</v>
      </c>
      <c r="J15" s="184" t="s">
        <v>451</v>
      </c>
      <c r="K15" s="183" t="s">
        <v>584</v>
      </c>
      <c r="L15" s="184" t="s">
        <v>585</v>
      </c>
      <c r="M15" s="184" t="str">
        <f>CONCATENATE(UKGas!$D$59,", for ",UKGas!$D$38,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under NBP 1997 Terms (as amended in this website (or its successor)).</v>
      </c>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row>
    <row r="16" spans="1:55" s="186" customFormat="1" ht="57.75" customHeight="1" x14ac:dyDescent="0.25">
      <c r="A16" s="183" t="s">
        <v>822</v>
      </c>
      <c r="B16" s="184" t="s">
        <v>361</v>
      </c>
      <c r="C16" s="184" t="s">
        <v>695</v>
      </c>
      <c r="D16" s="184" t="s">
        <v>581</v>
      </c>
      <c r="E16" s="184" t="s">
        <v>451</v>
      </c>
      <c r="F16" s="184" t="s">
        <v>451</v>
      </c>
      <c r="G16" s="188" t="s">
        <v>690</v>
      </c>
      <c r="H16" s="189" t="s">
        <v>652</v>
      </c>
      <c r="I16" s="184" t="s">
        <v>358</v>
      </c>
      <c r="J16" s="184" t="s">
        <v>451</v>
      </c>
      <c r="K16" s="183" t="s">
        <v>584</v>
      </c>
      <c r="L16" s="184" t="s">
        <v>585</v>
      </c>
      <c r="M16" s="184" t="str">
        <f>CONCATENATE(UKGas!$D$58, ", at ",UKGas!$D$31,", for ",UKGas!$D$47,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Day to 06:00 hrs on the following Day quoted in Pounds Sterling per million of British thermal units, pursuant to any master agreement between the Parties, or if no master agreement is in effect, the GTCs for UK Gas Physical Beach in this website (or its successor).</v>
      </c>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row>
    <row r="17" spans="1:55" s="186" customFormat="1" ht="69.75" customHeight="1" x14ac:dyDescent="0.25">
      <c r="A17" s="183" t="s">
        <v>822</v>
      </c>
      <c r="B17" s="184" t="s">
        <v>361</v>
      </c>
      <c r="C17" s="184" t="s">
        <v>695</v>
      </c>
      <c r="D17" s="184" t="s">
        <v>581</v>
      </c>
      <c r="E17" s="184" t="s">
        <v>451</v>
      </c>
      <c r="F17" s="184" t="s">
        <v>451</v>
      </c>
      <c r="G17" s="188" t="s">
        <v>651</v>
      </c>
      <c r="H17" s="189" t="s">
        <v>652</v>
      </c>
      <c r="I17" s="184" t="s">
        <v>358</v>
      </c>
      <c r="J17" s="184" t="s">
        <v>451</v>
      </c>
      <c r="K17" s="183" t="s">
        <v>584</v>
      </c>
      <c r="L17" s="184" t="s">
        <v>585</v>
      </c>
      <c r="M17" s="184" t="str">
        <f>CONCATENATE(UKGas!$D$58, ", at ",UKGas!$D$31,", for ",UKGas!$D$48,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following Day to 06:00 hrs on the next following Day quoted in Pounds Sterling per million of British thermal units, pursuant to any master agreement between the Parties, or if no master agreement is in effect, the GTCs for UK Gas Physical Beach in this website (or its successor).</v>
      </c>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row>
    <row r="18" spans="1:55" s="186" customFormat="1" ht="66" customHeight="1" x14ac:dyDescent="0.25">
      <c r="A18" s="183" t="s">
        <v>822</v>
      </c>
      <c r="B18" s="184" t="s">
        <v>361</v>
      </c>
      <c r="C18" s="184" t="s">
        <v>695</v>
      </c>
      <c r="D18" s="184" t="s">
        <v>581</v>
      </c>
      <c r="E18" s="184" t="s">
        <v>451</v>
      </c>
      <c r="F18" s="184" t="s">
        <v>451</v>
      </c>
      <c r="G18" s="188" t="s">
        <v>659</v>
      </c>
      <c r="H18" s="189" t="s">
        <v>652</v>
      </c>
      <c r="I18" s="184" t="s">
        <v>358</v>
      </c>
      <c r="J18" s="184" t="s">
        <v>451</v>
      </c>
      <c r="K18" s="183" t="s">
        <v>584</v>
      </c>
      <c r="L18" s="184" t="s">
        <v>585</v>
      </c>
      <c r="M18" s="184" t="str">
        <f>CONCATENATE(UKGas!$D$58, ", at ",UKGas!$D$31,", for ",UKGas!$D$49,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a Day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row>
    <row r="19" spans="1:55" s="186" customFormat="1" ht="69.75" customHeight="1" x14ac:dyDescent="0.25">
      <c r="A19" s="183" t="s">
        <v>822</v>
      </c>
      <c r="B19" s="184" t="s">
        <v>361</v>
      </c>
      <c r="C19" s="184" t="s">
        <v>695</v>
      </c>
      <c r="D19" s="184" t="s">
        <v>581</v>
      </c>
      <c r="E19" s="184" t="s">
        <v>451</v>
      </c>
      <c r="F19" s="184" t="s">
        <v>451</v>
      </c>
      <c r="G19" s="188" t="s">
        <v>650</v>
      </c>
      <c r="H19" s="189" t="s">
        <v>652</v>
      </c>
      <c r="I19" s="184" t="s">
        <v>358</v>
      </c>
      <c r="J19" s="184" t="s">
        <v>451</v>
      </c>
      <c r="K19" s="183" t="s">
        <v>584</v>
      </c>
      <c r="L19" s="184" t="s">
        <v>585</v>
      </c>
      <c r="M19" s="184" t="str">
        <f>CONCATENATE(UKGas!$D$58, ", at ",UKGas!$D$29,", for ",UKGas!$D$50, " quoted in ",UKGas!$D$75, " per ", UKGas!$D$70, UKGas!$B82, ".")</f>
        <v>A Transaction under which the Seller shall sell and the Buyer shall purchase a quantity of natural gas equal to the Daily or Designated Quantity at the Contract Price, at the National Balancing Point, being the conceptual point at which quantities of Natural Gas may be the subject of Trade Nominations made through UK Link in accordance with the Network Code,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row>
    <row r="20" spans="1:55" s="186" customFormat="1" ht="69" customHeight="1" x14ac:dyDescent="0.25">
      <c r="A20" s="183" t="s">
        <v>822</v>
      </c>
      <c r="B20" s="184" t="s">
        <v>361</v>
      </c>
      <c r="C20" s="184" t="s">
        <v>695</v>
      </c>
      <c r="D20" s="184" t="s">
        <v>581</v>
      </c>
      <c r="E20" s="184" t="s">
        <v>451</v>
      </c>
      <c r="F20" s="184" t="s">
        <v>451</v>
      </c>
      <c r="G20" s="187" t="s">
        <v>302</v>
      </c>
      <c r="H20" s="189" t="s">
        <v>652</v>
      </c>
      <c r="I20" s="184" t="s">
        <v>358</v>
      </c>
      <c r="J20" s="184" t="s">
        <v>451</v>
      </c>
      <c r="K20" s="183" t="s">
        <v>584</v>
      </c>
      <c r="L20" s="184" t="s">
        <v>585</v>
      </c>
      <c r="M20" s="184" t="str">
        <f>CONCATENATE(UKGas!$D$58, ", at ",UKGas!$D$31,", for ",UKGas!$D$38,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Beach in this website (or its successor).</v>
      </c>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row>
    <row r="21" spans="1:55" s="186" customFormat="1" ht="69" customHeight="1" x14ac:dyDescent="0.25">
      <c r="A21" s="183" t="s">
        <v>822</v>
      </c>
      <c r="B21" s="184" t="s">
        <v>361</v>
      </c>
      <c r="C21" s="184" t="s">
        <v>695</v>
      </c>
      <c r="D21" s="184" t="s">
        <v>581</v>
      </c>
      <c r="E21" s="184" t="s">
        <v>451</v>
      </c>
      <c r="F21" s="184" t="s">
        <v>451</v>
      </c>
      <c r="G21" s="188" t="s">
        <v>690</v>
      </c>
      <c r="H21" s="189" t="s">
        <v>688</v>
      </c>
      <c r="I21" s="184" t="s">
        <v>358</v>
      </c>
      <c r="J21" s="184" t="s">
        <v>451</v>
      </c>
      <c r="K21" s="183" t="s">
        <v>584</v>
      </c>
      <c r="L21" s="184" t="s">
        <v>585</v>
      </c>
      <c r="M21" s="184" t="str">
        <f>CONCATENATE(UKGas!$D$58, ", at ",UKGas!$D$33,", for ",UKGas!$D$47,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on the Day to 06:00 hrs on the following Day quoted in Pounds Sterling per million of British thermal units, pursuant to any master agreement between the Parties, or if no master agreement is in effect, the GTCs for UK Gas Physical Beach in this website (or its successor).</v>
      </c>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row>
    <row r="22" spans="1:55" s="186" customFormat="1" ht="69.75" customHeight="1" x14ac:dyDescent="0.25">
      <c r="A22" s="183" t="s">
        <v>822</v>
      </c>
      <c r="B22" s="184" t="s">
        <v>361</v>
      </c>
      <c r="C22" s="184" t="s">
        <v>695</v>
      </c>
      <c r="D22" s="184" t="s">
        <v>581</v>
      </c>
      <c r="E22" s="184" t="s">
        <v>451</v>
      </c>
      <c r="F22" s="184" t="s">
        <v>451</v>
      </c>
      <c r="G22" s="188" t="s">
        <v>651</v>
      </c>
      <c r="H22" s="189" t="s">
        <v>688</v>
      </c>
      <c r="I22" s="184" t="s">
        <v>358</v>
      </c>
      <c r="J22" s="184" t="s">
        <v>451</v>
      </c>
      <c r="K22" s="183" t="s">
        <v>584</v>
      </c>
      <c r="L22" s="184" t="s">
        <v>585</v>
      </c>
      <c r="M22" s="184" t="str">
        <f>CONCATENATE(UKGas!$D$58, ", at ",UKGas!$D$33,", for ",UKGas!$D$48,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on the following Day to 06:00 hrs on the next following Day quoted in Pounds Sterling per million of British thermal units, pursuant to any master agreement between the Parties, or if no master agreement is in effect, the GTCs for UK Gas Physical Beach in this website (or its successor).</v>
      </c>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row>
    <row r="23" spans="1:55" s="186" customFormat="1" ht="71.25" customHeight="1" x14ac:dyDescent="0.25">
      <c r="A23" s="183" t="s">
        <v>822</v>
      </c>
      <c r="B23" s="184" t="s">
        <v>361</v>
      </c>
      <c r="C23" s="184" t="s">
        <v>695</v>
      </c>
      <c r="D23" s="184" t="s">
        <v>581</v>
      </c>
      <c r="E23" s="184" t="s">
        <v>451</v>
      </c>
      <c r="F23" s="184" t="s">
        <v>451</v>
      </c>
      <c r="G23" s="188" t="s">
        <v>659</v>
      </c>
      <c r="H23" s="189" t="s">
        <v>688</v>
      </c>
      <c r="I23" s="184" t="s">
        <v>358</v>
      </c>
      <c r="J23" s="184" t="s">
        <v>451</v>
      </c>
      <c r="K23" s="183" t="s">
        <v>584</v>
      </c>
      <c r="L23" s="184" t="s">
        <v>585</v>
      </c>
      <c r="M23" s="184" t="str">
        <f>CONCATENATE(UKGas!$D$58, ", at ",UKGas!$D$31,", for ",UKGas!$D$49,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a Day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row>
    <row r="24" spans="1:55" s="186" customFormat="1" ht="72.75" customHeight="1" x14ac:dyDescent="0.25">
      <c r="A24" s="183" t="s">
        <v>822</v>
      </c>
      <c r="B24" s="184" t="s">
        <v>361</v>
      </c>
      <c r="C24" s="184" t="s">
        <v>695</v>
      </c>
      <c r="D24" s="184" t="s">
        <v>581</v>
      </c>
      <c r="E24" s="184" t="s">
        <v>451</v>
      </c>
      <c r="F24" s="184" t="s">
        <v>451</v>
      </c>
      <c r="G24" s="188" t="s">
        <v>650</v>
      </c>
      <c r="H24" s="189" t="s">
        <v>688</v>
      </c>
      <c r="I24" s="184" t="s">
        <v>358</v>
      </c>
      <c r="J24" s="184" t="s">
        <v>451</v>
      </c>
      <c r="K24" s="183" t="s">
        <v>584</v>
      </c>
      <c r="L24" s="184" t="s">
        <v>585</v>
      </c>
      <c r="M24" s="184" t="str">
        <f>CONCATENATE(UKGas!$D$58, ", at ",UKGas!$D$33,", for ",UKGas!$D$50,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row>
    <row r="25" spans="1:55" s="186" customFormat="1" ht="66" x14ac:dyDescent="0.25">
      <c r="A25" s="183" t="s">
        <v>822</v>
      </c>
      <c r="B25" s="184" t="s">
        <v>361</v>
      </c>
      <c r="C25" s="184" t="s">
        <v>695</v>
      </c>
      <c r="D25" s="184" t="s">
        <v>581</v>
      </c>
      <c r="E25" s="184" t="s">
        <v>451</v>
      </c>
      <c r="F25" s="184" t="s">
        <v>451</v>
      </c>
      <c r="G25" s="187" t="s">
        <v>302</v>
      </c>
      <c r="H25" s="189" t="s">
        <v>688</v>
      </c>
      <c r="I25" s="184" t="s">
        <v>358</v>
      </c>
      <c r="J25" s="184" t="s">
        <v>451</v>
      </c>
      <c r="K25" s="183" t="s">
        <v>584</v>
      </c>
      <c r="L25" s="184" t="s">
        <v>585</v>
      </c>
      <c r="M25" s="184" t="str">
        <f>CONCATENATE(UKGas!$D$58, ", at ",UKGas!$D$31,", for ",UKGas!$D$38,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Beach in this website (or its successor).</v>
      </c>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row>
    <row r="26" spans="1:55" s="186" customFormat="1" ht="69.75" customHeight="1" x14ac:dyDescent="0.25">
      <c r="A26" s="183" t="s">
        <v>822</v>
      </c>
      <c r="B26" s="184" t="s">
        <v>361</v>
      </c>
      <c r="C26" s="184" t="s">
        <v>695</v>
      </c>
      <c r="D26" s="184" t="s">
        <v>581</v>
      </c>
      <c r="E26" s="184" t="s">
        <v>451</v>
      </c>
      <c r="F26" s="184" t="s">
        <v>451</v>
      </c>
      <c r="G26" s="188" t="s">
        <v>690</v>
      </c>
      <c r="H26" s="189" t="s">
        <v>689</v>
      </c>
      <c r="I26" s="184" t="s">
        <v>358</v>
      </c>
      <c r="J26" s="184" t="s">
        <v>451</v>
      </c>
      <c r="K26" s="183" t="s">
        <v>584</v>
      </c>
      <c r="L26" s="184" t="s">
        <v>585</v>
      </c>
      <c r="M26" s="184" t="str">
        <f>CONCATENATE(UKGas!$D$58, ", at ",UKGas!$D$32,", for ",UKGas!$D$47,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Teesside, for the period from 06:00 hrs on the Day to 06:00 hrs on the following Day quoted in Pounds Sterling per million of British thermal units, pursuant to any master agreement between the Parties, or if no master agreement is in effect, the GTCs for UK Gas Physical Beach in this website (or its successor).</v>
      </c>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row>
    <row r="27" spans="1:55" s="186" customFormat="1" ht="70.5" customHeight="1" x14ac:dyDescent="0.25">
      <c r="A27" s="183" t="s">
        <v>822</v>
      </c>
      <c r="B27" s="184" t="s">
        <v>361</v>
      </c>
      <c r="C27" s="184" t="s">
        <v>695</v>
      </c>
      <c r="D27" s="184" t="s">
        <v>581</v>
      </c>
      <c r="E27" s="184" t="s">
        <v>451</v>
      </c>
      <c r="F27" s="184" t="s">
        <v>451</v>
      </c>
      <c r="G27" s="188" t="s">
        <v>651</v>
      </c>
      <c r="H27" s="189" t="s">
        <v>689</v>
      </c>
      <c r="I27" s="184" t="s">
        <v>358</v>
      </c>
      <c r="J27" s="184" t="s">
        <v>451</v>
      </c>
      <c r="K27" s="183" t="s">
        <v>584</v>
      </c>
      <c r="L27" s="184" t="s">
        <v>585</v>
      </c>
      <c r="M27" s="184" t="str">
        <f>CONCATENATE(UKGas!$D$58, ", at ",UKGas!$D$33,", for ",UKGas!$D$48,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on the following Day to 06:00 hrs on the next following Day quoted in Pounds Sterling per million of British thermal units, pursuant to any master agreement between the Parties, or if no master agreement is in effect, the GTCs for UK Gas Physical Beach in this website (or its successor).</v>
      </c>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row>
    <row r="28" spans="1:55" s="186" customFormat="1" ht="69" customHeight="1" x14ac:dyDescent="0.25">
      <c r="A28" s="183" t="s">
        <v>822</v>
      </c>
      <c r="B28" s="184" t="s">
        <v>361</v>
      </c>
      <c r="C28" s="184" t="s">
        <v>695</v>
      </c>
      <c r="D28" s="184" t="s">
        <v>581</v>
      </c>
      <c r="E28" s="184" t="s">
        <v>451</v>
      </c>
      <c r="F28" s="184" t="s">
        <v>451</v>
      </c>
      <c r="G28" s="188" t="s">
        <v>659</v>
      </c>
      <c r="H28" s="189" t="s">
        <v>689</v>
      </c>
      <c r="I28" s="184" t="s">
        <v>358</v>
      </c>
      <c r="J28" s="184" t="s">
        <v>451</v>
      </c>
      <c r="K28" s="183" t="s">
        <v>584</v>
      </c>
      <c r="L28" s="184" t="s">
        <v>585</v>
      </c>
      <c r="M28" s="184" t="str">
        <f>CONCATENATE(UKGas!$D$58, ", at ",UKGas!$D$32,", for ",UKGas!$D$49,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Teesside, for the period from 06:00 hrs on a Day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row>
    <row r="29" spans="1:55" s="186" customFormat="1" ht="72" customHeight="1" x14ac:dyDescent="0.25">
      <c r="A29" s="183" t="s">
        <v>822</v>
      </c>
      <c r="B29" s="184" t="s">
        <v>361</v>
      </c>
      <c r="C29" s="184" t="s">
        <v>695</v>
      </c>
      <c r="D29" s="184" t="s">
        <v>581</v>
      </c>
      <c r="E29" s="184" t="s">
        <v>451</v>
      </c>
      <c r="F29" s="184" t="s">
        <v>451</v>
      </c>
      <c r="G29" s="188" t="s">
        <v>650</v>
      </c>
      <c r="H29" s="189" t="s">
        <v>689</v>
      </c>
      <c r="I29" s="184" t="s">
        <v>358</v>
      </c>
      <c r="J29" s="184" t="s">
        <v>451</v>
      </c>
      <c r="K29" s="183" t="s">
        <v>584</v>
      </c>
      <c r="L29" s="184" t="s">
        <v>585</v>
      </c>
      <c r="M29" s="184" t="str">
        <f>CONCATENATE(UKGas!$D$58, ", at ",UKGas!$D$32,", for ",UKGas!$D$50,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Teesside,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row>
    <row r="30" spans="1:55" s="186" customFormat="1" ht="70.5" customHeight="1" x14ac:dyDescent="0.25">
      <c r="A30" s="183" t="s">
        <v>822</v>
      </c>
      <c r="B30" s="184" t="s">
        <v>361</v>
      </c>
      <c r="C30" s="184" t="s">
        <v>695</v>
      </c>
      <c r="D30" s="184" t="s">
        <v>581</v>
      </c>
      <c r="E30" s="184" t="s">
        <v>451</v>
      </c>
      <c r="F30" s="184" t="s">
        <v>451</v>
      </c>
      <c r="G30" s="187" t="s">
        <v>302</v>
      </c>
      <c r="H30" s="189" t="s">
        <v>689</v>
      </c>
      <c r="I30" s="184" t="s">
        <v>358</v>
      </c>
      <c r="J30" s="184" t="s">
        <v>451</v>
      </c>
      <c r="K30" s="183" t="s">
        <v>584</v>
      </c>
      <c r="L30" s="184" t="s">
        <v>585</v>
      </c>
      <c r="M30" s="184" t="str">
        <f>CONCATENATE(UKGas!$D$58, ", at ",UKGas!$D$31,", for ",UKGas!$D$38,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Beach in this website (or its successor).</v>
      </c>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c r="BB30" s="185"/>
      <c r="BC30" s="185"/>
    </row>
    <row r="31" spans="1:55" s="180" customFormat="1" ht="52.8" x14ac:dyDescent="0.25">
      <c r="A31" s="175" t="s">
        <v>822</v>
      </c>
      <c r="B31" s="176" t="s">
        <v>361</v>
      </c>
      <c r="C31" s="176" t="s">
        <v>695</v>
      </c>
      <c r="D31" s="176" t="s">
        <v>580</v>
      </c>
      <c r="E31" s="176" t="s">
        <v>451</v>
      </c>
      <c r="F31" s="176" t="s">
        <v>451</v>
      </c>
      <c r="G31" s="177" t="s">
        <v>111</v>
      </c>
      <c r="H31" s="178" t="s">
        <v>648</v>
      </c>
      <c r="I31" s="176" t="s">
        <v>358</v>
      </c>
      <c r="J31" s="176" t="s">
        <v>451</v>
      </c>
      <c r="K31" s="175" t="s">
        <v>584</v>
      </c>
      <c r="L31" s="176" t="s">
        <v>585</v>
      </c>
      <c r="M31" s="176" t="str">
        <f>CONCATENATE(UKGas!$D$59,", for ",UKGas!$D$40, ", quoted in ",UKGas!$D$75, " per ", UKGas!$D$70,".")</f>
        <v>A Transaction under which the Seller shall sell and the Buyer shall purchase by means of an NBP (National Balancing Point) Trade a quantity of natural gas equal to the Daily Quantity at the Contract Price, for the period from 06:00 hrs 1st April to 06:00 hrs 1st July, quoted in Pounds Sterling per million of British thermal units.</v>
      </c>
      <c r="N31" s="179"/>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c r="BC31" s="179"/>
    </row>
    <row r="32" spans="1:55" s="180" customFormat="1" ht="52.8" x14ac:dyDescent="0.25">
      <c r="A32" s="175" t="s">
        <v>822</v>
      </c>
      <c r="B32" s="176" t="s">
        <v>361</v>
      </c>
      <c r="C32" s="176" t="s">
        <v>695</v>
      </c>
      <c r="D32" s="176" t="s">
        <v>580</v>
      </c>
      <c r="E32" s="176" t="s">
        <v>451</v>
      </c>
      <c r="F32" s="176" t="s">
        <v>451</v>
      </c>
      <c r="G32" s="177" t="s">
        <v>254</v>
      </c>
      <c r="H32" s="176" t="s">
        <v>648</v>
      </c>
      <c r="I32" s="176" t="s">
        <v>358</v>
      </c>
      <c r="J32" s="176" t="s">
        <v>451</v>
      </c>
      <c r="K32" s="175" t="s">
        <v>584</v>
      </c>
      <c r="L32" s="176" t="s">
        <v>585</v>
      </c>
      <c r="M32" s="176" t="str">
        <f>CONCATENATE(UKGas!$D$59,", for ",UKGas!$D$43, ", quoted in ",UKGas!$D$75, " per ", UKGas!$D$70,".")</f>
        <v>A Transaction under which the Seller shall sell and the Buyer shall purchase by means of an NBP (National Balancing Point) Trade a quantity of natural gas equal to the Daily Quantity at the Contract Price, for the period from 06:00 hrs 1st October  to 06:00 hrs 1st October of the following year, quoted in Pounds Sterling per million of British thermal units.</v>
      </c>
      <c r="N32" s="179"/>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c r="BC32" s="179"/>
    </row>
    <row r="33" spans="1:55" s="180" customFormat="1" ht="52.8" x14ac:dyDescent="0.25">
      <c r="A33" s="175" t="s">
        <v>822</v>
      </c>
      <c r="B33" s="176" t="s">
        <v>361</v>
      </c>
      <c r="C33" s="176" t="s">
        <v>695</v>
      </c>
      <c r="D33" s="176" t="s">
        <v>580</v>
      </c>
      <c r="E33" s="176" t="s">
        <v>451</v>
      </c>
      <c r="F33" s="176" t="s">
        <v>451</v>
      </c>
      <c r="G33" s="177" t="s">
        <v>138</v>
      </c>
      <c r="H33" s="176" t="s">
        <v>648</v>
      </c>
      <c r="I33" s="176" t="s">
        <v>358</v>
      </c>
      <c r="J33" s="176" t="s">
        <v>451</v>
      </c>
      <c r="K33" s="175" t="s">
        <v>584</v>
      </c>
      <c r="L33" s="176" t="s">
        <v>585</v>
      </c>
      <c r="M33" s="176" t="str">
        <f>CONCATENATE(UKGas!$D$59,", for ",UKGas!$D$44, ", quoted in ",UKGas!$D$75, " per ", UKGas!$D$70,".")</f>
        <v>A Transaction under which the Seller shall sell and the Buyer shall purchase by means of an NBP (National Balancing Point) Trade a quantity of natural gas equal to the Daily Quantity at the Contract Price, for the period from 06:00 hrs 1st January to 06:00 hrs 1st January of the following year, quoted in Pounds Sterling per million of British thermal units.</v>
      </c>
      <c r="N33" s="179"/>
      <c r="O33" s="179"/>
      <c r="P33" s="179"/>
      <c r="Q33" s="179"/>
      <c r="R33" s="179"/>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179"/>
      <c r="AQ33" s="179"/>
      <c r="AR33" s="179"/>
      <c r="AS33" s="179"/>
      <c r="AT33" s="179"/>
      <c r="AU33" s="179"/>
      <c r="AV33" s="179"/>
      <c r="AW33" s="179"/>
      <c r="AX33" s="179"/>
      <c r="AY33" s="179"/>
      <c r="AZ33" s="179"/>
      <c r="BA33" s="179"/>
      <c r="BB33" s="179"/>
      <c r="BC33" s="179"/>
    </row>
    <row r="34" spans="1:55" s="180" customFormat="1" ht="52.8" x14ac:dyDescent="0.25">
      <c r="A34" s="175" t="s">
        <v>822</v>
      </c>
      <c r="B34" s="176" t="s">
        <v>361</v>
      </c>
      <c r="C34" s="176" t="s">
        <v>695</v>
      </c>
      <c r="D34" s="176" t="s">
        <v>580</v>
      </c>
      <c r="E34" s="176" t="s">
        <v>451</v>
      </c>
      <c r="F34" s="176" t="s">
        <v>451</v>
      </c>
      <c r="G34" s="177" t="s">
        <v>303</v>
      </c>
      <c r="H34" s="176" t="s">
        <v>648</v>
      </c>
      <c r="I34" s="176" t="s">
        <v>358</v>
      </c>
      <c r="J34" s="176" t="s">
        <v>451</v>
      </c>
      <c r="K34" s="175" t="s">
        <v>584</v>
      </c>
      <c r="L34" s="176" t="s">
        <v>585</v>
      </c>
      <c r="M34" s="176" t="str">
        <f>CONCATENATE(UKGas!$D$59,", for ",UKGas!$D$51, ", quoted in ",UKGas!$D$75, " per ", UKGas!$D$70,".")</f>
        <v>A Transaction under which the Seller shall sell and the Buyer shall purchase by means of an NBP (National Balancing Point) Trade a quantity of natural gas equal to the Daily Quantity at the Contract Price, for the period from 06:00 hrs on a specified date to 06:00 hrs on another specified date, quoted in Pounds Sterling per million of British thermal units.</v>
      </c>
      <c r="N34" s="179"/>
      <c r="O34" s="179"/>
      <c r="P34" s="179"/>
      <c r="Q34" s="179"/>
      <c r="R34" s="179"/>
      <c r="S34" s="179"/>
      <c r="T34" s="179"/>
      <c r="U34" s="179"/>
      <c r="V34" s="179"/>
      <c r="W34" s="179"/>
      <c r="X34" s="179"/>
      <c r="Y34" s="179"/>
      <c r="Z34" s="179"/>
      <c r="AA34" s="179"/>
      <c r="AB34" s="179"/>
      <c r="AC34" s="179"/>
      <c r="AD34" s="179"/>
      <c r="AE34" s="179"/>
      <c r="AF34" s="179"/>
      <c r="AG34" s="179"/>
      <c r="AH34" s="179"/>
      <c r="AI34" s="179"/>
      <c r="AJ34" s="179"/>
      <c r="AK34" s="179"/>
      <c r="AL34" s="179"/>
      <c r="AM34" s="179"/>
      <c r="AN34" s="179"/>
      <c r="AO34" s="179"/>
      <c r="AP34" s="179"/>
      <c r="AQ34" s="179"/>
      <c r="AR34" s="179"/>
      <c r="AS34" s="179"/>
      <c r="AT34" s="179"/>
      <c r="AU34" s="179"/>
      <c r="AV34" s="179"/>
      <c r="AW34" s="179"/>
      <c r="AX34" s="179"/>
      <c r="AY34" s="179"/>
      <c r="AZ34" s="179"/>
      <c r="BA34" s="179"/>
      <c r="BB34" s="179"/>
      <c r="BC34" s="179"/>
    </row>
    <row r="35" spans="1:55" s="180" customFormat="1" ht="69.75" customHeight="1" x14ac:dyDescent="0.25">
      <c r="A35" s="175" t="s">
        <v>822</v>
      </c>
      <c r="B35" s="176" t="s">
        <v>361</v>
      </c>
      <c r="C35" s="176" t="s">
        <v>695</v>
      </c>
      <c r="D35" s="176" t="s">
        <v>684</v>
      </c>
      <c r="E35" s="176" t="s">
        <v>255</v>
      </c>
      <c r="F35" s="176" t="s">
        <v>451</v>
      </c>
      <c r="G35" s="181" t="s">
        <v>650</v>
      </c>
      <c r="H35" s="178" t="s">
        <v>648</v>
      </c>
      <c r="I35" s="176" t="s">
        <v>358</v>
      </c>
      <c r="J35" s="176" t="s">
        <v>451</v>
      </c>
      <c r="K35" s="176" t="s">
        <v>597</v>
      </c>
      <c r="L35" s="176" t="s">
        <v>585</v>
      </c>
      <c r="M35" s="176" t="str">
        <f>CONCATENATE(UKGas!$D$62,", for ",UKGas!$D$50,",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of the first Day of the following Month to 06:00 hrs of the first Day of the following month, quoted in Pounds Sterling per million of British thermal units.</v>
      </c>
      <c r="N35" s="179"/>
      <c r="O35" s="179"/>
      <c r="P35" s="179"/>
      <c r="Q35" s="179"/>
      <c r="R35" s="179"/>
      <c r="S35" s="179"/>
      <c r="T35" s="179"/>
      <c r="U35" s="179"/>
      <c r="V35" s="179"/>
      <c r="W35" s="179"/>
      <c r="X35" s="179"/>
      <c r="Y35" s="179"/>
      <c r="Z35" s="179"/>
      <c r="AA35" s="179"/>
      <c r="AB35" s="179"/>
      <c r="AC35" s="179"/>
      <c r="AD35" s="179"/>
      <c r="AE35" s="179"/>
      <c r="AF35" s="179"/>
      <c r="AG35" s="179"/>
      <c r="AH35" s="179"/>
      <c r="AI35" s="179"/>
      <c r="AJ35" s="179"/>
      <c r="AK35" s="179"/>
      <c r="AL35" s="179"/>
      <c r="AM35" s="179"/>
      <c r="AN35" s="179"/>
      <c r="AO35" s="179"/>
      <c r="AP35" s="179"/>
      <c r="AQ35" s="179"/>
      <c r="AR35" s="179"/>
      <c r="AS35" s="179"/>
      <c r="AT35" s="179"/>
      <c r="AU35" s="179"/>
      <c r="AV35" s="179"/>
      <c r="AW35" s="179"/>
      <c r="AX35" s="179"/>
      <c r="AY35" s="179"/>
      <c r="AZ35" s="179"/>
      <c r="BA35" s="179"/>
      <c r="BB35" s="179"/>
      <c r="BC35" s="179"/>
    </row>
    <row r="36" spans="1:55" s="180" customFormat="1" ht="52.8" x14ac:dyDescent="0.25">
      <c r="A36" s="175" t="s">
        <v>822</v>
      </c>
      <c r="B36" s="176" t="s">
        <v>361</v>
      </c>
      <c r="C36" s="176" t="s">
        <v>695</v>
      </c>
      <c r="D36" s="176" t="s">
        <v>684</v>
      </c>
      <c r="E36" s="176" t="s">
        <v>75</v>
      </c>
      <c r="F36" s="176" t="s">
        <v>451</v>
      </c>
      <c r="G36" s="181" t="s">
        <v>650</v>
      </c>
      <c r="H36" s="178" t="s">
        <v>648</v>
      </c>
      <c r="I36" s="176" t="s">
        <v>358</v>
      </c>
      <c r="J36" s="176" t="s">
        <v>451</v>
      </c>
      <c r="K36" s="176" t="s">
        <v>597</v>
      </c>
      <c r="L36" s="176" t="s">
        <v>585</v>
      </c>
      <c r="M36" s="176" t="str">
        <f>CONCATENATE(UKGas!$D$63,", for ",UKGas!$D$50,",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of the first Day of the following Month to 06:00 hrs of the first Day of the following month, quoted in Pounds Sterling per million of British thermal units.</v>
      </c>
      <c r="N36" s="179"/>
      <c r="O36" s="179"/>
      <c r="P36" s="179"/>
      <c r="Q36" s="179"/>
      <c r="R36" s="179"/>
      <c r="S36" s="179"/>
      <c r="T36" s="179"/>
      <c r="U36" s="179"/>
      <c r="V36" s="179"/>
      <c r="W36" s="179"/>
      <c r="X36" s="179"/>
      <c r="Y36" s="179"/>
      <c r="Z36" s="179"/>
      <c r="AA36" s="179"/>
      <c r="AB36" s="179"/>
      <c r="AC36" s="179"/>
      <c r="AD36" s="179"/>
      <c r="AE36" s="179"/>
      <c r="AF36" s="179"/>
      <c r="AG36" s="179"/>
      <c r="AH36" s="179"/>
      <c r="AI36" s="179"/>
      <c r="AJ36" s="179"/>
      <c r="AK36" s="179"/>
      <c r="AL36" s="179"/>
      <c r="AM36" s="179"/>
      <c r="AN36" s="179"/>
      <c r="AO36" s="179"/>
      <c r="AP36" s="179"/>
      <c r="AQ36" s="179"/>
      <c r="AR36" s="179"/>
      <c r="AS36" s="179"/>
      <c r="AT36" s="179"/>
      <c r="AU36" s="179"/>
      <c r="AV36" s="179"/>
      <c r="AW36" s="179"/>
      <c r="AX36" s="179"/>
      <c r="AY36" s="179"/>
      <c r="AZ36" s="179"/>
      <c r="BA36" s="179"/>
      <c r="BB36" s="179"/>
      <c r="BC36" s="179"/>
    </row>
    <row r="37" spans="1:55" s="180" customFormat="1" ht="52.8" x14ac:dyDescent="0.25">
      <c r="A37" s="175" t="s">
        <v>822</v>
      </c>
      <c r="B37" s="176" t="s">
        <v>361</v>
      </c>
      <c r="C37" s="176" t="s">
        <v>695</v>
      </c>
      <c r="D37" s="176" t="s">
        <v>684</v>
      </c>
      <c r="E37" s="176" t="s">
        <v>255</v>
      </c>
      <c r="F37" s="176" t="s">
        <v>451</v>
      </c>
      <c r="G37" s="177" t="s">
        <v>302</v>
      </c>
      <c r="H37" s="178" t="s">
        <v>648</v>
      </c>
      <c r="I37" s="176" t="s">
        <v>358</v>
      </c>
      <c r="J37" s="176" t="s">
        <v>451</v>
      </c>
      <c r="K37" s="176" t="s">
        <v>597</v>
      </c>
      <c r="L37" s="176" t="s">
        <v>585</v>
      </c>
      <c r="M37" s="176" t="str">
        <f>CONCATENATE(UKGas!$D$62,", for ",UKGas!$D$38,",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on the first day of a month to 06:00 hrs on the first day of the following month, quoted in Pounds Sterling per million of British thermal units.</v>
      </c>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c r="AX37" s="179"/>
      <c r="AY37" s="179"/>
      <c r="AZ37" s="179"/>
      <c r="BA37" s="179"/>
      <c r="BB37" s="179"/>
      <c r="BC37" s="179"/>
    </row>
    <row r="38" spans="1:55" s="180" customFormat="1" ht="57" customHeight="1" x14ac:dyDescent="0.25">
      <c r="A38" s="175" t="s">
        <v>822</v>
      </c>
      <c r="B38" s="176" t="s">
        <v>361</v>
      </c>
      <c r="C38" s="176" t="s">
        <v>695</v>
      </c>
      <c r="D38" s="176" t="s">
        <v>684</v>
      </c>
      <c r="E38" s="176" t="s">
        <v>75</v>
      </c>
      <c r="F38" s="176" t="s">
        <v>451</v>
      </c>
      <c r="G38" s="177" t="s">
        <v>302</v>
      </c>
      <c r="H38" s="178" t="s">
        <v>648</v>
      </c>
      <c r="I38" s="176" t="s">
        <v>358</v>
      </c>
      <c r="J38" s="176" t="s">
        <v>451</v>
      </c>
      <c r="K38" s="176" t="s">
        <v>597</v>
      </c>
      <c r="L38" s="176" t="s">
        <v>585</v>
      </c>
      <c r="M38" s="176" t="str">
        <f>CONCATENATE(UKGas!$D$63,", for ",UKGas!$D$38,",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on the first day of a month to 06:00 hrs on the first day of the following month, quoted in Pounds Sterling per million of British thermal units.</v>
      </c>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c r="AX38" s="179"/>
      <c r="AY38" s="179"/>
      <c r="AZ38" s="179"/>
      <c r="BA38" s="179"/>
      <c r="BB38" s="179"/>
      <c r="BC38" s="179"/>
    </row>
    <row r="39" spans="1:55" s="180" customFormat="1" ht="52.8" x14ac:dyDescent="0.25">
      <c r="A39" s="175" t="s">
        <v>822</v>
      </c>
      <c r="B39" s="176" t="s">
        <v>361</v>
      </c>
      <c r="C39" s="176" t="s">
        <v>695</v>
      </c>
      <c r="D39" s="176" t="s">
        <v>684</v>
      </c>
      <c r="E39" s="176" t="s">
        <v>255</v>
      </c>
      <c r="F39" s="176" t="s">
        <v>451</v>
      </c>
      <c r="G39" s="177" t="s">
        <v>111</v>
      </c>
      <c r="H39" s="178" t="s">
        <v>648</v>
      </c>
      <c r="I39" s="176" t="s">
        <v>358</v>
      </c>
      <c r="J39" s="176" t="s">
        <v>451</v>
      </c>
      <c r="K39" s="176" t="s">
        <v>597</v>
      </c>
      <c r="L39" s="176" t="s">
        <v>585</v>
      </c>
      <c r="M39" s="176" t="str">
        <f>CONCATENATE(UKGas!$D$62,", for ",UKGas!$D$40,",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1st April to 06:00 hrs 1st July, quoted in Pounds Sterling per million of British thermal units.</v>
      </c>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c r="AX39" s="179"/>
      <c r="AY39" s="179"/>
      <c r="AZ39" s="179"/>
      <c r="BA39" s="179"/>
      <c r="BB39" s="179"/>
      <c r="BC39" s="179"/>
    </row>
    <row r="40" spans="1:55" s="180" customFormat="1" ht="52.8" x14ac:dyDescent="0.25">
      <c r="A40" s="175" t="s">
        <v>822</v>
      </c>
      <c r="B40" s="176" t="s">
        <v>361</v>
      </c>
      <c r="C40" s="176" t="s">
        <v>695</v>
      </c>
      <c r="D40" s="176" t="s">
        <v>684</v>
      </c>
      <c r="E40" s="176" t="s">
        <v>75</v>
      </c>
      <c r="F40" s="176" t="s">
        <v>451</v>
      </c>
      <c r="G40" s="177" t="s">
        <v>111</v>
      </c>
      <c r="H40" s="178" t="s">
        <v>648</v>
      </c>
      <c r="I40" s="176" t="s">
        <v>358</v>
      </c>
      <c r="J40" s="176" t="s">
        <v>451</v>
      </c>
      <c r="K40" s="176" t="s">
        <v>597</v>
      </c>
      <c r="L40" s="176" t="s">
        <v>585</v>
      </c>
      <c r="M40" s="176" t="str">
        <f>CONCATENATE(UKGas!$D$63,", for ",UKGas!$D$40,",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1st April to 06:00 hrs 1st July, quoted in Pounds Sterling per million of British thermal units.</v>
      </c>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c r="AX40" s="179"/>
      <c r="AY40" s="179"/>
      <c r="AZ40" s="179"/>
      <c r="BA40" s="179"/>
      <c r="BB40" s="179"/>
      <c r="BC40" s="179"/>
    </row>
    <row r="41" spans="1:55" s="180" customFormat="1" ht="52.8" x14ac:dyDescent="0.25">
      <c r="A41" s="175" t="s">
        <v>822</v>
      </c>
      <c r="B41" s="176" t="s">
        <v>361</v>
      </c>
      <c r="C41" s="176" t="s">
        <v>695</v>
      </c>
      <c r="D41" s="176" t="s">
        <v>684</v>
      </c>
      <c r="E41" s="176" t="s">
        <v>255</v>
      </c>
      <c r="F41" s="176" t="s">
        <v>451</v>
      </c>
      <c r="G41" s="177" t="s">
        <v>303</v>
      </c>
      <c r="H41" s="178" t="s">
        <v>648</v>
      </c>
      <c r="I41" s="176" t="s">
        <v>358</v>
      </c>
      <c r="J41" s="176" t="s">
        <v>451</v>
      </c>
      <c r="K41" s="176" t="s">
        <v>597</v>
      </c>
      <c r="L41" s="176" t="s">
        <v>585</v>
      </c>
      <c r="M41" s="176" t="str">
        <f>CONCATENATE(UKGas!$D$62,", for ",UKGas!$D$51,",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on a specified date to 06:00 hrs on another specified date, quoted in Pounds Sterling per million of British thermal units.</v>
      </c>
      <c r="N41" s="179"/>
      <c r="O41" s="179"/>
      <c r="P41" s="179"/>
      <c r="Q41" s="179"/>
      <c r="R41" s="179"/>
      <c r="S41" s="179"/>
      <c r="T41" s="179"/>
      <c r="U41" s="179"/>
      <c r="V41" s="179"/>
      <c r="W41" s="179"/>
      <c r="X41" s="179"/>
      <c r="Y41" s="179"/>
      <c r="Z41" s="179"/>
      <c r="AA41" s="179"/>
      <c r="AB41" s="179"/>
      <c r="AC41" s="179"/>
      <c r="AD41" s="179"/>
      <c r="AE41" s="179"/>
      <c r="AF41" s="179"/>
      <c r="AG41" s="179"/>
      <c r="AH41" s="179"/>
      <c r="AI41" s="179"/>
      <c r="AJ41" s="179"/>
      <c r="AK41" s="179"/>
      <c r="AL41" s="179"/>
      <c r="AM41" s="179"/>
      <c r="AN41" s="179"/>
      <c r="AO41" s="179"/>
      <c r="AP41" s="179"/>
      <c r="AQ41" s="179"/>
      <c r="AR41" s="179"/>
      <c r="AS41" s="179"/>
      <c r="AT41" s="179"/>
      <c r="AU41" s="179"/>
      <c r="AV41" s="179"/>
      <c r="AW41" s="179"/>
      <c r="AX41" s="179"/>
      <c r="AY41" s="179"/>
      <c r="AZ41" s="179"/>
      <c r="BA41" s="179"/>
      <c r="BB41" s="179"/>
      <c r="BC41" s="179"/>
    </row>
    <row r="42" spans="1:55" s="180" customFormat="1" ht="52.8" x14ac:dyDescent="0.25">
      <c r="A42" s="175" t="s">
        <v>822</v>
      </c>
      <c r="B42" s="176" t="s">
        <v>361</v>
      </c>
      <c r="C42" s="176" t="s">
        <v>695</v>
      </c>
      <c r="D42" s="176" t="s">
        <v>684</v>
      </c>
      <c r="E42" s="176" t="s">
        <v>75</v>
      </c>
      <c r="F42" s="176" t="s">
        <v>451</v>
      </c>
      <c r="G42" s="177" t="s">
        <v>303</v>
      </c>
      <c r="H42" s="178" t="s">
        <v>648</v>
      </c>
      <c r="I42" s="176" t="s">
        <v>358</v>
      </c>
      <c r="J42" s="176" t="s">
        <v>451</v>
      </c>
      <c r="K42" s="176" t="s">
        <v>597</v>
      </c>
      <c r="L42" s="176" t="s">
        <v>585</v>
      </c>
      <c r="M42" s="176" t="str">
        <f>CONCATENATE(UKGas!$D$63,", for ",UKGas!$D$51,",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on a specified date to 06:00 hrs on another specified date, quoted in Pounds Sterling per million of British thermal units.</v>
      </c>
      <c r="N42" s="179"/>
      <c r="O42" s="179"/>
      <c r="P42" s="179"/>
      <c r="Q42" s="179"/>
      <c r="R42" s="179"/>
      <c r="S42" s="179"/>
      <c r="T42" s="179"/>
      <c r="U42" s="179"/>
      <c r="V42" s="179"/>
      <c r="W42" s="179"/>
      <c r="X42" s="179"/>
      <c r="Y42" s="179"/>
      <c r="Z42" s="179"/>
      <c r="AA42" s="179"/>
      <c r="AB42" s="179"/>
      <c r="AC42" s="179"/>
      <c r="AD42" s="179"/>
      <c r="AE42" s="179"/>
      <c r="AF42" s="179"/>
      <c r="AG42" s="179"/>
      <c r="AH42" s="179"/>
      <c r="AI42" s="179"/>
      <c r="AJ42" s="179"/>
      <c r="AK42" s="179"/>
      <c r="AL42" s="179"/>
      <c r="AM42" s="179"/>
      <c r="AN42" s="179"/>
      <c r="AO42" s="179"/>
      <c r="AP42" s="179"/>
      <c r="AQ42" s="179"/>
      <c r="AR42" s="179"/>
      <c r="AS42" s="179"/>
      <c r="AT42" s="179"/>
      <c r="AU42" s="179"/>
      <c r="AV42" s="179"/>
      <c r="AW42" s="179"/>
      <c r="AX42" s="179"/>
      <c r="AY42" s="179"/>
      <c r="AZ42" s="179"/>
      <c r="BA42" s="179"/>
      <c r="BB42" s="179"/>
      <c r="BC42" s="179"/>
    </row>
    <row r="43" spans="1:55" s="140" customFormat="1" ht="80.25" customHeight="1" x14ac:dyDescent="0.25">
      <c r="A43" s="161" t="s">
        <v>822</v>
      </c>
      <c r="B43" s="155" t="s">
        <v>361</v>
      </c>
      <c r="C43" s="155" t="s">
        <v>695</v>
      </c>
      <c r="D43" s="155" t="s">
        <v>449</v>
      </c>
      <c r="E43" s="155" t="s">
        <v>451</v>
      </c>
      <c r="F43" s="155" t="s">
        <v>451</v>
      </c>
      <c r="G43" s="162" t="s">
        <v>111</v>
      </c>
      <c r="H43" s="164" t="s">
        <v>648</v>
      </c>
      <c r="I43" s="155" t="s">
        <v>451</v>
      </c>
      <c r="J43" s="155" t="s">
        <v>451</v>
      </c>
      <c r="K43" s="155" t="s">
        <v>79</v>
      </c>
      <c r="L43" s="155" t="s">
        <v>78</v>
      </c>
      <c r="M43" s="159" t="str">
        <f>CONCATENATE(UKGas!$D$64, " at ",UKGas!$D$29,", for ",UKGas!$D$42, " quoted in ",UKGas!$D$75, " per ", 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the conceptual point at which quantities of Natural Gas may be the subject of Trade Nominations made through UK Link in accordance with the Network Code, for the period from 06:00 hrs 1st October to 06:00 hrs 1st January of the following year quoted in Pounds Sterling per million of British thermal units.</v>
      </c>
      <c r="N43" s="153"/>
      <c r="O43" s="153"/>
      <c r="P43" s="153"/>
      <c r="Q43" s="153"/>
      <c r="R43" s="153"/>
      <c r="S43" s="153"/>
      <c r="T43" s="153"/>
      <c r="U43" s="153"/>
      <c r="V43" s="153"/>
      <c r="W43" s="153"/>
      <c r="X43" s="153"/>
      <c r="Y43" s="153"/>
      <c r="Z43" s="153"/>
      <c r="AA43" s="153"/>
      <c r="AB43" s="153"/>
      <c r="AC43" s="153"/>
      <c r="AD43" s="153"/>
      <c r="AE43" s="153"/>
      <c r="AF43" s="153"/>
      <c r="AG43" s="153"/>
      <c r="AH43" s="153"/>
      <c r="AI43" s="153"/>
      <c r="AJ43" s="153"/>
      <c r="AK43" s="153"/>
      <c r="AL43" s="153"/>
      <c r="AM43" s="153"/>
      <c r="AN43" s="153"/>
      <c r="AO43" s="153"/>
      <c r="AP43" s="153"/>
      <c r="AQ43" s="153"/>
      <c r="AR43" s="153"/>
      <c r="AS43" s="153"/>
      <c r="AT43" s="153"/>
      <c r="AU43" s="153"/>
      <c r="AV43" s="153"/>
      <c r="AW43" s="153"/>
      <c r="AX43" s="153"/>
      <c r="AY43" s="153"/>
      <c r="AZ43" s="153"/>
      <c r="BA43" s="153"/>
      <c r="BB43" s="153"/>
      <c r="BC43" s="153"/>
    </row>
    <row r="44" spans="1:55" s="140" customFormat="1" ht="79.2" x14ac:dyDescent="0.25">
      <c r="A44" s="161" t="s">
        <v>822</v>
      </c>
      <c r="B44" s="155" t="s">
        <v>361</v>
      </c>
      <c r="C44" s="155" t="s">
        <v>695</v>
      </c>
      <c r="D44" s="155" t="s">
        <v>449</v>
      </c>
      <c r="E44" s="155" t="s">
        <v>451</v>
      </c>
      <c r="F44" s="155" t="s">
        <v>451</v>
      </c>
      <c r="G44" s="162" t="s">
        <v>254</v>
      </c>
      <c r="H44" s="164" t="s">
        <v>648</v>
      </c>
      <c r="I44" s="155" t="s">
        <v>451</v>
      </c>
      <c r="J44" s="155" t="s">
        <v>451</v>
      </c>
      <c r="K44" s="155" t="s">
        <v>79</v>
      </c>
      <c r="L44" s="155" t="s">
        <v>78</v>
      </c>
      <c r="M44" s="159" t="str">
        <f>CONCATENATE(UKGas!$D$64, " at ",UKGas!$D$29,", for ",UKGas!$D$43, " quoted in ",UKGas!$D$75, " per ", 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the conceptual point at which quantities of Natural Gas may be the subject of Trade Nominations made through UK Link in accordance with the Network Code, for the period from 06:00 hrs 1st October  to 06:00 hrs 1st October of the following year quoted in Pounds Sterling per million of British thermal units.</v>
      </c>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153"/>
      <c r="AU44" s="153"/>
      <c r="AV44" s="153"/>
      <c r="AW44" s="153"/>
      <c r="AX44" s="153"/>
      <c r="AY44" s="153"/>
      <c r="AZ44" s="153"/>
      <c r="BA44" s="153"/>
      <c r="BB44" s="153"/>
      <c r="BC44" s="153"/>
    </row>
    <row r="45" spans="1:55" s="140" customFormat="1" ht="79.2" x14ac:dyDescent="0.25">
      <c r="A45" s="161" t="s">
        <v>822</v>
      </c>
      <c r="B45" s="155" t="s">
        <v>361</v>
      </c>
      <c r="C45" s="155" t="s">
        <v>695</v>
      </c>
      <c r="D45" s="155" t="s">
        <v>449</v>
      </c>
      <c r="E45" s="155" t="s">
        <v>451</v>
      </c>
      <c r="F45" s="155" t="s">
        <v>451</v>
      </c>
      <c r="G45" s="162" t="s">
        <v>138</v>
      </c>
      <c r="H45" s="164" t="s">
        <v>648</v>
      </c>
      <c r="I45" s="155" t="s">
        <v>451</v>
      </c>
      <c r="J45" s="155" t="s">
        <v>451</v>
      </c>
      <c r="K45" s="155" t="s">
        <v>79</v>
      </c>
      <c r="L45" s="155" t="s">
        <v>78</v>
      </c>
      <c r="M45" s="159" t="str">
        <f>CONCATENATE(UKGas!$D$64, " at ",UKGas!$D$29,", for ",UKGas!$D$44, " quoted in ",UKGas!$D$75, " per ", 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the conceptual point at which quantities of Natural Gas may be the subject of Trade Nominations made through UK Link in accordance with the Network Code, for the period from 06:00 hrs 1st January to 06:00 hrs 1st January of the following year quoted in Pounds Sterling per million of British thermal units.</v>
      </c>
      <c r="N45" s="153"/>
      <c r="O45" s="153"/>
      <c r="P45" s="153"/>
      <c r="Q45" s="153"/>
      <c r="R45" s="153"/>
      <c r="S45" s="153"/>
      <c r="T45" s="153"/>
      <c r="U45" s="153"/>
      <c r="V45" s="153"/>
      <c r="W45" s="153"/>
      <c r="X45" s="153"/>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3"/>
      <c r="AV45" s="153"/>
      <c r="AW45" s="153"/>
      <c r="AX45" s="153"/>
      <c r="AY45" s="153"/>
      <c r="AZ45" s="153"/>
      <c r="BA45" s="153"/>
      <c r="BB45" s="153"/>
      <c r="BC45" s="153"/>
    </row>
    <row r="46" spans="1:55" s="140" customFormat="1" ht="52.8" x14ac:dyDescent="0.25">
      <c r="A46" s="161" t="s">
        <v>822</v>
      </c>
      <c r="B46" s="155" t="s">
        <v>361</v>
      </c>
      <c r="C46" s="155" t="s">
        <v>695</v>
      </c>
      <c r="D46" s="155" t="s">
        <v>687</v>
      </c>
      <c r="E46" s="155" t="s">
        <v>451</v>
      </c>
      <c r="F46" s="155" t="s">
        <v>451</v>
      </c>
      <c r="G46" s="163" t="s">
        <v>659</v>
      </c>
      <c r="H46" s="164" t="s">
        <v>648</v>
      </c>
      <c r="I46" s="155" t="s">
        <v>358</v>
      </c>
      <c r="J46" s="155" t="s">
        <v>451</v>
      </c>
      <c r="K46" s="155" t="s">
        <v>79</v>
      </c>
      <c r="L46" s="155" t="s">
        <v>78</v>
      </c>
      <c r="M46" s="159" t="str">
        <f>CONCATENATE(UKGas!$D$65, " at ",UKGas!$D$29,", for ",UKGas!$D$49,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on a Day to 06:00 hrs of the first Day of the following month quoted in Pounds Sterling per million of British thermal units.</v>
      </c>
      <c r="N46" s="153"/>
      <c r="O46" s="153"/>
      <c r="P46" s="153"/>
      <c r="Q46" s="153"/>
      <c r="R46" s="153"/>
      <c r="S46" s="153"/>
      <c r="T46" s="153"/>
      <c r="U46" s="153"/>
      <c r="V46" s="153"/>
      <c r="W46" s="153"/>
      <c r="X46" s="153"/>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3"/>
      <c r="AV46" s="153"/>
      <c r="AW46" s="153"/>
      <c r="AX46" s="153"/>
      <c r="AY46" s="153"/>
      <c r="AZ46" s="153"/>
      <c r="BA46" s="153"/>
      <c r="BB46" s="153"/>
      <c r="BC46" s="153"/>
    </row>
    <row r="47" spans="1:55" s="140" customFormat="1" ht="60.75" customHeight="1" x14ac:dyDescent="0.25">
      <c r="A47" s="161" t="s">
        <v>822</v>
      </c>
      <c r="B47" s="155" t="s">
        <v>361</v>
      </c>
      <c r="C47" s="155" t="s">
        <v>695</v>
      </c>
      <c r="D47" s="155" t="s">
        <v>687</v>
      </c>
      <c r="E47" s="155" t="s">
        <v>451</v>
      </c>
      <c r="F47" s="155" t="s">
        <v>451</v>
      </c>
      <c r="G47" s="163" t="s">
        <v>650</v>
      </c>
      <c r="H47" s="164" t="s">
        <v>648</v>
      </c>
      <c r="I47" s="155" t="s">
        <v>358</v>
      </c>
      <c r="J47" s="155" t="s">
        <v>451</v>
      </c>
      <c r="K47" s="155" t="s">
        <v>79</v>
      </c>
      <c r="L47" s="155" t="s">
        <v>78</v>
      </c>
      <c r="M47" s="159" t="str">
        <f>CONCATENATE(UKGas!$D$65, " at ",UKGas!$D$29,", for ",UKGas!$D$50,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of the first Day of the following Month to 06:00 hrs of the first Day of the following month quoted in Pounds Sterling per million of British thermal units.</v>
      </c>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3"/>
      <c r="AY47" s="153"/>
      <c r="AZ47" s="153"/>
      <c r="BA47" s="153"/>
      <c r="BB47" s="153"/>
      <c r="BC47" s="153"/>
    </row>
    <row r="48" spans="1:55" s="140" customFormat="1" ht="52.8" x14ac:dyDescent="0.25">
      <c r="A48" s="161" t="s">
        <v>822</v>
      </c>
      <c r="B48" s="155" t="s">
        <v>361</v>
      </c>
      <c r="C48" s="155" t="s">
        <v>695</v>
      </c>
      <c r="D48" s="155" t="s">
        <v>687</v>
      </c>
      <c r="E48" s="155" t="s">
        <v>451</v>
      </c>
      <c r="F48" s="155" t="s">
        <v>451</v>
      </c>
      <c r="G48" s="162" t="s">
        <v>302</v>
      </c>
      <c r="H48" s="164" t="s">
        <v>648</v>
      </c>
      <c r="I48" s="155" t="s">
        <v>358</v>
      </c>
      <c r="J48" s="155" t="s">
        <v>451</v>
      </c>
      <c r="K48" s="155" t="s">
        <v>79</v>
      </c>
      <c r="L48" s="155" t="s">
        <v>78</v>
      </c>
      <c r="M48" s="159" t="str">
        <f>CONCATENATE(UKGas!$D$65, " at ",UKGas!$D$29,", for ",UKGas!$D$38,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on the first day of a month to 06:00 hrs on the first day of the following month quoted in Pounds Sterling per million of British thermal units.</v>
      </c>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row>
    <row r="49" spans="1:55" s="140" customFormat="1" ht="52.8" x14ac:dyDescent="0.25">
      <c r="A49" s="161" t="s">
        <v>822</v>
      </c>
      <c r="B49" s="155" t="s">
        <v>361</v>
      </c>
      <c r="C49" s="155" t="s">
        <v>695</v>
      </c>
      <c r="D49" s="155" t="s">
        <v>687</v>
      </c>
      <c r="E49" s="155" t="s">
        <v>451</v>
      </c>
      <c r="F49" s="155" t="s">
        <v>451</v>
      </c>
      <c r="G49" s="162" t="s">
        <v>303</v>
      </c>
      <c r="H49" s="164" t="s">
        <v>648</v>
      </c>
      <c r="I49" s="155" t="s">
        <v>358</v>
      </c>
      <c r="J49" s="155" t="s">
        <v>451</v>
      </c>
      <c r="K49" s="155" t="s">
        <v>79</v>
      </c>
      <c r="L49" s="155" t="s">
        <v>78</v>
      </c>
      <c r="M49" s="159" t="str">
        <f>CONCATENATE(UKGas!$D$65, " at ",UKGas!$D$29,", for ",UKGas!$D$49,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on a Day to 06:00 hrs of the first Day of the following month quoted in Pounds Sterling per million of British thermal units.</v>
      </c>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3"/>
      <c r="AY49" s="153"/>
      <c r="AZ49" s="153"/>
      <c r="BA49" s="153"/>
      <c r="BB49" s="153"/>
      <c r="BC49" s="153"/>
    </row>
    <row r="50" spans="1:55" s="140" customFormat="1" ht="52.8" x14ac:dyDescent="0.25">
      <c r="A50" s="161" t="s">
        <v>826</v>
      </c>
      <c r="B50" s="155" t="s">
        <v>361</v>
      </c>
      <c r="C50" s="155" t="s">
        <v>695</v>
      </c>
      <c r="D50" s="155" t="s">
        <v>357</v>
      </c>
      <c r="E50" s="155" t="s">
        <v>451</v>
      </c>
      <c r="F50" s="155" t="s">
        <v>451</v>
      </c>
      <c r="G50" s="163" t="s">
        <v>690</v>
      </c>
      <c r="H50" s="164" t="s">
        <v>294</v>
      </c>
      <c r="I50" s="155" t="s">
        <v>358</v>
      </c>
      <c r="J50" s="155" t="s">
        <v>451</v>
      </c>
      <c r="K50" s="155" t="s">
        <v>79</v>
      </c>
      <c r="L50" s="155" t="s">
        <v>78</v>
      </c>
      <c r="M50" s="159" t="str">
        <f>CONCATENATE(ContGas!$C$27, " at ",ContGas!$C$30,", for ",ContGas!$C$40,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tomorrow quoted in Pounds Sterling per million of British thermal units.</v>
      </c>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row>
    <row r="51" spans="1:55" s="140" customFormat="1" ht="52.8" x14ac:dyDescent="0.25">
      <c r="A51" s="161" t="s">
        <v>826</v>
      </c>
      <c r="B51" s="155" t="s">
        <v>361</v>
      </c>
      <c r="C51" s="155" t="s">
        <v>695</v>
      </c>
      <c r="D51" s="155" t="s">
        <v>357</v>
      </c>
      <c r="E51" s="155" t="s">
        <v>451</v>
      </c>
      <c r="F51" s="155" t="s">
        <v>451</v>
      </c>
      <c r="G51" s="163" t="s">
        <v>651</v>
      </c>
      <c r="H51" s="164" t="s">
        <v>294</v>
      </c>
      <c r="I51" s="155" t="s">
        <v>358</v>
      </c>
      <c r="J51" s="155" t="s">
        <v>451</v>
      </c>
      <c r="K51" s="155" t="s">
        <v>79</v>
      </c>
      <c r="L51" s="155" t="s">
        <v>78</v>
      </c>
      <c r="M51" s="159" t="str">
        <f>CONCATENATE(ContGas!$C$27, " at ",ContGas!$C$30,", for ",ContGas!$C$41,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tomorrow to 06:00 (CET - Central European Time) the day after quoted in Pounds Sterling per million of British thermal units.</v>
      </c>
      <c r="N51" s="153"/>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row>
    <row r="52" spans="1:55" s="140" customFormat="1" ht="52.8" x14ac:dyDescent="0.25">
      <c r="A52" s="161" t="s">
        <v>826</v>
      </c>
      <c r="B52" s="155" t="s">
        <v>361</v>
      </c>
      <c r="C52" s="155" t="s">
        <v>695</v>
      </c>
      <c r="D52" s="155" t="s">
        <v>357</v>
      </c>
      <c r="E52" s="155" t="s">
        <v>451</v>
      </c>
      <c r="F52" s="155" t="s">
        <v>451</v>
      </c>
      <c r="G52" s="163" t="s">
        <v>659</v>
      </c>
      <c r="H52" s="164" t="s">
        <v>294</v>
      </c>
      <c r="I52" s="155" t="s">
        <v>358</v>
      </c>
      <c r="J52" s="155" t="s">
        <v>451</v>
      </c>
      <c r="K52" s="155" t="s">
        <v>79</v>
      </c>
      <c r="L52" s="155" t="s">
        <v>78</v>
      </c>
      <c r="M52" s="159" t="str">
        <f>CONCATENATE(ContGas!$C$27, " at ",ContGas!$C$30,", for ",ContGas!$C$42,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of the 1st Day of the next Calendar Month quoted in Pounds Sterling per million of British thermal units.</v>
      </c>
      <c r="N52" s="153"/>
      <c r="O52" s="153"/>
      <c r="P52" s="153"/>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row>
    <row r="53" spans="1:55" s="140" customFormat="1" ht="52.8" x14ac:dyDescent="0.25">
      <c r="A53" s="161" t="s">
        <v>826</v>
      </c>
      <c r="B53" s="155" t="s">
        <v>361</v>
      </c>
      <c r="C53" s="155" t="s">
        <v>695</v>
      </c>
      <c r="D53" s="155" t="s">
        <v>357</v>
      </c>
      <c r="E53" s="155" t="s">
        <v>451</v>
      </c>
      <c r="F53" s="155" t="s">
        <v>451</v>
      </c>
      <c r="G53" s="163" t="s">
        <v>650</v>
      </c>
      <c r="H53" s="164" t="s">
        <v>294</v>
      </c>
      <c r="I53" s="155" t="s">
        <v>358</v>
      </c>
      <c r="J53" s="155" t="s">
        <v>451</v>
      </c>
      <c r="K53" s="155" t="s">
        <v>79</v>
      </c>
      <c r="L53" s="155" t="s">
        <v>78</v>
      </c>
      <c r="M53" s="159" t="str">
        <f>CONCATENATE(ContGas!$C$27, " at ",ContGas!$C$30,", for ",ContGas!$C$43,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quoted in Pounds Sterling per million of British thermal units.</v>
      </c>
      <c r="N53" s="153"/>
      <c r="O53" s="153"/>
      <c r="P53" s="153"/>
      <c r="Q53" s="153"/>
      <c r="R53" s="153"/>
      <c r="S53" s="153"/>
      <c r="T53" s="153"/>
      <c r="U53" s="153"/>
      <c r="V53" s="153"/>
      <c r="W53" s="153"/>
      <c r="X53" s="153"/>
      <c r="Y53" s="153"/>
      <c r="Z53" s="153"/>
      <c r="AA53" s="153"/>
      <c r="AB53" s="153"/>
      <c r="AC53" s="153"/>
      <c r="AD53" s="153"/>
      <c r="AE53" s="153"/>
      <c r="AF53" s="153"/>
      <c r="AG53" s="153"/>
      <c r="AH53" s="153"/>
      <c r="AI53" s="153"/>
      <c r="AJ53" s="153"/>
      <c r="AK53" s="153"/>
      <c r="AL53" s="153"/>
      <c r="AM53" s="153"/>
      <c r="AN53" s="153"/>
      <c r="AO53" s="153"/>
      <c r="AP53" s="153"/>
      <c r="AQ53" s="153"/>
      <c r="AR53" s="153"/>
      <c r="AS53" s="153"/>
      <c r="AT53" s="153"/>
      <c r="AU53" s="153"/>
      <c r="AV53" s="153"/>
      <c r="AW53" s="153"/>
      <c r="AX53" s="153"/>
      <c r="AY53" s="153"/>
      <c r="AZ53" s="153"/>
      <c r="BA53" s="153"/>
      <c r="BB53" s="153"/>
      <c r="BC53" s="153"/>
    </row>
    <row r="54" spans="1:55" s="140" customFormat="1" ht="54" customHeight="1" x14ac:dyDescent="0.25">
      <c r="A54" s="161" t="s">
        <v>826</v>
      </c>
      <c r="B54" s="155" t="s">
        <v>361</v>
      </c>
      <c r="C54" s="155" t="s">
        <v>695</v>
      </c>
      <c r="D54" s="155" t="s">
        <v>357</v>
      </c>
      <c r="E54" s="155" t="s">
        <v>451</v>
      </c>
      <c r="F54" s="155" t="s">
        <v>451</v>
      </c>
      <c r="G54" s="162" t="s">
        <v>302</v>
      </c>
      <c r="H54" s="155" t="s">
        <v>294</v>
      </c>
      <c r="I54" s="155" t="s">
        <v>358</v>
      </c>
      <c r="J54" s="155" t="s">
        <v>451</v>
      </c>
      <c r="K54" s="155" t="s">
        <v>79</v>
      </c>
      <c r="L54" s="155" t="s">
        <v>78</v>
      </c>
      <c r="M54" s="159" t="str">
        <f>CONCATENATE(ContGas!$C$27, " at ",ContGas!$C$30,", for ",ContGas!$C$33,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1st day of the month to 0600 (CET - Central European Time) on the 1st day of the following month quoted in Pounds Sterling per million of British thermal units.</v>
      </c>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3"/>
      <c r="AK54" s="153"/>
      <c r="AL54" s="153"/>
      <c r="AM54" s="153"/>
      <c r="AN54" s="153"/>
      <c r="AO54" s="153"/>
      <c r="AP54" s="153"/>
      <c r="AQ54" s="153"/>
      <c r="AR54" s="153"/>
      <c r="AS54" s="153"/>
      <c r="AT54" s="153"/>
      <c r="AU54" s="153"/>
      <c r="AV54" s="153"/>
      <c r="AW54" s="153"/>
      <c r="AX54" s="153"/>
      <c r="AY54" s="153"/>
      <c r="AZ54" s="153"/>
      <c r="BA54" s="153"/>
      <c r="BB54" s="153"/>
      <c r="BC54" s="153"/>
    </row>
    <row r="55" spans="1:55" s="140" customFormat="1" ht="52.8" x14ac:dyDescent="0.25">
      <c r="A55" s="161" t="s">
        <v>826</v>
      </c>
      <c r="B55" s="155" t="s">
        <v>361</v>
      </c>
      <c r="C55" s="155" t="s">
        <v>695</v>
      </c>
      <c r="D55" s="155" t="s">
        <v>357</v>
      </c>
      <c r="E55" s="155" t="s">
        <v>451</v>
      </c>
      <c r="F55" s="155" t="s">
        <v>451</v>
      </c>
      <c r="G55" s="162" t="s">
        <v>111</v>
      </c>
      <c r="H55" s="164" t="s">
        <v>294</v>
      </c>
      <c r="I55" s="155" t="s">
        <v>358</v>
      </c>
      <c r="J55" s="155" t="s">
        <v>451</v>
      </c>
      <c r="K55" s="155" t="s">
        <v>79</v>
      </c>
      <c r="L55" s="155" t="s">
        <v>78</v>
      </c>
      <c r="M55" s="159" t="str">
        <f>CONCATENATE(ContGas!$C$27, " at ",ContGas!$C$30,", for ",ContGas!$C$35,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April to 0600 (CET - Central European Time) 1st July quoted in Pounds Sterling per million of British thermal units.</v>
      </c>
      <c r="N55" s="153"/>
      <c r="O55" s="153"/>
      <c r="P55" s="153"/>
      <c r="Q55" s="153"/>
      <c r="R55" s="153"/>
      <c r="S55" s="153"/>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row>
    <row r="56" spans="1:55" s="140" customFormat="1" ht="52.8" x14ac:dyDescent="0.25">
      <c r="A56" s="161" t="s">
        <v>826</v>
      </c>
      <c r="B56" s="155" t="s">
        <v>361</v>
      </c>
      <c r="C56" s="155" t="s">
        <v>695</v>
      </c>
      <c r="D56" s="155" t="s">
        <v>357</v>
      </c>
      <c r="E56" s="155" t="s">
        <v>451</v>
      </c>
      <c r="F56" s="155" t="s">
        <v>451</v>
      </c>
      <c r="G56" s="162" t="s">
        <v>254</v>
      </c>
      <c r="H56" s="155" t="s">
        <v>294</v>
      </c>
      <c r="I56" s="155" t="s">
        <v>358</v>
      </c>
      <c r="J56" s="155" t="s">
        <v>451</v>
      </c>
      <c r="K56" s="155" t="s">
        <v>79</v>
      </c>
      <c r="L56" s="155" t="s">
        <v>78</v>
      </c>
      <c r="M56" s="159" t="str">
        <f>CONCATENATE(ContGas!$C$27, " at ",ContGas!$C$30,", for ",ContGas!$C$38,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October  to 06:00 (CET - Central European Time) 1st October on the following year quoted in Pounds Sterling per million of British thermal units.</v>
      </c>
      <c r="N56" s="153"/>
      <c r="O56" s="153"/>
      <c r="P56" s="153"/>
      <c r="Q56" s="153"/>
      <c r="R56" s="153"/>
      <c r="S56" s="153"/>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row>
    <row r="57" spans="1:55" s="140" customFormat="1" ht="52.8" x14ac:dyDescent="0.25">
      <c r="A57" s="161" t="s">
        <v>826</v>
      </c>
      <c r="B57" s="155" t="s">
        <v>361</v>
      </c>
      <c r="C57" s="155" t="s">
        <v>695</v>
      </c>
      <c r="D57" s="155" t="s">
        <v>357</v>
      </c>
      <c r="E57" s="155" t="s">
        <v>451</v>
      </c>
      <c r="F57" s="155" t="s">
        <v>451</v>
      </c>
      <c r="G57" s="162" t="s">
        <v>138</v>
      </c>
      <c r="H57" s="155" t="s">
        <v>294</v>
      </c>
      <c r="I57" s="155" t="s">
        <v>358</v>
      </c>
      <c r="J57" s="155" t="s">
        <v>451</v>
      </c>
      <c r="K57" s="155" t="s">
        <v>79</v>
      </c>
      <c r="L57" s="155" t="s">
        <v>78</v>
      </c>
      <c r="M57" s="159" t="str">
        <f>CONCATENATE(ContGas!$C$27, " at ",ContGas!$C$30,", for ",ContGas!$C$39,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January to 06:00 (CET - Central European Time) 1st January on the following year quoted in Pounds Sterling per million of British thermal units.</v>
      </c>
      <c r="N57" s="153"/>
      <c r="O57" s="153"/>
      <c r="P57" s="153"/>
      <c r="Q57" s="153"/>
      <c r="R57" s="153"/>
      <c r="S57" s="153"/>
      <c r="T57" s="153"/>
      <c r="U57" s="153"/>
      <c r="V57" s="153"/>
      <c r="W57" s="153"/>
      <c r="X57" s="153"/>
      <c r="Y57" s="153"/>
      <c r="Z57" s="153"/>
      <c r="AA57" s="153"/>
      <c r="AB57" s="153"/>
      <c r="AC57" s="153"/>
      <c r="AD57" s="153"/>
      <c r="AE57" s="153"/>
      <c r="AF57" s="153"/>
      <c r="AG57" s="153"/>
      <c r="AH57" s="153"/>
      <c r="AI57" s="153"/>
      <c r="AJ57" s="153"/>
      <c r="AK57" s="153"/>
      <c r="AL57" s="153"/>
      <c r="AM57" s="153"/>
      <c r="AN57" s="153"/>
      <c r="AO57" s="153"/>
      <c r="AP57" s="153"/>
      <c r="AQ57" s="153"/>
      <c r="AR57" s="153"/>
      <c r="AS57" s="153"/>
      <c r="AT57" s="153"/>
      <c r="AU57" s="153"/>
      <c r="AV57" s="153"/>
      <c r="AW57" s="153"/>
      <c r="AX57" s="153"/>
      <c r="AY57" s="153"/>
      <c r="AZ57" s="153"/>
      <c r="BA57" s="153"/>
      <c r="BB57" s="153"/>
      <c r="BC57" s="153"/>
    </row>
    <row r="58" spans="1:55" s="140" customFormat="1" ht="52.8" x14ac:dyDescent="0.25">
      <c r="A58" s="161" t="s">
        <v>826</v>
      </c>
      <c r="B58" s="155" t="s">
        <v>361</v>
      </c>
      <c r="C58" s="155" t="s">
        <v>695</v>
      </c>
      <c r="D58" s="155" t="s">
        <v>357</v>
      </c>
      <c r="E58" s="155" t="s">
        <v>451</v>
      </c>
      <c r="F58" s="155" t="s">
        <v>451</v>
      </c>
      <c r="G58" s="162" t="s">
        <v>303</v>
      </c>
      <c r="H58" s="155" t="s">
        <v>294</v>
      </c>
      <c r="I58" s="155" t="s">
        <v>358</v>
      </c>
      <c r="J58" s="155" t="s">
        <v>451</v>
      </c>
      <c r="K58" s="155" t="s">
        <v>79</v>
      </c>
      <c r="L58" s="155" t="s">
        <v>78</v>
      </c>
      <c r="M58" s="159" t="str">
        <f>CONCATENATE(ContGas!$C$27, " at ",ContGas!$C$30,", for ",ContGas!$C$44,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Starting Date  to 06:00 (CET - Central European Time) on the day next after the Ending Date of the period quoted in Pounds Sterling per million of British thermal units.</v>
      </c>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row>
    <row r="59" spans="1:55" s="140" customFormat="1" ht="66" x14ac:dyDescent="0.25">
      <c r="A59" s="161" t="s">
        <v>826</v>
      </c>
      <c r="B59" s="155" t="s">
        <v>361</v>
      </c>
      <c r="C59" s="155" t="s">
        <v>695</v>
      </c>
      <c r="D59" s="155" t="s">
        <v>684</v>
      </c>
      <c r="E59" s="155" t="s">
        <v>255</v>
      </c>
      <c r="F59" s="155" t="s">
        <v>451</v>
      </c>
      <c r="G59" s="163" t="s">
        <v>650</v>
      </c>
      <c r="H59" s="164" t="s">
        <v>294</v>
      </c>
      <c r="I59" s="155" t="s">
        <v>358</v>
      </c>
      <c r="J59" s="155" t="s">
        <v>451</v>
      </c>
      <c r="K59" s="155" t="s">
        <v>79</v>
      </c>
      <c r="L59" s="155" t="s">
        <v>78</v>
      </c>
      <c r="M59" s="160" t="str">
        <f>UKGas!$D$60&amp;" at "&amp;ContGas!$C$30&amp;" for "&amp;ContGas!$C$43&amp;"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59" s="153"/>
      <c r="O59" s="153"/>
      <c r="P59" s="153"/>
      <c r="Q59" s="153"/>
      <c r="R59" s="153"/>
      <c r="S59" s="153"/>
      <c r="T59" s="153"/>
      <c r="U59" s="153"/>
      <c r="V59" s="153"/>
      <c r="W59" s="153"/>
      <c r="X59" s="153"/>
      <c r="Y59" s="153"/>
      <c r="Z59" s="153"/>
      <c r="AA59" s="153"/>
      <c r="AB59" s="153"/>
      <c r="AC59" s="153"/>
      <c r="AD59" s="153"/>
      <c r="AE59" s="153"/>
      <c r="AF59" s="153"/>
      <c r="AG59" s="153"/>
      <c r="AH59" s="153"/>
      <c r="AI59" s="153"/>
      <c r="AJ59" s="153"/>
      <c r="AK59" s="153"/>
      <c r="AL59" s="153"/>
      <c r="AM59" s="153"/>
      <c r="AN59" s="153"/>
      <c r="AO59" s="153"/>
      <c r="AP59" s="153"/>
      <c r="AQ59" s="153"/>
      <c r="AR59" s="153"/>
      <c r="AS59" s="153"/>
      <c r="AT59" s="153"/>
      <c r="AU59" s="153"/>
      <c r="AV59" s="153"/>
      <c r="AW59" s="153"/>
      <c r="AX59" s="153"/>
      <c r="AY59" s="153"/>
      <c r="AZ59" s="153"/>
      <c r="BA59" s="153"/>
      <c r="BB59" s="153"/>
      <c r="BC59" s="153"/>
    </row>
    <row r="60" spans="1:55" s="140" customFormat="1" ht="66" x14ac:dyDescent="0.25">
      <c r="A60" s="161" t="s">
        <v>826</v>
      </c>
      <c r="B60" s="155" t="s">
        <v>361</v>
      </c>
      <c r="C60" s="155" t="s">
        <v>695</v>
      </c>
      <c r="D60" s="155" t="s">
        <v>684</v>
      </c>
      <c r="E60" s="155" t="s">
        <v>75</v>
      </c>
      <c r="F60" s="155" t="s">
        <v>451</v>
      </c>
      <c r="G60" s="163" t="s">
        <v>650</v>
      </c>
      <c r="H60" s="164" t="s">
        <v>294</v>
      </c>
      <c r="I60" s="155" t="s">
        <v>358</v>
      </c>
      <c r="J60" s="155" t="s">
        <v>451</v>
      </c>
      <c r="K60" s="155" t="s">
        <v>79</v>
      </c>
      <c r="L60" s="155" t="s">
        <v>78</v>
      </c>
      <c r="M60" s="160" t="str">
        <f>UKGas!$D$61&amp;" at "&amp;ContGas!$C$30&amp;" for "&amp;ContGas!$C$43&amp;"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3"/>
      <c r="AM60" s="153"/>
      <c r="AN60" s="153"/>
      <c r="AO60" s="153"/>
      <c r="AP60" s="153"/>
      <c r="AQ60" s="153"/>
      <c r="AR60" s="153"/>
      <c r="AS60" s="153"/>
      <c r="AT60" s="153"/>
      <c r="AU60" s="153"/>
      <c r="AV60" s="153"/>
      <c r="AW60" s="153"/>
      <c r="AX60" s="153"/>
      <c r="AY60" s="153"/>
      <c r="AZ60" s="153"/>
      <c r="BA60" s="153"/>
      <c r="BB60" s="153"/>
      <c r="BC60" s="153"/>
    </row>
    <row r="61" spans="1:55" s="140" customFormat="1" ht="56.25" customHeight="1" x14ac:dyDescent="0.25">
      <c r="A61" s="161" t="s">
        <v>826</v>
      </c>
      <c r="B61" s="155" t="s">
        <v>361</v>
      </c>
      <c r="C61" s="155" t="s">
        <v>695</v>
      </c>
      <c r="D61" s="155" t="s">
        <v>684</v>
      </c>
      <c r="E61" s="155" t="s">
        <v>255</v>
      </c>
      <c r="F61" s="155" t="s">
        <v>451</v>
      </c>
      <c r="G61" s="162" t="s">
        <v>302</v>
      </c>
      <c r="H61" s="164" t="s">
        <v>294</v>
      </c>
      <c r="I61" s="155" t="s">
        <v>358</v>
      </c>
      <c r="J61" s="155" t="s">
        <v>451</v>
      </c>
      <c r="K61" s="155" t="s">
        <v>79</v>
      </c>
      <c r="L61" s="155" t="s">
        <v>78</v>
      </c>
      <c r="M61" s="160" t="str">
        <f>UKGas!$D$60&amp;" at "&amp;ContGas!$C$30&amp;" for "&amp;ContGas!$C$33&amp;"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3"/>
      <c r="AM61" s="153"/>
      <c r="AN61" s="153"/>
      <c r="AO61" s="153"/>
      <c r="AP61" s="153"/>
      <c r="AQ61" s="153"/>
      <c r="AR61" s="153"/>
      <c r="AS61" s="153"/>
      <c r="AT61" s="153"/>
      <c r="AU61" s="153"/>
      <c r="AV61" s="153"/>
      <c r="AW61" s="153"/>
      <c r="AX61" s="153"/>
      <c r="AY61" s="153"/>
      <c r="AZ61" s="153"/>
      <c r="BA61" s="153"/>
      <c r="BB61" s="153"/>
      <c r="BC61" s="153"/>
    </row>
    <row r="62" spans="1:55" s="140" customFormat="1" ht="57" customHeight="1" x14ac:dyDescent="0.25">
      <c r="A62" s="161" t="s">
        <v>826</v>
      </c>
      <c r="B62" s="155" t="s">
        <v>361</v>
      </c>
      <c r="C62" s="155" t="s">
        <v>695</v>
      </c>
      <c r="D62" s="155" t="s">
        <v>684</v>
      </c>
      <c r="E62" s="155" t="s">
        <v>75</v>
      </c>
      <c r="F62" s="155" t="s">
        <v>451</v>
      </c>
      <c r="G62" s="162" t="s">
        <v>302</v>
      </c>
      <c r="H62" s="164" t="s">
        <v>294</v>
      </c>
      <c r="I62" s="155" t="s">
        <v>358</v>
      </c>
      <c r="J62" s="155" t="s">
        <v>451</v>
      </c>
      <c r="K62" s="155" t="s">
        <v>79</v>
      </c>
      <c r="L62" s="155" t="s">
        <v>78</v>
      </c>
      <c r="M62" s="160" t="str">
        <f>UKGas!$D$61&amp;" at "&amp;ContGas!$C$30&amp;" for "&amp;ContGas!$C$33&amp;"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3"/>
      <c r="AK62" s="153"/>
      <c r="AL62" s="153"/>
      <c r="AM62" s="153"/>
      <c r="AN62" s="153"/>
      <c r="AO62" s="153"/>
      <c r="AP62" s="153"/>
      <c r="AQ62" s="153"/>
      <c r="AR62" s="153"/>
      <c r="AS62" s="153"/>
      <c r="AT62" s="153"/>
      <c r="AU62" s="153"/>
      <c r="AV62" s="153"/>
      <c r="AW62" s="153"/>
      <c r="AX62" s="153"/>
      <c r="AY62" s="153"/>
      <c r="AZ62" s="153"/>
      <c r="BA62" s="153"/>
      <c r="BB62" s="153"/>
      <c r="BC62" s="153"/>
    </row>
    <row r="63" spans="1:55" s="140" customFormat="1" ht="57" customHeight="1" x14ac:dyDescent="0.25">
      <c r="A63" s="161" t="s">
        <v>826</v>
      </c>
      <c r="B63" s="155" t="s">
        <v>361</v>
      </c>
      <c r="C63" s="155" t="s">
        <v>695</v>
      </c>
      <c r="D63" s="155" t="s">
        <v>684</v>
      </c>
      <c r="E63" s="155" t="s">
        <v>255</v>
      </c>
      <c r="F63" s="155" t="s">
        <v>451</v>
      </c>
      <c r="G63" s="162" t="s">
        <v>111</v>
      </c>
      <c r="H63" s="164" t="s">
        <v>294</v>
      </c>
      <c r="I63" s="155" t="s">
        <v>358</v>
      </c>
      <c r="J63" s="155" t="s">
        <v>451</v>
      </c>
      <c r="K63" s="155" t="s">
        <v>79</v>
      </c>
      <c r="L63" s="155" t="s">
        <v>78</v>
      </c>
      <c r="M63" s="160" t="str">
        <f>UKGas!$D$60&amp;" at "&amp;ContGas!$C$30&amp;" for "&amp;ContGas!$C$34&amp;"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3"/>
      <c r="AY63" s="153"/>
      <c r="AZ63" s="153"/>
      <c r="BA63" s="153"/>
      <c r="BB63" s="153"/>
      <c r="BC63" s="153"/>
    </row>
    <row r="64" spans="1:55" s="140" customFormat="1" ht="55.5" customHeight="1" x14ac:dyDescent="0.25">
      <c r="A64" s="161" t="s">
        <v>826</v>
      </c>
      <c r="B64" s="155" t="s">
        <v>361</v>
      </c>
      <c r="C64" s="155" t="s">
        <v>695</v>
      </c>
      <c r="D64" s="155" t="s">
        <v>684</v>
      </c>
      <c r="E64" s="155" t="s">
        <v>75</v>
      </c>
      <c r="F64" s="155" t="s">
        <v>451</v>
      </c>
      <c r="G64" s="162" t="s">
        <v>111</v>
      </c>
      <c r="H64" s="164" t="s">
        <v>294</v>
      </c>
      <c r="I64" s="155" t="s">
        <v>358</v>
      </c>
      <c r="J64" s="155" t="s">
        <v>451</v>
      </c>
      <c r="K64" s="155" t="s">
        <v>79</v>
      </c>
      <c r="L64" s="155" t="s">
        <v>78</v>
      </c>
      <c r="M64" s="160" t="str">
        <f>UKGas!$D$61&amp;" at "&amp;ContGas!$C$30&amp;" for "&amp;ContGas!$C$34&amp;"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3"/>
      <c r="AK64" s="153"/>
      <c r="AL64" s="153"/>
      <c r="AM64" s="153"/>
      <c r="AN64" s="153"/>
      <c r="AO64" s="153"/>
      <c r="AP64" s="153"/>
      <c r="AQ64" s="153"/>
      <c r="AR64" s="153"/>
      <c r="AS64" s="153"/>
      <c r="AT64" s="153"/>
      <c r="AU64" s="153"/>
      <c r="AV64" s="153"/>
      <c r="AW64" s="153"/>
      <c r="AX64" s="153"/>
      <c r="AY64" s="153"/>
      <c r="AZ64" s="153"/>
      <c r="BA64" s="153"/>
      <c r="BB64" s="153"/>
      <c r="BC64" s="153"/>
    </row>
    <row r="65" spans="1:55" s="140" customFormat="1" ht="65.25" customHeight="1" x14ac:dyDescent="0.25">
      <c r="A65" s="161" t="s">
        <v>826</v>
      </c>
      <c r="B65" s="155" t="s">
        <v>361</v>
      </c>
      <c r="C65" s="155" t="s">
        <v>695</v>
      </c>
      <c r="D65" s="155" t="s">
        <v>684</v>
      </c>
      <c r="E65" s="155" t="s">
        <v>255</v>
      </c>
      <c r="F65" s="155" t="s">
        <v>451</v>
      </c>
      <c r="G65" s="162" t="s">
        <v>303</v>
      </c>
      <c r="H65" s="164" t="s">
        <v>294</v>
      </c>
      <c r="I65" s="155" t="s">
        <v>358</v>
      </c>
      <c r="J65" s="155" t="s">
        <v>451</v>
      </c>
      <c r="K65" s="155" t="s">
        <v>79</v>
      </c>
      <c r="L65" s="155" t="s">
        <v>78</v>
      </c>
      <c r="M65" s="160" t="str">
        <f>UKGas!$D$60&amp;" at "&amp;ContGas!$C$30&amp;" for "&amp;ContGas!$C$44&amp;"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5" s="153"/>
      <c r="O65" s="153"/>
      <c r="P65" s="153"/>
      <c r="Q65" s="153"/>
      <c r="R65" s="153"/>
      <c r="S65" s="153"/>
      <c r="T65" s="153"/>
      <c r="U65" s="153"/>
      <c r="V65" s="153"/>
      <c r="W65" s="153"/>
      <c r="X65" s="153"/>
      <c r="Y65" s="153"/>
      <c r="Z65" s="153"/>
      <c r="AA65" s="153"/>
      <c r="AB65" s="153"/>
      <c r="AC65" s="153"/>
      <c r="AD65" s="153"/>
      <c r="AE65" s="153"/>
      <c r="AF65" s="153"/>
      <c r="AG65" s="153"/>
      <c r="AH65" s="153"/>
      <c r="AI65" s="153"/>
      <c r="AJ65" s="153"/>
      <c r="AK65" s="153"/>
      <c r="AL65" s="153"/>
      <c r="AM65" s="153"/>
      <c r="AN65" s="153"/>
      <c r="AO65" s="153"/>
      <c r="AP65" s="153"/>
      <c r="AQ65" s="153"/>
      <c r="AR65" s="153"/>
      <c r="AS65" s="153"/>
      <c r="AT65" s="153"/>
      <c r="AU65" s="153"/>
      <c r="AV65" s="153"/>
      <c r="AW65" s="153"/>
      <c r="AX65" s="153"/>
      <c r="AY65" s="153"/>
      <c r="AZ65" s="153"/>
      <c r="BA65" s="153"/>
      <c r="BB65" s="153"/>
      <c r="BC65" s="153"/>
    </row>
    <row r="66" spans="1:55" s="140" customFormat="1" ht="66" customHeight="1" x14ac:dyDescent="0.25">
      <c r="A66" s="161" t="s">
        <v>826</v>
      </c>
      <c r="B66" s="155" t="s">
        <v>361</v>
      </c>
      <c r="C66" s="155" t="s">
        <v>695</v>
      </c>
      <c r="D66" s="155" t="s">
        <v>684</v>
      </c>
      <c r="E66" s="155" t="s">
        <v>75</v>
      </c>
      <c r="F66" s="155" t="s">
        <v>451</v>
      </c>
      <c r="G66" s="162" t="s">
        <v>303</v>
      </c>
      <c r="H66" s="164" t="s">
        <v>294</v>
      </c>
      <c r="I66" s="155" t="s">
        <v>358</v>
      </c>
      <c r="J66" s="155" t="s">
        <v>451</v>
      </c>
      <c r="K66" s="155" t="s">
        <v>79</v>
      </c>
      <c r="L66" s="155" t="s">
        <v>78</v>
      </c>
      <c r="M66" s="160" t="str">
        <f>UKGas!$D$61&amp;" at "&amp;ContGas!$C$30&amp;" for "&amp;ContGas!$C$44&amp;"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3"/>
      <c r="AM66" s="153"/>
      <c r="AN66" s="153"/>
      <c r="AO66" s="153"/>
      <c r="AP66" s="153"/>
      <c r="AQ66" s="153"/>
      <c r="AR66" s="153"/>
      <c r="AS66" s="153"/>
      <c r="AT66" s="153"/>
      <c r="AU66" s="153"/>
      <c r="AV66" s="153"/>
      <c r="AW66" s="153"/>
      <c r="AX66" s="153"/>
      <c r="AY66" s="153"/>
      <c r="AZ66" s="153"/>
      <c r="BA66" s="153"/>
      <c r="BB66" s="153"/>
      <c r="BC66" s="153"/>
    </row>
    <row r="67" spans="1:55" s="140" customFormat="1" ht="80.25" customHeight="1" x14ac:dyDescent="0.25">
      <c r="A67" s="161" t="s">
        <v>826</v>
      </c>
      <c r="B67" s="155" t="s">
        <v>361</v>
      </c>
      <c r="C67" s="155" t="s">
        <v>695</v>
      </c>
      <c r="D67" s="155" t="s">
        <v>449</v>
      </c>
      <c r="E67" s="155" t="s">
        <v>451</v>
      </c>
      <c r="F67" s="155" t="s">
        <v>451</v>
      </c>
      <c r="G67" s="162" t="s">
        <v>111</v>
      </c>
      <c r="H67" s="164" t="s">
        <v>294</v>
      </c>
      <c r="I67" s="155" t="s">
        <v>451</v>
      </c>
      <c r="J67" s="155" t="s">
        <v>451</v>
      </c>
      <c r="K67" s="155" t="s">
        <v>79</v>
      </c>
      <c r="L67" s="155" t="s">
        <v>78</v>
      </c>
      <c r="M67" s="160" t="str">
        <f>UKGas!$D$64&amp;" at "&amp;ContGas!$C$30&amp;" for "&amp;ContGas!$C$34&amp;" quoted in "&amp;UKGas!$D$75&amp;" per "&amp;UKGas!D70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a period from 0600 (CET - Central European Time) 1st January to 0600 (CET - Central European Time) 1st April quoted in Pounds Sterling per million of British thermal units</v>
      </c>
      <c r="N67" s="153"/>
      <c r="O67" s="153"/>
      <c r="P67" s="153"/>
      <c r="Q67" s="153"/>
      <c r="R67" s="153"/>
      <c r="S67" s="153"/>
      <c r="T67" s="153"/>
      <c r="U67" s="153"/>
      <c r="V67" s="153"/>
      <c r="W67" s="153"/>
      <c r="X67" s="153"/>
      <c r="Y67" s="153"/>
      <c r="Z67" s="153"/>
      <c r="AA67" s="153"/>
      <c r="AB67" s="153"/>
      <c r="AC67" s="153"/>
      <c r="AD67" s="153"/>
      <c r="AE67" s="153"/>
      <c r="AF67" s="153"/>
      <c r="AG67" s="153"/>
      <c r="AH67" s="153"/>
      <c r="AI67" s="153"/>
      <c r="AJ67" s="153"/>
      <c r="AK67" s="153"/>
      <c r="AL67" s="153"/>
      <c r="AM67" s="153"/>
      <c r="AN67" s="153"/>
      <c r="AO67" s="153"/>
      <c r="AP67" s="153"/>
      <c r="AQ67" s="153"/>
      <c r="AR67" s="153"/>
      <c r="AS67" s="153"/>
      <c r="AT67" s="153"/>
      <c r="AU67" s="153"/>
      <c r="AV67" s="153"/>
      <c r="AW67" s="153"/>
      <c r="AX67" s="153"/>
      <c r="AY67" s="153"/>
      <c r="AZ67" s="153"/>
      <c r="BA67" s="153"/>
      <c r="BB67" s="153"/>
      <c r="BC67" s="153"/>
    </row>
    <row r="68" spans="1:55" s="140" customFormat="1" ht="68.25" customHeight="1" x14ac:dyDescent="0.25">
      <c r="A68" s="161" t="s">
        <v>826</v>
      </c>
      <c r="B68" s="155" t="s">
        <v>361</v>
      </c>
      <c r="C68" s="155" t="s">
        <v>695</v>
      </c>
      <c r="D68" s="155" t="s">
        <v>449</v>
      </c>
      <c r="E68" s="155" t="s">
        <v>451</v>
      </c>
      <c r="F68" s="155" t="s">
        <v>451</v>
      </c>
      <c r="G68" s="162" t="s">
        <v>254</v>
      </c>
      <c r="H68" s="164" t="s">
        <v>294</v>
      </c>
      <c r="I68" s="155" t="s">
        <v>451</v>
      </c>
      <c r="J68" s="155" t="s">
        <v>451</v>
      </c>
      <c r="K68" s="155" t="s">
        <v>79</v>
      </c>
      <c r="L68" s="155" t="s">
        <v>78</v>
      </c>
      <c r="M68" s="160" t="str">
        <f>UKGas!$D$64&amp;" at "&amp;ContGas!$C$30&amp;" for "&amp;ContGas!D38&amp;" quoted in "&amp;UKGas!$D$75&amp;" per "&amp;UKGas!D70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million of British thermal units</v>
      </c>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row>
    <row r="69" spans="1:55" s="140" customFormat="1" ht="69.75" customHeight="1" x14ac:dyDescent="0.25">
      <c r="A69" s="161" t="s">
        <v>826</v>
      </c>
      <c r="B69" s="155" t="s">
        <v>361</v>
      </c>
      <c r="C69" s="155" t="s">
        <v>695</v>
      </c>
      <c r="D69" s="155" t="s">
        <v>449</v>
      </c>
      <c r="E69" s="155" t="s">
        <v>451</v>
      </c>
      <c r="F69" s="155" t="s">
        <v>451</v>
      </c>
      <c r="G69" s="162" t="s">
        <v>138</v>
      </c>
      <c r="H69" s="164" t="s">
        <v>294</v>
      </c>
      <c r="I69" s="155" t="s">
        <v>451</v>
      </c>
      <c r="J69" s="155" t="s">
        <v>451</v>
      </c>
      <c r="K69" s="155" t="s">
        <v>79</v>
      </c>
      <c r="L69" s="155" t="s">
        <v>78</v>
      </c>
      <c r="M69" s="160" t="str">
        <f>UKGas!$D$64&amp;" at "&amp;ContGas!$C$30&amp;" for "&amp;ContGas!D39&amp;" quoted in "&amp;UKGas!$D$75&amp;" per "&amp;UKGas!D70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million of British thermal units</v>
      </c>
      <c r="N69" s="153"/>
      <c r="O69" s="153"/>
      <c r="P69" s="153"/>
      <c r="Q69" s="153"/>
      <c r="R69" s="153"/>
      <c r="S69" s="153"/>
      <c r="T69" s="153"/>
      <c r="U69" s="153"/>
      <c r="V69" s="153"/>
      <c r="W69" s="153"/>
      <c r="X69" s="153"/>
      <c r="Y69" s="153"/>
      <c r="Z69" s="153"/>
      <c r="AA69" s="153"/>
      <c r="AB69" s="153"/>
      <c r="AC69" s="153"/>
      <c r="AD69" s="153"/>
      <c r="AE69" s="153"/>
      <c r="AF69" s="153"/>
      <c r="AG69" s="153"/>
      <c r="AH69" s="153"/>
      <c r="AI69" s="153"/>
      <c r="AJ69" s="153"/>
      <c r="AK69" s="153"/>
      <c r="AL69" s="153"/>
      <c r="AM69" s="153"/>
      <c r="AN69" s="153"/>
      <c r="AO69" s="153"/>
      <c r="AP69" s="153"/>
      <c r="AQ69" s="153"/>
      <c r="AR69" s="153"/>
      <c r="AS69" s="153"/>
      <c r="AT69" s="153"/>
      <c r="AU69" s="153"/>
      <c r="AV69" s="153"/>
      <c r="AW69" s="153"/>
      <c r="AX69" s="153"/>
      <c r="AY69" s="153"/>
      <c r="AZ69" s="153"/>
      <c r="BA69" s="153"/>
      <c r="BB69" s="153"/>
      <c r="BC69" s="153"/>
    </row>
    <row r="70" spans="1:55" s="140" customFormat="1" ht="52.8" x14ac:dyDescent="0.25">
      <c r="A70" s="161" t="s">
        <v>826</v>
      </c>
      <c r="B70" s="155" t="s">
        <v>361</v>
      </c>
      <c r="C70" s="155" t="s">
        <v>695</v>
      </c>
      <c r="D70" s="155" t="s">
        <v>687</v>
      </c>
      <c r="E70" s="155" t="s">
        <v>451</v>
      </c>
      <c r="F70" s="155" t="s">
        <v>451</v>
      </c>
      <c r="G70" s="163" t="s">
        <v>659</v>
      </c>
      <c r="H70" s="155" t="s">
        <v>681</v>
      </c>
      <c r="I70" s="155" t="s">
        <v>358</v>
      </c>
      <c r="J70" s="155" t="s">
        <v>451</v>
      </c>
      <c r="K70" s="155" t="s">
        <v>79</v>
      </c>
      <c r="L70" s="155" t="s">
        <v>78</v>
      </c>
      <c r="M70" s="160" t="str">
        <f>UKGas!$D$65&amp;" at "&amp;ContGas!$C$30&amp;" for "&amp;UKGas!$D$49&amp;" quoted in "&amp;UKGas!$D$75&amp;" per "&amp;UKGas!$D$70</f>
        <v>NTS system entry capacity as defined under the Network Code section 1.2.3.(a) at a notional point within the IZTD (Interconnector Zeebrugge Terminal Distrigas) facilities on Distrigas system for the period from 06:00 hrs on a Day to 06:00 hrs of the first Day of the following month quoted in Pounds Sterling per million of British thermal units</v>
      </c>
      <c r="N70" s="153"/>
      <c r="O70" s="153"/>
      <c r="P70" s="153"/>
      <c r="Q70" s="153"/>
      <c r="R70" s="153"/>
      <c r="S70" s="153"/>
      <c r="T70" s="153"/>
      <c r="U70" s="153"/>
      <c r="V70" s="153"/>
      <c r="W70" s="153"/>
      <c r="X70" s="153"/>
      <c r="Y70" s="153"/>
      <c r="Z70" s="153"/>
      <c r="AA70" s="153"/>
      <c r="AB70" s="153"/>
      <c r="AC70" s="153"/>
      <c r="AD70" s="153"/>
      <c r="AE70" s="153"/>
      <c r="AF70" s="153"/>
      <c r="AG70" s="153"/>
      <c r="AH70" s="153"/>
      <c r="AI70" s="153"/>
      <c r="AJ70" s="153"/>
      <c r="AK70" s="153"/>
      <c r="AL70" s="153"/>
      <c r="AM70" s="153"/>
      <c r="AN70" s="153"/>
      <c r="AO70" s="153"/>
      <c r="AP70" s="153"/>
      <c r="AQ70" s="153"/>
      <c r="AR70" s="153"/>
      <c r="AS70" s="153"/>
      <c r="AT70" s="153"/>
      <c r="AU70" s="153"/>
      <c r="AV70" s="153"/>
      <c r="AW70" s="153"/>
      <c r="AX70" s="153"/>
      <c r="AY70" s="153"/>
      <c r="AZ70" s="153"/>
      <c r="BA70" s="153"/>
      <c r="BB70" s="153"/>
      <c r="BC70" s="153"/>
    </row>
    <row r="71" spans="1:55" s="140" customFormat="1" ht="52.8" x14ac:dyDescent="0.25">
      <c r="A71" s="161" t="s">
        <v>826</v>
      </c>
      <c r="B71" s="155" t="s">
        <v>361</v>
      </c>
      <c r="C71" s="155" t="s">
        <v>695</v>
      </c>
      <c r="D71" s="155" t="s">
        <v>687</v>
      </c>
      <c r="E71" s="155" t="s">
        <v>451</v>
      </c>
      <c r="F71" s="155" t="s">
        <v>451</v>
      </c>
      <c r="G71" s="163" t="s">
        <v>650</v>
      </c>
      <c r="H71" s="164" t="s">
        <v>681</v>
      </c>
      <c r="I71" s="155" t="s">
        <v>358</v>
      </c>
      <c r="J71" s="155" t="s">
        <v>451</v>
      </c>
      <c r="K71" s="155" t="s">
        <v>79</v>
      </c>
      <c r="L71" s="155" t="s">
        <v>78</v>
      </c>
      <c r="M71" s="160" t="str">
        <f>UKGas!$D$65&amp;" at "&amp;ContGas!D43&amp;" for "&amp;UKGas!$D$49&amp;" quoted in "&amp;UKGas!$D$75&amp;" per "&amp;UKGas!$D$70</f>
        <v>NTS system entry capacity as defined under the Network Code section 1.2.3.(a) at  for the period from 06:00 hrs on a Day to 06:00 hrs of the first Day of the following month quoted in Pounds Sterling per million of British thermal units</v>
      </c>
      <c r="N71" s="153"/>
      <c r="O71" s="153"/>
      <c r="P71" s="153"/>
      <c r="Q71" s="153"/>
      <c r="R71" s="153"/>
      <c r="S71" s="153"/>
      <c r="T71" s="153"/>
      <c r="U71" s="153"/>
      <c r="V71" s="153"/>
      <c r="W71" s="153"/>
      <c r="X71" s="153"/>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3"/>
      <c r="AU71" s="153"/>
      <c r="AV71" s="153"/>
      <c r="AW71" s="153"/>
      <c r="AX71" s="153"/>
      <c r="AY71" s="153"/>
      <c r="AZ71" s="153"/>
      <c r="BA71" s="153"/>
      <c r="BB71" s="153"/>
      <c r="BC71" s="153"/>
    </row>
    <row r="72" spans="1:55" s="140" customFormat="1" ht="52.5" customHeight="1" x14ac:dyDescent="0.25">
      <c r="A72" s="161" t="s">
        <v>826</v>
      </c>
      <c r="B72" s="155" t="s">
        <v>361</v>
      </c>
      <c r="C72" s="155" t="s">
        <v>695</v>
      </c>
      <c r="D72" s="155" t="s">
        <v>687</v>
      </c>
      <c r="E72" s="155" t="s">
        <v>451</v>
      </c>
      <c r="F72" s="155" t="s">
        <v>451</v>
      </c>
      <c r="G72" s="162" t="s">
        <v>302</v>
      </c>
      <c r="H72" s="164" t="s">
        <v>681</v>
      </c>
      <c r="I72" s="155" t="s">
        <v>358</v>
      </c>
      <c r="J72" s="155" t="s">
        <v>451</v>
      </c>
      <c r="K72" s="155" t="s">
        <v>79</v>
      </c>
      <c r="L72" s="155" t="s">
        <v>78</v>
      </c>
      <c r="M72" s="160" t="str">
        <f>UKGas!$D$65&amp;" at "&amp;ContGas!D33&amp;" for "&amp;UKGas!$D$49&amp;" quoted in "&amp;UKGas!$D$75&amp;" per "&amp;UKGas!$D$70</f>
        <v>NTS system entry capacity as defined under the Network Code section 1.2.3.(a) at  for the period from 06:00 hrs on a Day to 06:00 hrs of the first Day of the following month quoted in Pounds Sterling per million of British thermal units</v>
      </c>
      <c r="N72" s="153"/>
      <c r="O72" s="153"/>
      <c r="P72" s="153"/>
      <c r="Q72" s="153"/>
      <c r="R72" s="153"/>
      <c r="S72" s="153"/>
      <c r="T72" s="153"/>
      <c r="U72" s="153"/>
      <c r="V72" s="153"/>
      <c r="W72" s="153"/>
      <c r="X72" s="153"/>
      <c r="Y72" s="153"/>
      <c r="Z72" s="153"/>
      <c r="AA72" s="153"/>
      <c r="AB72" s="153"/>
      <c r="AC72" s="153"/>
      <c r="AD72" s="153"/>
      <c r="AE72" s="153"/>
      <c r="AF72" s="153"/>
      <c r="AG72" s="153"/>
      <c r="AH72" s="153"/>
      <c r="AI72" s="153"/>
      <c r="AJ72" s="153"/>
      <c r="AK72" s="153"/>
      <c r="AL72" s="153"/>
      <c r="AM72" s="153"/>
      <c r="AN72" s="153"/>
      <c r="AO72" s="153"/>
      <c r="AP72" s="153"/>
      <c r="AQ72" s="153"/>
      <c r="AR72" s="153"/>
      <c r="AS72" s="153"/>
      <c r="AT72" s="153"/>
      <c r="AU72" s="153"/>
      <c r="AV72" s="153"/>
      <c r="AW72" s="153"/>
      <c r="AX72" s="153"/>
      <c r="AY72" s="153"/>
      <c r="AZ72" s="153"/>
      <c r="BA72" s="153"/>
      <c r="BB72" s="153"/>
      <c r="BC72" s="153"/>
    </row>
    <row r="73" spans="1:55" s="140" customFormat="1" ht="52.8" x14ac:dyDescent="0.25">
      <c r="A73" s="161" t="s">
        <v>826</v>
      </c>
      <c r="B73" s="155" t="s">
        <v>361</v>
      </c>
      <c r="C73" s="155" t="s">
        <v>695</v>
      </c>
      <c r="D73" s="155" t="s">
        <v>687</v>
      </c>
      <c r="E73" s="155" t="s">
        <v>451</v>
      </c>
      <c r="F73" s="155" t="s">
        <v>451</v>
      </c>
      <c r="G73" s="162" t="s">
        <v>303</v>
      </c>
      <c r="H73" s="164" t="s">
        <v>681</v>
      </c>
      <c r="I73" s="155" t="s">
        <v>358</v>
      </c>
      <c r="J73" s="155" t="s">
        <v>451</v>
      </c>
      <c r="K73" s="155" t="s">
        <v>79</v>
      </c>
      <c r="L73" s="155" t="s">
        <v>78</v>
      </c>
      <c r="M73" s="160" t="str">
        <f>UKGas!$D$65&amp;" at "&amp;ContGas!D44&amp;" for "&amp;UKGas!$D$49&amp;" quoted in "&amp;UKGas!$D$75&amp;" per "&amp;UKGas!$D$70</f>
        <v>NTS system entry capacity as defined under the Network Code section 1.2.3.(a) at  for the period from 06:00 hrs on a Day to 06:00 hrs of the first Day of the following month quoted in Pounds Sterling per million of British thermal units</v>
      </c>
      <c r="N73" s="153"/>
      <c r="O73" s="153"/>
      <c r="P73" s="153"/>
      <c r="Q73" s="153"/>
      <c r="R73" s="153"/>
      <c r="S73" s="153"/>
      <c r="T73" s="153"/>
      <c r="U73" s="153"/>
      <c r="V73" s="153"/>
      <c r="W73" s="153"/>
      <c r="X73" s="153"/>
      <c r="Y73" s="153"/>
      <c r="Z73" s="153"/>
      <c r="AA73" s="153"/>
      <c r="AB73" s="153"/>
      <c r="AC73" s="153"/>
      <c r="AD73" s="153"/>
      <c r="AE73" s="153"/>
      <c r="AF73" s="153"/>
      <c r="AG73" s="153"/>
      <c r="AH73" s="153"/>
      <c r="AI73" s="153"/>
      <c r="AJ73" s="153"/>
      <c r="AK73" s="153"/>
      <c r="AL73" s="153"/>
      <c r="AM73" s="153"/>
      <c r="AN73" s="153"/>
      <c r="AO73" s="153"/>
      <c r="AP73" s="153"/>
      <c r="AQ73" s="153"/>
      <c r="AR73" s="153"/>
      <c r="AS73" s="153"/>
      <c r="AT73" s="153"/>
      <c r="AU73" s="153"/>
      <c r="AV73" s="153"/>
      <c r="AW73" s="153"/>
      <c r="AX73" s="153"/>
      <c r="AY73" s="153"/>
      <c r="AZ73" s="153"/>
      <c r="BA73" s="153"/>
      <c r="BB73" s="153"/>
      <c r="BC73" s="153"/>
    </row>
    <row r="74" spans="1:55" s="186" customFormat="1" ht="92.4" x14ac:dyDescent="0.25">
      <c r="A74" s="183" t="s">
        <v>553</v>
      </c>
      <c r="B74" s="184" t="s">
        <v>360</v>
      </c>
      <c r="C74" s="184" t="s">
        <v>694</v>
      </c>
      <c r="D74" s="184" t="s">
        <v>683</v>
      </c>
      <c r="E74" s="184" t="s">
        <v>451</v>
      </c>
      <c r="F74" s="183" t="s">
        <v>617</v>
      </c>
      <c r="G74" s="184" t="s">
        <v>651</v>
      </c>
      <c r="H74" s="184" t="s">
        <v>707</v>
      </c>
      <c r="I74" s="184" t="s">
        <v>451</v>
      </c>
      <c r="J74" s="184" t="s">
        <v>662</v>
      </c>
      <c r="K74" s="184" t="s">
        <v>597</v>
      </c>
      <c r="L74" s="183" t="s">
        <v>755</v>
      </c>
      <c r="M74" s="184" t="str">
        <f>CONCATENATE(UKPower!$D$57,", for ",UKPower!$E$23,",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5"/>
      <c r="AM74" s="185"/>
      <c r="AN74" s="185"/>
      <c r="AO74" s="185"/>
      <c r="AP74" s="185"/>
      <c r="AQ74" s="185"/>
      <c r="AR74" s="185"/>
      <c r="AS74" s="185"/>
      <c r="AT74" s="185"/>
      <c r="AU74" s="185"/>
      <c r="AV74" s="185"/>
      <c r="AW74" s="185"/>
      <c r="AX74" s="185"/>
      <c r="AY74" s="185"/>
      <c r="AZ74" s="185"/>
      <c r="BA74" s="185"/>
      <c r="BB74" s="185"/>
      <c r="BC74" s="185"/>
    </row>
    <row r="75" spans="1:55" s="186" customFormat="1" ht="92.4" x14ac:dyDescent="0.25">
      <c r="A75" s="183" t="s">
        <v>553</v>
      </c>
      <c r="B75" s="184" t="s">
        <v>360</v>
      </c>
      <c r="C75" s="184" t="s">
        <v>694</v>
      </c>
      <c r="D75" s="184" t="s">
        <v>683</v>
      </c>
      <c r="E75" s="184" t="s">
        <v>451</v>
      </c>
      <c r="F75" s="184" t="s">
        <v>620</v>
      </c>
      <c r="G75" s="184" t="s">
        <v>664</v>
      </c>
      <c r="H75" s="184" t="s">
        <v>707</v>
      </c>
      <c r="I75" s="184" t="s">
        <v>451</v>
      </c>
      <c r="J75" s="184" t="s">
        <v>662</v>
      </c>
      <c r="K75" s="184" t="s">
        <v>597</v>
      </c>
      <c r="L75" s="183" t="s">
        <v>755</v>
      </c>
      <c r="M75" s="184" t="str">
        <f>CONCATENATE(UKPower!$D$57,", for ",UKPower!$E$24,",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c r="BA75" s="185"/>
      <c r="BB75" s="185"/>
      <c r="BC75" s="185"/>
    </row>
    <row r="76" spans="1:55" s="186" customFormat="1" ht="92.4" x14ac:dyDescent="0.25">
      <c r="A76" s="183" t="s">
        <v>553</v>
      </c>
      <c r="B76" s="184" t="s">
        <v>360</v>
      </c>
      <c r="C76" s="184" t="s">
        <v>694</v>
      </c>
      <c r="D76" s="184" t="s">
        <v>683</v>
      </c>
      <c r="E76" s="184" t="s">
        <v>451</v>
      </c>
      <c r="F76" s="183" t="s">
        <v>617</v>
      </c>
      <c r="G76" s="184" t="s">
        <v>659</v>
      </c>
      <c r="H76" s="184" t="s">
        <v>707</v>
      </c>
      <c r="I76" s="184" t="s">
        <v>451</v>
      </c>
      <c r="J76" s="184" t="s">
        <v>662</v>
      </c>
      <c r="K76" s="184" t="s">
        <v>597</v>
      </c>
      <c r="L76" s="183" t="s">
        <v>755</v>
      </c>
      <c r="M76" s="184" t="str">
        <f>CONCATENATE(UKPower!$D$57,", for ",UKPower!$E$27,",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185"/>
      <c r="AW76" s="185"/>
      <c r="AX76" s="185"/>
      <c r="AY76" s="185"/>
      <c r="AZ76" s="185"/>
      <c r="BA76" s="185"/>
      <c r="BB76" s="185"/>
      <c r="BC76" s="185"/>
    </row>
    <row r="77" spans="1:55" s="186" customFormat="1" ht="105.6" x14ac:dyDescent="0.25">
      <c r="A77" s="183" t="s">
        <v>553</v>
      </c>
      <c r="B77" s="184" t="s">
        <v>360</v>
      </c>
      <c r="C77" s="184" t="s">
        <v>694</v>
      </c>
      <c r="D77" s="184" t="s">
        <v>683</v>
      </c>
      <c r="E77" s="184" t="s">
        <v>451</v>
      </c>
      <c r="F77" s="184" t="s">
        <v>620</v>
      </c>
      <c r="G77" s="184" t="s">
        <v>306</v>
      </c>
      <c r="H77" s="184" t="s">
        <v>707</v>
      </c>
      <c r="I77" s="184" t="s">
        <v>451</v>
      </c>
      <c r="J77" s="184" t="s">
        <v>662</v>
      </c>
      <c r="K77" s="184" t="s">
        <v>597</v>
      </c>
      <c r="L77" s="183" t="s">
        <v>755</v>
      </c>
      <c r="M77" s="184" t="str">
        <f>CONCATENATE(UKPower!$D$57,", for ",UKPower!$E$28,",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c r="BA77" s="185"/>
      <c r="BB77" s="185"/>
      <c r="BC77" s="185"/>
    </row>
    <row r="78" spans="1:55" s="186" customFormat="1" ht="92.4" x14ac:dyDescent="0.25">
      <c r="A78" s="183" t="s">
        <v>553</v>
      </c>
      <c r="B78" s="184" t="s">
        <v>360</v>
      </c>
      <c r="C78" s="184" t="s">
        <v>694</v>
      </c>
      <c r="D78" s="184" t="s">
        <v>683</v>
      </c>
      <c r="E78" s="184" t="s">
        <v>451</v>
      </c>
      <c r="F78" s="183" t="s">
        <v>617</v>
      </c>
      <c r="G78" s="184" t="s">
        <v>307</v>
      </c>
      <c r="H78" s="184" t="s">
        <v>707</v>
      </c>
      <c r="I78" s="184" t="s">
        <v>451</v>
      </c>
      <c r="J78" s="184" t="s">
        <v>662</v>
      </c>
      <c r="K78" s="184" t="s">
        <v>597</v>
      </c>
      <c r="L78" s="183" t="s">
        <v>755</v>
      </c>
      <c r="M78" s="184" t="str">
        <f>CONCATENATE(UKPower!$D$57,", for ",UKPower!$E$31,",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row>
    <row r="79" spans="1:55" s="186" customFormat="1" ht="92.4" x14ac:dyDescent="0.25">
      <c r="A79" s="183" t="s">
        <v>553</v>
      </c>
      <c r="B79" s="184" t="s">
        <v>360</v>
      </c>
      <c r="C79" s="184" t="s">
        <v>694</v>
      </c>
      <c r="D79" s="184" t="s">
        <v>683</v>
      </c>
      <c r="E79" s="184" t="s">
        <v>451</v>
      </c>
      <c r="F79" s="184" t="s">
        <v>620</v>
      </c>
      <c r="G79" s="184" t="s">
        <v>873</v>
      </c>
      <c r="H79" s="184" t="s">
        <v>707</v>
      </c>
      <c r="I79" s="184" t="s">
        <v>451</v>
      </c>
      <c r="J79" s="184" t="s">
        <v>662</v>
      </c>
      <c r="K79" s="184" t="s">
        <v>597</v>
      </c>
      <c r="L79" s="183" t="s">
        <v>755</v>
      </c>
      <c r="M79" s="184" t="str">
        <f>CONCATENATE(UKPower!$D$57,", for ",UKPower!$E$32,",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row>
    <row r="80" spans="1:55" s="186" customFormat="1" ht="92.4" x14ac:dyDescent="0.25">
      <c r="A80" s="183" t="s">
        <v>553</v>
      </c>
      <c r="B80" s="184" t="s">
        <v>360</v>
      </c>
      <c r="C80" s="184" t="s">
        <v>694</v>
      </c>
      <c r="D80" s="184" t="s">
        <v>683</v>
      </c>
      <c r="E80" s="184" t="s">
        <v>451</v>
      </c>
      <c r="F80" s="183" t="s">
        <v>617</v>
      </c>
      <c r="G80" s="184" t="s">
        <v>304</v>
      </c>
      <c r="H80" s="184" t="s">
        <v>707</v>
      </c>
      <c r="I80" s="184" t="s">
        <v>451</v>
      </c>
      <c r="J80" s="184" t="s">
        <v>662</v>
      </c>
      <c r="K80" s="184" t="s">
        <v>597</v>
      </c>
      <c r="L80" s="183" t="s">
        <v>755</v>
      </c>
      <c r="M80" s="184" t="str">
        <f>CONCATENATE(UKPower!$D$57,", for ",UKPower!$E$35,",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row>
    <row r="81" spans="1:55" s="186" customFormat="1" ht="92.4" x14ac:dyDescent="0.25">
      <c r="A81" s="183" t="s">
        <v>553</v>
      </c>
      <c r="B81" s="184" t="s">
        <v>360</v>
      </c>
      <c r="C81" s="184" t="s">
        <v>694</v>
      </c>
      <c r="D81" s="184" t="s">
        <v>683</v>
      </c>
      <c r="E81" s="184" t="s">
        <v>451</v>
      </c>
      <c r="F81" s="184" t="s">
        <v>620</v>
      </c>
      <c r="G81" s="184" t="s">
        <v>305</v>
      </c>
      <c r="H81" s="184" t="s">
        <v>707</v>
      </c>
      <c r="I81" s="184" t="s">
        <v>451</v>
      </c>
      <c r="J81" s="184" t="s">
        <v>662</v>
      </c>
      <c r="K81" s="184" t="s">
        <v>597</v>
      </c>
      <c r="L81" s="183" t="s">
        <v>755</v>
      </c>
      <c r="M81" s="184" t="str">
        <f>CONCATENATE(UKPower!$D$57,", for ",UKPower!$E$36,",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c r="AY81" s="185"/>
      <c r="AZ81" s="185"/>
      <c r="BA81" s="185"/>
      <c r="BB81" s="185"/>
      <c r="BC81" s="185"/>
    </row>
    <row r="82" spans="1:55" s="186" customFormat="1" ht="105.6" x14ac:dyDescent="0.25">
      <c r="A82" s="183" t="s">
        <v>553</v>
      </c>
      <c r="B82" s="184" t="s">
        <v>360</v>
      </c>
      <c r="C82" s="184" t="s">
        <v>694</v>
      </c>
      <c r="D82" s="184" t="s">
        <v>683</v>
      </c>
      <c r="E82" s="184" t="s">
        <v>451</v>
      </c>
      <c r="F82" s="183" t="s">
        <v>617</v>
      </c>
      <c r="G82" s="184" t="s">
        <v>651</v>
      </c>
      <c r="H82" s="184" t="s">
        <v>707</v>
      </c>
      <c r="I82" s="184" t="s">
        <v>451</v>
      </c>
      <c r="J82" s="184" t="s">
        <v>701</v>
      </c>
      <c r="K82" s="184" t="s">
        <v>597</v>
      </c>
      <c r="L82" s="183" t="s">
        <v>755</v>
      </c>
      <c r="M82" s="184" t="str">
        <f>CONCATENATE(UKPower!$D$57,", for ",UKPower!$E$23,",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c r="AY82" s="185"/>
      <c r="AZ82" s="185"/>
      <c r="BA82" s="185"/>
      <c r="BB82" s="185"/>
      <c r="BC82" s="185"/>
    </row>
    <row r="83" spans="1:55" s="186" customFormat="1" ht="105.6" x14ac:dyDescent="0.25">
      <c r="A83" s="183" t="s">
        <v>553</v>
      </c>
      <c r="B83" s="184" t="s">
        <v>360</v>
      </c>
      <c r="C83" s="184" t="s">
        <v>694</v>
      </c>
      <c r="D83" s="184" t="s">
        <v>683</v>
      </c>
      <c r="E83" s="184" t="s">
        <v>451</v>
      </c>
      <c r="F83" s="184" t="s">
        <v>620</v>
      </c>
      <c r="G83" s="184" t="s">
        <v>664</v>
      </c>
      <c r="H83" s="184" t="s">
        <v>707</v>
      </c>
      <c r="I83" s="184" t="s">
        <v>451</v>
      </c>
      <c r="J83" s="184" t="s">
        <v>701</v>
      </c>
      <c r="K83" s="184" t="s">
        <v>597</v>
      </c>
      <c r="L83" s="183" t="s">
        <v>755</v>
      </c>
      <c r="M83" s="184" t="str">
        <f>CONCATENATE(UKPower!$D$57,", for ",UKPower!$E$24,",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c r="BA83" s="185"/>
      <c r="BB83" s="185"/>
      <c r="BC83" s="185"/>
    </row>
    <row r="84" spans="1:55" s="186" customFormat="1" ht="105.6" x14ac:dyDescent="0.25">
      <c r="A84" s="183" t="s">
        <v>553</v>
      </c>
      <c r="B84" s="184" t="s">
        <v>360</v>
      </c>
      <c r="C84" s="184" t="s">
        <v>694</v>
      </c>
      <c r="D84" s="184" t="s">
        <v>683</v>
      </c>
      <c r="E84" s="184" t="s">
        <v>451</v>
      </c>
      <c r="F84" s="183" t="s">
        <v>617</v>
      </c>
      <c r="G84" s="184" t="s">
        <v>659</v>
      </c>
      <c r="H84" s="184" t="s">
        <v>707</v>
      </c>
      <c r="I84" s="184" t="s">
        <v>451</v>
      </c>
      <c r="J84" s="184" t="s">
        <v>701</v>
      </c>
      <c r="K84" s="184" t="s">
        <v>597</v>
      </c>
      <c r="L84" s="183" t="s">
        <v>755</v>
      </c>
      <c r="M84" s="184" t="str">
        <f>CONCATENATE(UKPower!$D$57,", for ",UKPower!$E$27,",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c r="BB84" s="185"/>
      <c r="BC84" s="185"/>
    </row>
    <row r="85" spans="1:55" s="186" customFormat="1" ht="118.8" x14ac:dyDescent="0.25">
      <c r="A85" s="183" t="s">
        <v>553</v>
      </c>
      <c r="B85" s="184" t="s">
        <v>360</v>
      </c>
      <c r="C85" s="184" t="s">
        <v>694</v>
      </c>
      <c r="D85" s="184" t="s">
        <v>683</v>
      </c>
      <c r="E85" s="184" t="s">
        <v>451</v>
      </c>
      <c r="F85" s="184" t="s">
        <v>620</v>
      </c>
      <c r="G85" s="184" t="s">
        <v>306</v>
      </c>
      <c r="H85" s="184" t="s">
        <v>707</v>
      </c>
      <c r="I85" s="184" t="s">
        <v>451</v>
      </c>
      <c r="J85" s="184" t="s">
        <v>701</v>
      </c>
      <c r="K85" s="184" t="s">
        <v>597</v>
      </c>
      <c r="L85" s="183" t="s">
        <v>755</v>
      </c>
      <c r="M85" s="184" t="str">
        <f>CONCATENATE(UKPower!$D$57,", for ",UKPower!$E$28,",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row>
    <row r="86" spans="1:55" s="186" customFormat="1" ht="105.6" x14ac:dyDescent="0.25">
      <c r="A86" s="183" t="s">
        <v>553</v>
      </c>
      <c r="B86" s="184" t="s">
        <v>360</v>
      </c>
      <c r="C86" s="184" t="s">
        <v>694</v>
      </c>
      <c r="D86" s="184" t="s">
        <v>683</v>
      </c>
      <c r="E86" s="184" t="s">
        <v>451</v>
      </c>
      <c r="F86" s="183" t="s">
        <v>617</v>
      </c>
      <c r="G86" s="184" t="s">
        <v>307</v>
      </c>
      <c r="H86" s="184" t="s">
        <v>707</v>
      </c>
      <c r="I86" s="184" t="s">
        <v>451</v>
      </c>
      <c r="J86" s="184" t="s">
        <v>701</v>
      </c>
      <c r="K86" s="184" t="s">
        <v>597</v>
      </c>
      <c r="L86" s="183" t="s">
        <v>755</v>
      </c>
      <c r="M86" s="184" t="str">
        <f>CONCATENATE(UKPower!$D$57,", for ",UKPower!$E$31,",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c r="AY86" s="185"/>
      <c r="AZ86" s="185"/>
      <c r="BA86" s="185"/>
      <c r="BB86" s="185"/>
      <c r="BC86" s="185"/>
    </row>
    <row r="87" spans="1:55" s="186" customFormat="1" ht="105.6" x14ac:dyDescent="0.25">
      <c r="A87" s="183" t="s">
        <v>553</v>
      </c>
      <c r="B87" s="184" t="s">
        <v>360</v>
      </c>
      <c r="C87" s="184" t="s">
        <v>694</v>
      </c>
      <c r="D87" s="184" t="s">
        <v>683</v>
      </c>
      <c r="E87" s="184" t="s">
        <v>451</v>
      </c>
      <c r="F87" s="184" t="s">
        <v>620</v>
      </c>
      <c r="G87" s="184" t="s">
        <v>873</v>
      </c>
      <c r="H87" s="184" t="s">
        <v>707</v>
      </c>
      <c r="I87" s="184" t="s">
        <v>451</v>
      </c>
      <c r="J87" s="184" t="s">
        <v>701</v>
      </c>
      <c r="K87" s="184" t="s">
        <v>597</v>
      </c>
      <c r="L87" s="183" t="s">
        <v>755</v>
      </c>
      <c r="M87" s="184" t="str">
        <f>CONCATENATE(UKPower!$D$57,", for ",UKPower!$E$32,",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5"/>
      <c r="AV87" s="185"/>
      <c r="AW87" s="185"/>
      <c r="AX87" s="185"/>
      <c r="AY87" s="185"/>
      <c r="AZ87" s="185"/>
      <c r="BA87" s="185"/>
      <c r="BB87" s="185"/>
      <c r="BC87" s="185"/>
    </row>
    <row r="88" spans="1:55" s="186" customFormat="1" ht="105.6" x14ac:dyDescent="0.25">
      <c r="A88" s="183" t="s">
        <v>553</v>
      </c>
      <c r="B88" s="184" t="s">
        <v>360</v>
      </c>
      <c r="C88" s="184" t="s">
        <v>694</v>
      </c>
      <c r="D88" s="184" t="s">
        <v>683</v>
      </c>
      <c r="E88" s="184" t="s">
        <v>451</v>
      </c>
      <c r="F88" s="183" t="s">
        <v>617</v>
      </c>
      <c r="G88" s="184" t="s">
        <v>304</v>
      </c>
      <c r="H88" s="184" t="s">
        <v>707</v>
      </c>
      <c r="I88" s="184" t="s">
        <v>451</v>
      </c>
      <c r="J88" s="184" t="s">
        <v>701</v>
      </c>
      <c r="K88" s="184" t="s">
        <v>597</v>
      </c>
      <c r="L88" s="183" t="s">
        <v>755</v>
      </c>
      <c r="M88" s="184" t="str">
        <f>CONCATENATE(UKPower!$D$57,", for ",UKPower!$E$35,",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c r="BB88" s="185"/>
      <c r="BC88" s="185"/>
    </row>
    <row r="89" spans="1:55" s="186" customFormat="1" ht="105.6" x14ac:dyDescent="0.25">
      <c r="A89" s="183" t="s">
        <v>553</v>
      </c>
      <c r="B89" s="184" t="s">
        <v>360</v>
      </c>
      <c r="C89" s="184" t="s">
        <v>694</v>
      </c>
      <c r="D89" s="184" t="s">
        <v>683</v>
      </c>
      <c r="E89" s="184" t="s">
        <v>451</v>
      </c>
      <c r="F89" s="184" t="s">
        <v>620</v>
      </c>
      <c r="G89" s="184" t="s">
        <v>305</v>
      </c>
      <c r="H89" s="184" t="s">
        <v>707</v>
      </c>
      <c r="I89" s="184" t="s">
        <v>451</v>
      </c>
      <c r="J89" s="184" t="s">
        <v>701</v>
      </c>
      <c r="K89" s="184" t="s">
        <v>597</v>
      </c>
      <c r="L89" s="183" t="s">
        <v>755</v>
      </c>
      <c r="M89" s="184" t="str">
        <f>CONCATENATE(UKPower!$D$57,", for ",UKPower!$E$36,",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185"/>
      <c r="AW89" s="185"/>
      <c r="AX89" s="185"/>
      <c r="AY89" s="185"/>
      <c r="AZ89" s="185"/>
      <c r="BA89" s="185"/>
      <c r="BB89" s="185"/>
      <c r="BC89" s="185"/>
    </row>
    <row r="90" spans="1:55" s="186" customFormat="1" ht="105.6" x14ac:dyDescent="0.25">
      <c r="A90" s="183" t="s">
        <v>553</v>
      </c>
      <c r="B90" s="184" t="s">
        <v>360</v>
      </c>
      <c r="C90" s="184" t="s">
        <v>694</v>
      </c>
      <c r="D90" s="184" t="s">
        <v>683</v>
      </c>
      <c r="E90" s="184" t="s">
        <v>451</v>
      </c>
      <c r="F90" s="183" t="s">
        <v>617</v>
      </c>
      <c r="G90" s="184" t="s">
        <v>651</v>
      </c>
      <c r="H90" s="184" t="s">
        <v>707</v>
      </c>
      <c r="I90" s="184" t="s">
        <v>451</v>
      </c>
      <c r="J90" s="184" t="s">
        <v>702</v>
      </c>
      <c r="K90" s="184" t="s">
        <v>597</v>
      </c>
      <c r="L90" s="183" t="s">
        <v>755</v>
      </c>
      <c r="M90" s="184" t="str">
        <f>CONCATENATE(UKPower!$D$57,", for ",UKPower!$E$23,",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185"/>
      <c r="AW90" s="185"/>
      <c r="AX90" s="185"/>
      <c r="AY90" s="185"/>
      <c r="AZ90" s="185"/>
      <c r="BA90" s="185"/>
      <c r="BB90" s="185"/>
      <c r="BC90" s="185"/>
    </row>
    <row r="91" spans="1:55" s="186" customFormat="1" ht="105.6" x14ac:dyDescent="0.25">
      <c r="A91" s="183" t="s">
        <v>553</v>
      </c>
      <c r="B91" s="184" t="s">
        <v>360</v>
      </c>
      <c r="C91" s="184" t="s">
        <v>694</v>
      </c>
      <c r="D91" s="184" t="s">
        <v>683</v>
      </c>
      <c r="E91" s="184" t="s">
        <v>451</v>
      </c>
      <c r="F91" s="184" t="s">
        <v>620</v>
      </c>
      <c r="G91" s="184" t="s">
        <v>664</v>
      </c>
      <c r="H91" s="184" t="s">
        <v>707</v>
      </c>
      <c r="I91" s="184" t="s">
        <v>451</v>
      </c>
      <c r="J91" s="184" t="s">
        <v>702</v>
      </c>
      <c r="K91" s="184" t="s">
        <v>597</v>
      </c>
      <c r="L91" s="183" t="s">
        <v>755</v>
      </c>
      <c r="M91" s="184" t="str">
        <f>CONCATENATE(UKPower!$D$57,", for ",UKPower!$E$24,",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c r="BB91" s="185"/>
      <c r="BC91" s="185"/>
    </row>
    <row r="92" spans="1:55" s="186" customFormat="1" ht="105.6" x14ac:dyDescent="0.25">
      <c r="A92" s="183" t="s">
        <v>553</v>
      </c>
      <c r="B92" s="184" t="s">
        <v>360</v>
      </c>
      <c r="C92" s="184" t="s">
        <v>694</v>
      </c>
      <c r="D92" s="184" t="s">
        <v>683</v>
      </c>
      <c r="E92" s="184" t="s">
        <v>451</v>
      </c>
      <c r="F92" s="183" t="s">
        <v>617</v>
      </c>
      <c r="G92" s="184" t="s">
        <v>659</v>
      </c>
      <c r="H92" s="184" t="s">
        <v>707</v>
      </c>
      <c r="I92" s="184" t="s">
        <v>451</v>
      </c>
      <c r="J92" s="184" t="s">
        <v>702</v>
      </c>
      <c r="K92" s="184" t="s">
        <v>597</v>
      </c>
      <c r="L92" s="183" t="s">
        <v>755</v>
      </c>
      <c r="M92" s="184" t="str">
        <f>CONCATENATE(UKPower!$D$57,", for ",UKPower!$E$27,",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c r="BB92" s="185"/>
      <c r="BC92" s="185"/>
    </row>
    <row r="93" spans="1:55" s="186" customFormat="1" ht="118.8" x14ac:dyDescent="0.25">
      <c r="A93" s="183" t="s">
        <v>553</v>
      </c>
      <c r="B93" s="184" t="s">
        <v>360</v>
      </c>
      <c r="C93" s="184" t="s">
        <v>694</v>
      </c>
      <c r="D93" s="184" t="s">
        <v>683</v>
      </c>
      <c r="E93" s="184" t="s">
        <v>451</v>
      </c>
      <c r="F93" s="184" t="s">
        <v>620</v>
      </c>
      <c r="G93" s="184" t="s">
        <v>306</v>
      </c>
      <c r="H93" s="184" t="s">
        <v>707</v>
      </c>
      <c r="I93" s="184" t="s">
        <v>451</v>
      </c>
      <c r="J93" s="184" t="s">
        <v>702</v>
      </c>
      <c r="K93" s="184" t="s">
        <v>597</v>
      </c>
      <c r="L93" s="183" t="s">
        <v>755</v>
      </c>
      <c r="M93" s="184" t="str">
        <f>CONCATENATE(UKPower!$D$57,", for ",UKPower!$E$28,",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c r="BB93" s="185"/>
      <c r="BC93" s="185"/>
    </row>
    <row r="94" spans="1:55" s="186" customFormat="1" ht="105.6" x14ac:dyDescent="0.25">
      <c r="A94" s="183" t="s">
        <v>553</v>
      </c>
      <c r="B94" s="184" t="s">
        <v>360</v>
      </c>
      <c r="C94" s="184" t="s">
        <v>694</v>
      </c>
      <c r="D94" s="184" t="s">
        <v>683</v>
      </c>
      <c r="E94" s="184" t="s">
        <v>451</v>
      </c>
      <c r="F94" s="183" t="s">
        <v>617</v>
      </c>
      <c r="G94" s="184" t="s">
        <v>307</v>
      </c>
      <c r="H94" s="184" t="s">
        <v>707</v>
      </c>
      <c r="I94" s="184" t="s">
        <v>451</v>
      </c>
      <c r="J94" s="184" t="s">
        <v>702</v>
      </c>
      <c r="K94" s="184" t="s">
        <v>597</v>
      </c>
      <c r="L94" s="183" t="s">
        <v>755</v>
      </c>
      <c r="M94" s="184" t="str">
        <f>CONCATENATE(UKPower!$D$57,", for ",UKPower!$E$31,",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c r="BB94" s="185"/>
      <c r="BC94" s="185"/>
    </row>
    <row r="95" spans="1:55" s="186" customFormat="1" ht="105.6" x14ac:dyDescent="0.25">
      <c r="A95" s="183" t="s">
        <v>553</v>
      </c>
      <c r="B95" s="184" t="s">
        <v>360</v>
      </c>
      <c r="C95" s="184" t="s">
        <v>694</v>
      </c>
      <c r="D95" s="184" t="s">
        <v>683</v>
      </c>
      <c r="E95" s="184" t="s">
        <v>451</v>
      </c>
      <c r="F95" s="184" t="s">
        <v>620</v>
      </c>
      <c r="G95" s="184" t="s">
        <v>873</v>
      </c>
      <c r="H95" s="184" t="s">
        <v>707</v>
      </c>
      <c r="I95" s="184" t="s">
        <v>451</v>
      </c>
      <c r="J95" s="184" t="s">
        <v>702</v>
      </c>
      <c r="K95" s="184" t="s">
        <v>597</v>
      </c>
      <c r="L95" s="183" t="s">
        <v>755</v>
      </c>
      <c r="M95" s="184" t="str">
        <f>CONCATENATE(UKPower!$D$57,", for ",UKPower!$E$32,",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c r="BB95" s="185"/>
      <c r="BC95" s="185"/>
    </row>
    <row r="96" spans="1:55" s="186" customFormat="1" ht="105.6" x14ac:dyDescent="0.25">
      <c r="A96" s="183" t="s">
        <v>553</v>
      </c>
      <c r="B96" s="184" t="s">
        <v>360</v>
      </c>
      <c r="C96" s="184" t="s">
        <v>694</v>
      </c>
      <c r="D96" s="184" t="s">
        <v>683</v>
      </c>
      <c r="E96" s="184" t="s">
        <v>451</v>
      </c>
      <c r="F96" s="183" t="s">
        <v>617</v>
      </c>
      <c r="G96" s="184" t="s">
        <v>304</v>
      </c>
      <c r="H96" s="184" t="s">
        <v>707</v>
      </c>
      <c r="I96" s="184" t="s">
        <v>451</v>
      </c>
      <c r="J96" s="184" t="s">
        <v>702</v>
      </c>
      <c r="K96" s="184" t="s">
        <v>597</v>
      </c>
      <c r="L96" s="183" t="s">
        <v>755</v>
      </c>
      <c r="M96" s="184" t="str">
        <f>CONCATENATE(UKPower!$D$57,", for ",UKPower!$E$35,",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c r="BB96" s="185"/>
      <c r="BC96" s="185"/>
    </row>
    <row r="97" spans="1:55" s="186" customFormat="1" ht="105.6" x14ac:dyDescent="0.25">
      <c r="A97" s="183" t="s">
        <v>553</v>
      </c>
      <c r="B97" s="184" t="s">
        <v>360</v>
      </c>
      <c r="C97" s="184" t="s">
        <v>694</v>
      </c>
      <c r="D97" s="184" t="s">
        <v>683</v>
      </c>
      <c r="E97" s="184" t="s">
        <v>451</v>
      </c>
      <c r="F97" s="184" t="s">
        <v>620</v>
      </c>
      <c r="G97" s="184" t="s">
        <v>305</v>
      </c>
      <c r="H97" s="184" t="s">
        <v>707</v>
      </c>
      <c r="I97" s="184" t="s">
        <v>451</v>
      </c>
      <c r="J97" s="184" t="s">
        <v>702</v>
      </c>
      <c r="K97" s="184" t="s">
        <v>597</v>
      </c>
      <c r="L97" s="183" t="s">
        <v>755</v>
      </c>
      <c r="M97" s="184" t="str">
        <f>CONCATENATE(UKPower!$D$57,", for ",UKPower!$E$36,",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c r="BA97" s="185"/>
      <c r="BB97" s="185"/>
      <c r="BC97" s="185"/>
    </row>
    <row r="98" spans="1:55" s="186" customFormat="1" ht="105.6" x14ac:dyDescent="0.25">
      <c r="A98" s="183" t="s">
        <v>553</v>
      </c>
      <c r="B98" s="184" t="s">
        <v>360</v>
      </c>
      <c r="C98" s="184" t="s">
        <v>694</v>
      </c>
      <c r="D98" s="184" t="s">
        <v>683</v>
      </c>
      <c r="E98" s="184" t="s">
        <v>451</v>
      </c>
      <c r="F98" s="183" t="s">
        <v>617</v>
      </c>
      <c r="G98" s="184" t="s">
        <v>651</v>
      </c>
      <c r="H98" s="184" t="s">
        <v>707</v>
      </c>
      <c r="I98" s="184" t="s">
        <v>451</v>
      </c>
      <c r="J98" s="184" t="s">
        <v>699</v>
      </c>
      <c r="K98" s="184" t="s">
        <v>597</v>
      </c>
      <c r="L98" s="183" t="s">
        <v>755</v>
      </c>
      <c r="M98" s="184" t="str">
        <f>CONCATENATE(UKPower!$D$57,", for ",UKPower!$E$23,",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row>
    <row r="99" spans="1:55" s="186" customFormat="1" ht="105.6" x14ac:dyDescent="0.25">
      <c r="A99" s="183" t="s">
        <v>553</v>
      </c>
      <c r="B99" s="184" t="s">
        <v>360</v>
      </c>
      <c r="C99" s="184" t="s">
        <v>694</v>
      </c>
      <c r="D99" s="184" t="s">
        <v>683</v>
      </c>
      <c r="E99" s="184" t="s">
        <v>451</v>
      </c>
      <c r="F99" s="184" t="s">
        <v>620</v>
      </c>
      <c r="G99" s="184" t="s">
        <v>664</v>
      </c>
      <c r="H99" s="184" t="s">
        <v>707</v>
      </c>
      <c r="I99" s="184" t="s">
        <v>451</v>
      </c>
      <c r="J99" s="184" t="s">
        <v>699</v>
      </c>
      <c r="K99" s="184" t="s">
        <v>597</v>
      </c>
      <c r="L99" s="183" t="s">
        <v>755</v>
      </c>
      <c r="M99" s="184" t="str">
        <f>CONCATENATE(UKPower!$D$57,", for ",UKPower!$E$24,",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c r="BB99" s="185"/>
      <c r="BC99" s="185"/>
    </row>
    <row r="100" spans="1:55" s="186" customFormat="1" ht="105.6" x14ac:dyDescent="0.25">
      <c r="A100" s="183" t="s">
        <v>553</v>
      </c>
      <c r="B100" s="184" t="s">
        <v>360</v>
      </c>
      <c r="C100" s="184" t="s">
        <v>694</v>
      </c>
      <c r="D100" s="184" t="s">
        <v>683</v>
      </c>
      <c r="E100" s="184" t="s">
        <v>451</v>
      </c>
      <c r="F100" s="183" t="s">
        <v>617</v>
      </c>
      <c r="G100" s="184" t="s">
        <v>659</v>
      </c>
      <c r="H100" s="184" t="s">
        <v>707</v>
      </c>
      <c r="I100" s="184" t="s">
        <v>451</v>
      </c>
      <c r="J100" s="184" t="s">
        <v>699</v>
      </c>
      <c r="K100" s="184" t="s">
        <v>597</v>
      </c>
      <c r="L100" s="183" t="s">
        <v>755</v>
      </c>
      <c r="M100" s="184" t="str">
        <f>CONCATENATE(UKPower!$D$57,", for ",UKPower!$E$27,",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c r="BB100" s="185"/>
      <c r="BC100" s="185"/>
    </row>
    <row r="101" spans="1:55" s="186" customFormat="1" ht="118.8" x14ac:dyDescent="0.25">
      <c r="A101" s="183" t="s">
        <v>553</v>
      </c>
      <c r="B101" s="184" t="s">
        <v>360</v>
      </c>
      <c r="C101" s="184" t="s">
        <v>694</v>
      </c>
      <c r="D101" s="184" t="s">
        <v>683</v>
      </c>
      <c r="E101" s="184" t="s">
        <v>451</v>
      </c>
      <c r="F101" s="184" t="s">
        <v>620</v>
      </c>
      <c r="G101" s="184" t="s">
        <v>306</v>
      </c>
      <c r="H101" s="184" t="s">
        <v>707</v>
      </c>
      <c r="I101" s="184" t="s">
        <v>451</v>
      </c>
      <c r="J101" s="184" t="s">
        <v>699</v>
      </c>
      <c r="K101" s="184" t="s">
        <v>597</v>
      </c>
      <c r="L101" s="183" t="s">
        <v>755</v>
      </c>
      <c r="M101" s="184" t="str">
        <f>CONCATENATE(UKPower!$D$57,", for ",UKPower!$E$28,",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185"/>
      <c r="AW101" s="185"/>
      <c r="AX101" s="185"/>
      <c r="AY101" s="185"/>
      <c r="AZ101" s="185"/>
      <c r="BA101" s="185"/>
      <c r="BB101" s="185"/>
      <c r="BC101" s="185"/>
    </row>
    <row r="102" spans="1:55" s="186" customFormat="1" ht="105.6" x14ac:dyDescent="0.25">
      <c r="A102" s="183" t="s">
        <v>553</v>
      </c>
      <c r="B102" s="184" t="s">
        <v>360</v>
      </c>
      <c r="C102" s="184" t="s">
        <v>694</v>
      </c>
      <c r="D102" s="184" t="s">
        <v>683</v>
      </c>
      <c r="E102" s="184" t="s">
        <v>451</v>
      </c>
      <c r="F102" s="183" t="s">
        <v>617</v>
      </c>
      <c r="G102" s="184" t="s">
        <v>307</v>
      </c>
      <c r="H102" s="184" t="s">
        <v>707</v>
      </c>
      <c r="I102" s="184" t="s">
        <v>451</v>
      </c>
      <c r="J102" s="184" t="s">
        <v>699</v>
      </c>
      <c r="K102" s="184" t="s">
        <v>597</v>
      </c>
      <c r="L102" s="183" t="s">
        <v>755</v>
      </c>
      <c r="M102" s="184" t="str">
        <f>CONCATENATE(UKPower!$D$57,", for ",UKPower!$E$31,",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185"/>
      <c r="AW102" s="185"/>
      <c r="AX102" s="185"/>
      <c r="AY102" s="185"/>
      <c r="AZ102" s="185"/>
      <c r="BA102" s="185"/>
      <c r="BB102" s="185"/>
      <c r="BC102" s="185"/>
    </row>
    <row r="103" spans="1:55" s="186" customFormat="1" ht="105.6" x14ac:dyDescent="0.25">
      <c r="A103" s="183" t="s">
        <v>553</v>
      </c>
      <c r="B103" s="184" t="s">
        <v>360</v>
      </c>
      <c r="C103" s="184" t="s">
        <v>694</v>
      </c>
      <c r="D103" s="184" t="s">
        <v>683</v>
      </c>
      <c r="E103" s="184" t="s">
        <v>451</v>
      </c>
      <c r="F103" s="184" t="s">
        <v>620</v>
      </c>
      <c r="G103" s="184" t="s">
        <v>873</v>
      </c>
      <c r="H103" s="184" t="s">
        <v>707</v>
      </c>
      <c r="I103" s="184" t="s">
        <v>451</v>
      </c>
      <c r="J103" s="184" t="s">
        <v>699</v>
      </c>
      <c r="K103" s="184" t="s">
        <v>597</v>
      </c>
      <c r="L103" s="183" t="s">
        <v>755</v>
      </c>
      <c r="M103" s="184" t="str">
        <f>CONCATENATE(UKPower!$D$57,", for ",UKPower!$E$32,",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185"/>
      <c r="AW103" s="185"/>
      <c r="AX103" s="185"/>
      <c r="AY103" s="185"/>
      <c r="AZ103" s="185"/>
      <c r="BA103" s="185"/>
      <c r="BB103" s="185"/>
      <c r="BC103" s="185"/>
    </row>
    <row r="104" spans="1:55" s="186" customFormat="1" ht="105.6" x14ac:dyDescent="0.25">
      <c r="A104" s="183" t="s">
        <v>553</v>
      </c>
      <c r="B104" s="184" t="s">
        <v>360</v>
      </c>
      <c r="C104" s="184" t="s">
        <v>694</v>
      </c>
      <c r="D104" s="184" t="s">
        <v>683</v>
      </c>
      <c r="E104" s="184" t="s">
        <v>451</v>
      </c>
      <c r="F104" s="183" t="s">
        <v>617</v>
      </c>
      <c r="G104" s="184" t="s">
        <v>304</v>
      </c>
      <c r="H104" s="184" t="s">
        <v>707</v>
      </c>
      <c r="I104" s="184" t="s">
        <v>451</v>
      </c>
      <c r="J104" s="184" t="s">
        <v>699</v>
      </c>
      <c r="K104" s="184" t="s">
        <v>597</v>
      </c>
      <c r="L104" s="183" t="s">
        <v>755</v>
      </c>
      <c r="M104" s="184" t="str">
        <f>CONCATENATE(UKPower!$D$57,", for ",UKPower!$E$35,",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185"/>
      <c r="AW104" s="185"/>
      <c r="AX104" s="185"/>
      <c r="AY104" s="185"/>
      <c r="AZ104" s="185"/>
      <c r="BA104" s="185"/>
      <c r="BB104" s="185"/>
      <c r="BC104" s="185"/>
    </row>
    <row r="105" spans="1:55" s="186" customFormat="1" ht="105.6" x14ac:dyDescent="0.25">
      <c r="A105" s="183" t="s">
        <v>553</v>
      </c>
      <c r="B105" s="184" t="s">
        <v>360</v>
      </c>
      <c r="C105" s="184" t="s">
        <v>694</v>
      </c>
      <c r="D105" s="184" t="s">
        <v>683</v>
      </c>
      <c r="E105" s="184" t="s">
        <v>451</v>
      </c>
      <c r="F105" s="184" t="s">
        <v>620</v>
      </c>
      <c r="G105" s="184" t="s">
        <v>305</v>
      </c>
      <c r="H105" s="184" t="s">
        <v>707</v>
      </c>
      <c r="I105" s="184" t="s">
        <v>451</v>
      </c>
      <c r="J105" s="184" t="s">
        <v>699</v>
      </c>
      <c r="K105" s="184" t="s">
        <v>597</v>
      </c>
      <c r="L105" s="183" t="s">
        <v>755</v>
      </c>
      <c r="M105" s="184" t="str">
        <f>CONCATENATE(UKPower!$D$57,", for ",UKPower!$E$36,",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5"/>
      <c r="AV105" s="185"/>
      <c r="AW105" s="185"/>
      <c r="AX105" s="185"/>
      <c r="AY105" s="185"/>
      <c r="AZ105" s="185"/>
      <c r="BA105" s="185"/>
      <c r="BB105" s="185"/>
      <c r="BC105" s="185"/>
    </row>
    <row r="106" spans="1:55" s="186" customFormat="1" ht="105.6" x14ac:dyDescent="0.25">
      <c r="A106" s="183" t="s">
        <v>553</v>
      </c>
      <c r="B106" s="184" t="s">
        <v>360</v>
      </c>
      <c r="C106" s="184" t="s">
        <v>694</v>
      </c>
      <c r="D106" s="184" t="s">
        <v>683</v>
      </c>
      <c r="E106" s="184" t="s">
        <v>451</v>
      </c>
      <c r="F106" s="183" t="s">
        <v>617</v>
      </c>
      <c r="G106" s="184" t="s">
        <v>651</v>
      </c>
      <c r="H106" s="184" t="s">
        <v>707</v>
      </c>
      <c r="I106" s="184" t="s">
        <v>451</v>
      </c>
      <c r="J106" s="184" t="s">
        <v>700</v>
      </c>
      <c r="K106" s="184" t="s">
        <v>597</v>
      </c>
      <c r="L106" s="183" t="s">
        <v>755</v>
      </c>
      <c r="M106" s="184" t="str">
        <f>CONCATENATE(UKPower!$D$57,", for ",UKPower!$E$23,",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c r="AL106" s="185"/>
      <c r="AM106" s="185"/>
      <c r="AN106" s="185"/>
      <c r="AO106" s="185"/>
      <c r="AP106" s="185"/>
      <c r="AQ106" s="185"/>
      <c r="AR106" s="185"/>
      <c r="AS106" s="185"/>
      <c r="AT106" s="185"/>
      <c r="AU106" s="185"/>
      <c r="AV106" s="185"/>
      <c r="AW106" s="185"/>
      <c r="AX106" s="185"/>
      <c r="AY106" s="185"/>
      <c r="AZ106" s="185"/>
      <c r="BA106" s="185"/>
      <c r="BB106" s="185"/>
      <c r="BC106" s="185"/>
    </row>
    <row r="107" spans="1:55" s="186" customFormat="1" ht="105.6" x14ac:dyDescent="0.25">
      <c r="A107" s="183" t="s">
        <v>553</v>
      </c>
      <c r="B107" s="184" t="s">
        <v>360</v>
      </c>
      <c r="C107" s="184" t="s">
        <v>694</v>
      </c>
      <c r="D107" s="184" t="s">
        <v>683</v>
      </c>
      <c r="E107" s="184" t="s">
        <v>451</v>
      </c>
      <c r="F107" s="184" t="s">
        <v>620</v>
      </c>
      <c r="G107" s="184" t="s">
        <v>664</v>
      </c>
      <c r="H107" s="184" t="s">
        <v>707</v>
      </c>
      <c r="I107" s="184" t="s">
        <v>451</v>
      </c>
      <c r="J107" s="184" t="s">
        <v>700</v>
      </c>
      <c r="K107" s="184" t="s">
        <v>597</v>
      </c>
      <c r="L107" s="183" t="s">
        <v>755</v>
      </c>
      <c r="M107" s="184" t="str">
        <f>CONCATENATE(UKPower!$D$57,", for ",UKPower!$E$24,",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5"/>
      <c r="AV107" s="185"/>
      <c r="AW107" s="185"/>
      <c r="AX107" s="185"/>
      <c r="AY107" s="185"/>
      <c r="AZ107" s="185"/>
      <c r="BA107" s="185"/>
      <c r="BB107" s="185"/>
      <c r="BC107" s="185"/>
    </row>
    <row r="108" spans="1:55" s="186" customFormat="1" ht="105.6" x14ac:dyDescent="0.25">
      <c r="A108" s="183" t="s">
        <v>553</v>
      </c>
      <c r="B108" s="184" t="s">
        <v>360</v>
      </c>
      <c r="C108" s="184" t="s">
        <v>694</v>
      </c>
      <c r="D108" s="184" t="s">
        <v>683</v>
      </c>
      <c r="E108" s="184" t="s">
        <v>451</v>
      </c>
      <c r="F108" s="183" t="s">
        <v>617</v>
      </c>
      <c r="G108" s="184" t="s">
        <v>659</v>
      </c>
      <c r="H108" s="184" t="s">
        <v>707</v>
      </c>
      <c r="I108" s="184" t="s">
        <v>451</v>
      </c>
      <c r="J108" s="184" t="s">
        <v>700</v>
      </c>
      <c r="K108" s="184" t="s">
        <v>597</v>
      </c>
      <c r="L108" s="183" t="s">
        <v>755</v>
      </c>
      <c r="M108" s="184" t="str">
        <f>CONCATENATE(UKPower!$D$57,", for ",UKPower!$E$27,",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5"/>
      <c r="AV108" s="185"/>
      <c r="AW108" s="185"/>
      <c r="AX108" s="185"/>
      <c r="AY108" s="185"/>
      <c r="AZ108" s="185"/>
      <c r="BA108" s="185"/>
      <c r="BB108" s="185"/>
      <c r="BC108" s="185"/>
    </row>
    <row r="109" spans="1:55" s="186" customFormat="1" ht="118.8" x14ac:dyDescent="0.25">
      <c r="A109" s="183" t="s">
        <v>553</v>
      </c>
      <c r="B109" s="184" t="s">
        <v>360</v>
      </c>
      <c r="C109" s="184" t="s">
        <v>694</v>
      </c>
      <c r="D109" s="184" t="s">
        <v>683</v>
      </c>
      <c r="E109" s="184" t="s">
        <v>451</v>
      </c>
      <c r="F109" s="184" t="s">
        <v>620</v>
      </c>
      <c r="G109" s="184" t="s">
        <v>306</v>
      </c>
      <c r="H109" s="184" t="s">
        <v>707</v>
      </c>
      <c r="I109" s="184" t="s">
        <v>451</v>
      </c>
      <c r="J109" s="184" t="s">
        <v>700</v>
      </c>
      <c r="K109" s="184" t="s">
        <v>597</v>
      </c>
      <c r="L109" s="183" t="s">
        <v>755</v>
      </c>
      <c r="M109" s="184" t="str">
        <f>CONCATENATE(UKPower!$D$57,", for ",UKPower!$E$28,",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5"/>
      <c r="AV109" s="185"/>
      <c r="AW109" s="185"/>
      <c r="AX109" s="185"/>
      <c r="AY109" s="185"/>
      <c r="AZ109" s="185"/>
      <c r="BA109" s="185"/>
      <c r="BB109" s="185"/>
      <c r="BC109" s="185"/>
    </row>
    <row r="110" spans="1:55" s="186" customFormat="1" ht="105.6" x14ac:dyDescent="0.25">
      <c r="A110" s="183" t="s">
        <v>553</v>
      </c>
      <c r="B110" s="184" t="s">
        <v>360</v>
      </c>
      <c r="C110" s="184" t="s">
        <v>694</v>
      </c>
      <c r="D110" s="184" t="s">
        <v>683</v>
      </c>
      <c r="E110" s="184" t="s">
        <v>451</v>
      </c>
      <c r="F110" s="183" t="s">
        <v>617</v>
      </c>
      <c r="G110" s="184" t="s">
        <v>307</v>
      </c>
      <c r="H110" s="184" t="s">
        <v>707</v>
      </c>
      <c r="I110" s="184" t="s">
        <v>451</v>
      </c>
      <c r="J110" s="184" t="s">
        <v>700</v>
      </c>
      <c r="K110" s="184" t="s">
        <v>597</v>
      </c>
      <c r="L110" s="183" t="s">
        <v>755</v>
      </c>
      <c r="M110" s="184" t="str">
        <f>CONCATENATE(UKPower!$D$57,", for ",UKPower!$E$31,",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5"/>
      <c r="AV110" s="185"/>
      <c r="AW110" s="185"/>
      <c r="AX110" s="185"/>
      <c r="AY110" s="185"/>
      <c r="AZ110" s="185"/>
      <c r="BA110" s="185"/>
      <c r="BB110" s="185"/>
      <c r="BC110" s="185"/>
    </row>
    <row r="111" spans="1:55" s="186" customFormat="1" ht="105.6" x14ac:dyDescent="0.25">
      <c r="A111" s="183" t="s">
        <v>553</v>
      </c>
      <c r="B111" s="184" t="s">
        <v>360</v>
      </c>
      <c r="C111" s="184" t="s">
        <v>694</v>
      </c>
      <c r="D111" s="184" t="s">
        <v>683</v>
      </c>
      <c r="E111" s="184" t="s">
        <v>451</v>
      </c>
      <c r="F111" s="184" t="s">
        <v>620</v>
      </c>
      <c r="G111" s="184" t="s">
        <v>873</v>
      </c>
      <c r="H111" s="184" t="s">
        <v>707</v>
      </c>
      <c r="I111" s="184" t="s">
        <v>451</v>
      </c>
      <c r="J111" s="184" t="s">
        <v>700</v>
      </c>
      <c r="K111" s="184" t="s">
        <v>597</v>
      </c>
      <c r="L111" s="183" t="s">
        <v>755</v>
      </c>
      <c r="M111" s="184" t="str">
        <f>CONCATENATE(UKPower!$D$57,", for ",UKPower!$E$32,",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5"/>
      <c r="AV111" s="185"/>
      <c r="AW111" s="185"/>
      <c r="AX111" s="185"/>
      <c r="AY111" s="185"/>
      <c r="AZ111" s="185"/>
      <c r="BA111" s="185"/>
      <c r="BB111" s="185"/>
      <c r="BC111" s="185"/>
    </row>
    <row r="112" spans="1:55" s="186" customFormat="1" ht="105.6" x14ac:dyDescent="0.25">
      <c r="A112" s="183" t="s">
        <v>553</v>
      </c>
      <c r="B112" s="184" t="s">
        <v>360</v>
      </c>
      <c r="C112" s="184" t="s">
        <v>694</v>
      </c>
      <c r="D112" s="184" t="s">
        <v>683</v>
      </c>
      <c r="E112" s="184" t="s">
        <v>451</v>
      </c>
      <c r="F112" s="183" t="s">
        <v>617</v>
      </c>
      <c r="G112" s="184" t="s">
        <v>304</v>
      </c>
      <c r="H112" s="184" t="s">
        <v>707</v>
      </c>
      <c r="I112" s="184" t="s">
        <v>451</v>
      </c>
      <c r="J112" s="184" t="s">
        <v>700</v>
      </c>
      <c r="K112" s="184" t="s">
        <v>597</v>
      </c>
      <c r="L112" s="183" t="s">
        <v>755</v>
      </c>
      <c r="M112" s="184" t="str">
        <f>CONCATENATE(UKPower!$D$57,", for ",UKPower!$E$35,",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5"/>
      <c r="AV112" s="185"/>
      <c r="AW112" s="185"/>
      <c r="AX112" s="185"/>
      <c r="AY112" s="185"/>
      <c r="AZ112" s="185"/>
      <c r="BA112" s="185"/>
      <c r="BB112" s="185"/>
      <c r="BC112" s="185"/>
    </row>
    <row r="113" spans="1:55" s="186" customFormat="1" ht="105.6" x14ac:dyDescent="0.25">
      <c r="A113" s="183" t="s">
        <v>553</v>
      </c>
      <c r="B113" s="184" t="s">
        <v>360</v>
      </c>
      <c r="C113" s="184" t="s">
        <v>694</v>
      </c>
      <c r="D113" s="184" t="s">
        <v>683</v>
      </c>
      <c r="E113" s="184" t="s">
        <v>451</v>
      </c>
      <c r="F113" s="184" t="s">
        <v>620</v>
      </c>
      <c r="G113" s="184" t="s">
        <v>305</v>
      </c>
      <c r="H113" s="184" t="s">
        <v>707</v>
      </c>
      <c r="I113" s="184" t="s">
        <v>451</v>
      </c>
      <c r="J113" s="184" t="s">
        <v>700</v>
      </c>
      <c r="K113" s="184" t="s">
        <v>597</v>
      </c>
      <c r="L113" s="183" t="s">
        <v>755</v>
      </c>
      <c r="M113" s="184" t="str">
        <f>CONCATENATE(UKPower!$D$57,", for ",UKPower!$E$36,",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185"/>
      <c r="AW113" s="185"/>
      <c r="AX113" s="185"/>
      <c r="AY113" s="185"/>
      <c r="AZ113" s="185"/>
      <c r="BA113" s="185"/>
      <c r="BB113" s="185"/>
      <c r="BC113" s="185"/>
    </row>
    <row r="114" spans="1:55" s="186" customFormat="1" ht="79.2" x14ac:dyDescent="0.25">
      <c r="A114" s="183" t="s">
        <v>553</v>
      </c>
      <c r="B114" s="184" t="s">
        <v>360</v>
      </c>
      <c r="C114" s="184" t="s">
        <v>694</v>
      </c>
      <c r="D114" s="184" t="s">
        <v>683</v>
      </c>
      <c r="E114" s="184" t="s">
        <v>451</v>
      </c>
      <c r="F114" s="183" t="s">
        <v>617</v>
      </c>
      <c r="G114" s="184" t="s">
        <v>651</v>
      </c>
      <c r="H114" s="184" t="s">
        <v>707</v>
      </c>
      <c r="I114" s="184" t="s">
        <v>451</v>
      </c>
      <c r="J114" s="184" t="s">
        <v>703</v>
      </c>
      <c r="K114" s="184" t="s">
        <v>597</v>
      </c>
      <c r="L114" s="183" t="s">
        <v>755</v>
      </c>
      <c r="M114" s="184" t="str">
        <f>UKGas!D57&amp;", for "&amp;UKPower!$E$23&amp;", for "&amp;UKPower!$D$44&amp;" and settled "&amp;UKPower!$D$51&amp;", quoted in "&amp;UKGas!D75&amp;" per "&amp;UKPower!$D$63</f>
        <v>A Transaction under which one Party pays a Floating Price and the other Party pays a Fixed Price in respect of the Notional Quantity per Determination Period,,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5"/>
      <c r="AV114" s="185"/>
      <c r="AW114" s="185"/>
      <c r="AX114" s="185"/>
      <c r="AY114" s="185"/>
      <c r="AZ114" s="185"/>
      <c r="BA114" s="185"/>
      <c r="BB114" s="185"/>
      <c r="BC114" s="185"/>
    </row>
    <row r="115" spans="1:55" s="186" customFormat="1" ht="92.4" x14ac:dyDescent="0.25">
      <c r="A115" s="183" t="s">
        <v>553</v>
      </c>
      <c r="B115" s="184" t="s">
        <v>360</v>
      </c>
      <c r="C115" s="184" t="s">
        <v>694</v>
      </c>
      <c r="D115" s="184" t="s">
        <v>683</v>
      </c>
      <c r="E115" s="184" t="s">
        <v>451</v>
      </c>
      <c r="F115" s="184" t="s">
        <v>620</v>
      </c>
      <c r="G115" s="184" t="s">
        <v>664</v>
      </c>
      <c r="H115" s="184" t="s">
        <v>707</v>
      </c>
      <c r="I115" s="184" t="s">
        <v>451</v>
      </c>
      <c r="J115" s="184" t="s">
        <v>703</v>
      </c>
      <c r="K115" s="184" t="s">
        <v>597</v>
      </c>
      <c r="L115" s="183" t="s">
        <v>755</v>
      </c>
      <c r="M115" s="184" t="str">
        <f>UKPower!$D$57&amp;", for "&amp;UKPower!$E$24&amp;",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5"/>
      <c r="AV115" s="185"/>
      <c r="AW115" s="185"/>
      <c r="AX115" s="185"/>
      <c r="AY115" s="185"/>
      <c r="AZ115" s="185"/>
      <c r="BA115" s="185"/>
      <c r="BB115" s="185"/>
      <c r="BC115" s="185"/>
    </row>
    <row r="116" spans="1:55" s="186" customFormat="1" ht="92.4" x14ac:dyDescent="0.25">
      <c r="A116" s="183" t="s">
        <v>553</v>
      </c>
      <c r="B116" s="184" t="s">
        <v>360</v>
      </c>
      <c r="C116" s="184" t="s">
        <v>694</v>
      </c>
      <c r="D116" s="184" t="s">
        <v>683</v>
      </c>
      <c r="E116" s="184" t="s">
        <v>451</v>
      </c>
      <c r="F116" s="183" t="s">
        <v>617</v>
      </c>
      <c r="G116" s="184" t="s">
        <v>659</v>
      </c>
      <c r="H116" s="184" t="s">
        <v>707</v>
      </c>
      <c r="I116" s="184" t="s">
        <v>451</v>
      </c>
      <c r="J116" s="184" t="s">
        <v>703</v>
      </c>
      <c r="K116" s="184" t="s">
        <v>597</v>
      </c>
      <c r="L116" s="183" t="s">
        <v>755</v>
      </c>
      <c r="M116" s="184" t="str">
        <f>UKPower!$D$57&amp;", for "&amp;UKPower!$E$27&amp;",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185"/>
      <c r="AW116" s="185"/>
      <c r="AX116" s="185"/>
      <c r="AY116" s="185"/>
      <c r="AZ116" s="185"/>
      <c r="BA116" s="185"/>
      <c r="BB116" s="185"/>
      <c r="BC116" s="185"/>
    </row>
    <row r="117" spans="1:55" s="186" customFormat="1" ht="92.4" x14ac:dyDescent="0.25">
      <c r="A117" s="183" t="s">
        <v>553</v>
      </c>
      <c r="B117" s="184" t="s">
        <v>360</v>
      </c>
      <c r="C117" s="184" t="s">
        <v>694</v>
      </c>
      <c r="D117" s="184" t="s">
        <v>683</v>
      </c>
      <c r="E117" s="184" t="s">
        <v>451</v>
      </c>
      <c r="F117" s="184" t="s">
        <v>620</v>
      </c>
      <c r="G117" s="184" t="s">
        <v>306</v>
      </c>
      <c r="H117" s="184" t="s">
        <v>707</v>
      </c>
      <c r="I117" s="184" t="s">
        <v>451</v>
      </c>
      <c r="J117" s="184" t="s">
        <v>703</v>
      </c>
      <c r="K117" s="184" t="s">
        <v>597</v>
      </c>
      <c r="L117" s="183" t="s">
        <v>755</v>
      </c>
      <c r="M117" s="184" t="str">
        <f>UKPower!$D$57&amp;", for "&amp;UKPower!$E$28&amp;",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5"/>
      <c r="AV117" s="185"/>
      <c r="AW117" s="185"/>
      <c r="AX117" s="185"/>
      <c r="AY117" s="185"/>
      <c r="AZ117" s="185"/>
      <c r="BA117" s="185"/>
      <c r="BB117" s="185"/>
      <c r="BC117" s="185"/>
    </row>
    <row r="118" spans="1:55" s="186" customFormat="1" ht="92.4" x14ac:dyDescent="0.25">
      <c r="A118" s="183" t="s">
        <v>553</v>
      </c>
      <c r="B118" s="184" t="s">
        <v>360</v>
      </c>
      <c r="C118" s="184" t="s">
        <v>694</v>
      </c>
      <c r="D118" s="184" t="s">
        <v>683</v>
      </c>
      <c r="E118" s="184" t="s">
        <v>451</v>
      </c>
      <c r="F118" s="183" t="s">
        <v>617</v>
      </c>
      <c r="G118" s="184" t="s">
        <v>307</v>
      </c>
      <c r="H118" s="184" t="s">
        <v>707</v>
      </c>
      <c r="I118" s="184" t="s">
        <v>451</v>
      </c>
      <c r="J118" s="184" t="s">
        <v>703</v>
      </c>
      <c r="K118" s="184" t="s">
        <v>597</v>
      </c>
      <c r="L118" s="183" t="s">
        <v>755</v>
      </c>
      <c r="M118" s="184" t="str">
        <f>UKPower!$D$57&amp;", for "&amp;UKPower!$E$31&amp;",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c r="AL118" s="185"/>
      <c r="AM118" s="185"/>
      <c r="AN118" s="185"/>
      <c r="AO118" s="185"/>
      <c r="AP118" s="185"/>
      <c r="AQ118" s="185"/>
      <c r="AR118" s="185"/>
      <c r="AS118" s="185"/>
      <c r="AT118" s="185"/>
      <c r="AU118" s="185"/>
      <c r="AV118" s="185"/>
      <c r="AW118" s="185"/>
      <c r="AX118" s="185"/>
      <c r="AY118" s="185"/>
      <c r="AZ118" s="185"/>
      <c r="BA118" s="185"/>
      <c r="BB118" s="185"/>
      <c r="BC118" s="185"/>
    </row>
    <row r="119" spans="1:55" s="186" customFormat="1" ht="92.4" x14ac:dyDescent="0.25">
      <c r="A119" s="183" t="s">
        <v>553</v>
      </c>
      <c r="B119" s="184" t="s">
        <v>360</v>
      </c>
      <c r="C119" s="184" t="s">
        <v>694</v>
      </c>
      <c r="D119" s="184" t="s">
        <v>683</v>
      </c>
      <c r="E119" s="184" t="s">
        <v>451</v>
      </c>
      <c r="F119" s="184" t="s">
        <v>620</v>
      </c>
      <c r="G119" s="184" t="s">
        <v>873</v>
      </c>
      <c r="H119" s="184" t="s">
        <v>707</v>
      </c>
      <c r="I119" s="184" t="s">
        <v>451</v>
      </c>
      <c r="J119" s="184" t="s">
        <v>703</v>
      </c>
      <c r="K119" s="184" t="s">
        <v>597</v>
      </c>
      <c r="L119" s="183" t="s">
        <v>755</v>
      </c>
      <c r="M119" s="184" t="str">
        <f>UKPower!$D$57&amp;", for "&amp;UKPower!$E$32&amp;",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5"/>
      <c r="AV119" s="185"/>
      <c r="AW119" s="185"/>
      <c r="AX119" s="185"/>
      <c r="AY119" s="185"/>
      <c r="AZ119" s="185"/>
      <c r="BA119" s="185"/>
      <c r="BB119" s="185"/>
      <c r="BC119" s="185"/>
    </row>
    <row r="120" spans="1:55" s="186" customFormat="1" ht="92.4" x14ac:dyDescent="0.25">
      <c r="A120" s="183" t="s">
        <v>553</v>
      </c>
      <c r="B120" s="184" t="s">
        <v>360</v>
      </c>
      <c r="C120" s="184" t="s">
        <v>694</v>
      </c>
      <c r="D120" s="184" t="s">
        <v>683</v>
      </c>
      <c r="E120" s="184" t="s">
        <v>451</v>
      </c>
      <c r="F120" s="183" t="s">
        <v>617</v>
      </c>
      <c r="G120" s="184" t="s">
        <v>304</v>
      </c>
      <c r="H120" s="184" t="s">
        <v>707</v>
      </c>
      <c r="I120" s="184" t="s">
        <v>451</v>
      </c>
      <c r="J120" s="184" t="s">
        <v>703</v>
      </c>
      <c r="K120" s="184" t="s">
        <v>597</v>
      </c>
      <c r="L120" s="183" t="s">
        <v>755</v>
      </c>
      <c r="M120" s="184" t="str">
        <f>UKPower!$D$57&amp;", for "&amp;UKPower!$E$35&amp;",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185"/>
      <c r="AW120" s="185"/>
      <c r="AX120" s="185"/>
      <c r="AY120" s="185"/>
      <c r="AZ120" s="185"/>
      <c r="BA120" s="185"/>
      <c r="BB120" s="185"/>
      <c r="BC120" s="185"/>
    </row>
    <row r="121" spans="1:55" s="186" customFormat="1" ht="92.4" x14ac:dyDescent="0.25">
      <c r="A121" s="183" t="s">
        <v>553</v>
      </c>
      <c r="B121" s="184" t="s">
        <v>360</v>
      </c>
      <c r="C121" s="184" t="s">
        <v>694</v>
      </c>
      <c r="D121" s="184" t="s">
        <v>683</v>
      </c>
      <c r="E121" s="184" t="s">
        <v>451</v>
      </c>
      <c r="F121" s="184" t="s">
        <v>620</v>
      </c>
      <c r="G121" s="184" t="s">
        <v>305</v>
      </c>
      <c r="H121" s="184" t="s">
        <v>707</v>
      </c>
      <c r="I121" s="184" t="s">
        <v>451</v>
      </c>
      <c r="J121" s="184" t="s">
        <v>703</v>
      </c>
      <c r="K121" s="184" t="s">
        <v>597</v>
      </c>
      <c r="L121" s="183" t="s">
        <v>755</v>
      </c>
      <c r="M121" s="184" t="str">
        <f>UKPower!$D$57&amp;", for "&amp;UKPower!$E$36&amp;",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5"/>
      <c r="AV121" s="185"/>
      <c r="AW121" s="185"/>
      <c r="AX121" s="185"/>
      <c r="AY121" s="185"/>
      <c r="AZ121" s="185"/>
      <c r="BA121" s="185"/>
      <c r="BB121" s="185"/>
      <c r="BC121" s="185"/>
    </row>
    <row r="122" spans="1:55" s="186" customFormat="1" ht="66" x14ac:dyDescent="0.25">
      <c r="A122" s="183" t="s">
        <v>553</v>
      </c>
      <c r="B122" s="184" t="s">
        <v>360</v>
      </c>
      <c r="C122" s="184" t="s">
        <v>694</v>
      </c>
      <c r="D122" s="184" t="s">
        <v>683</v>
      </c>
      <c r="E122" s="184" t="s">
        <v>451</v>
      </c>
      <c r="F122" s="183" t="s">
        <v>617</v>
      </c>
      <c r="G122" s="184" t="s">
        <v>651</v>
      </c>
      <c r="H122" s="184" t="s">
        <v>708</v>
      </c>
      <c r="I122" s="184" t="s">
        <v>451</v>
      </c>
      <c r="J122" s="184" t="s">
        <v>662</v>
      </c>
      <c r="K122" s="184" t="s">
        <v>597</v>
      </c>
      <c r="L122" s="183" t="s">
        <v>755</v>
      </c>
      <c r="M122" s="184" t="str">
        <f>UKPower!$D$57&amp;", for "&amp;UKPower!$E$23&amp;", for "&amp;UKPower!$D$43&amp;" and settled "&amp;UKPower!$D$46&amp;", quoted in "&amp;UKGas!D84&amp;"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System Marginal Price in £/MWh as published for each half-hour by England and Wales Pool and settled against the average of all half-hour periods, quoted in  per Megawatt (1,000,000 watts) hour of electricity, where watt is a unit of electrical power equivalent to one joule per second</v>
      </c>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185"/>
      <c r="AW122" s="185"/>
      <c r="AX122" s="185"/>
      <c r="AY122" s="185"/>
      <c r="AZ122" s="185"/>
      <c r="BA122" s="185"/>
      <c r="BB122" s="185"/>
      <c r="BC122" s="185"/>
    </row>
    <row r="123" spans="1:55" s="186" customFormat="1" ht="66" x14ac:dyDescent="0.25">
      <c r="A123" s="183" t="s">
        <v>553</v>
      </c>
      <c r="B123" s="184" t="s">
        <v>360</v>
      </c>
      <c r="C123" s="184" t="s">
        <v>694</v>
      </c>
      <c r="D123" s="184" t="s">
        <v>683</v>
      </c>
      <c r="E123" s="184" t="s">
        <v>451</v>
      </c>
      <c r="F123" s="184" t="s">
        <v>620</v>
      </c>
      <c r="G123" s="184" t="s">
        <v>664</v>
      </c>
      <c r="H123" s="184" t="s">
        <v>708</v>
      </c>
      <c r="I123" s="184" t="s">
        <v>451</v>
      </c>
      <c r="J123" s="184" t="s">
        <v>662</v>
      </c>
      <c r="K123" s="184" t="s">
        <v>597</v>
      </c>
      <c r="L123" s="183" t="s">
        <v>755</v>
      </c>
      <c r="M123" s="184" t="str">
        <f>UKPower!$D$57&amp;", for "&amp;UKPower!$E$24&amp;",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5"/>
      <c r="AV123" s="185"/>
      <c r="AW123" s="185"/>
      <c r="AX123" s="185"/>
      <c r="AY123" s="185"/>
      <c r="AZ123" s="185"/>
      <c r="BA123" s="185"/>
      <c r="BB123" s="185"/>
      <c r="BC123" s="185"/>
    </row>
    <row r="124" spans="1:55" s="186" customFormat="1" ht="66" x14ac:dyDescent="0.25">
      <c r="A124" s="183" t="s">
        <v>553</v>
      </c>
      <c r="B124" s="184" t="s">
        <v>360</v>
      </c>
      <c r="C124" s="184" t="s">
        <v>694</v>
      </c>
      <c r="D124" s="184" t="s">
        <v>683</v>
      </c>
      <c r="E124" s="184" t="s">
        <v>451</v>
      </c>
      <c r="F124" s="183" t="s">
        <v>617</v>
      </c>
      <c r="G124" s="184" t="s">
        <v>659</v>
      </c>
      <c r="H124" s="184" t="s">
        <v>708</v>
      </c>
      <c r="I124" s="184" t="s">
        <v>451</v>
      </c>
      <c r="J124" s="184" t="s">
        <v>662</v>
      </c>
      <c r="K124" s="184" t="s">
        <v>597</v>
      </c>
      <c r="L124" s="183" t="s">
        <v>755</v>
      </c>
      <c r="M124" s="184" t="str">
        <f>UKPower!$D$57&amp;", for "&amp;UKPower!$E$27&amp;",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5"/>
      <c r="AV124" s="185"/>
      <c r="AW124" s="185"/>
      <c r="AX124" s="185"/>
      <c r="AY124" s="185"/>
      <c r="AZ124" s="185"/>
      <c r="BA124" s="185"/>
      <c r="BB124" s="185"/>
      <c r="BC124" s="185"/>
    </row>
    <row r="125" spans="1:55" s="186" customFormat="1" ht="79.2" x14ac:dyDescent="0.25">
      <c r="A125" s="183" t="s">
        <v>553</v>
      </c>
      <c r="B125" s="184" t="s">
        <v>360</v>
      </c>
      <c r="C125" s="184" t="s">
        <v>694</v>
      </c>
      <c r="D125" s="184" t="s">
        <v>683</v>
      </c>
      <c r="E125" s="184" t="s">
        <v>451</v>
      </c>
      <c r="F125" s="184" t="s">
        <v>620</v>
      </c>
      <c r="G125" s="184" t="s">
        <v>306</v>
      </c>
      <c r="H125" s="184" t="s">
        <v>708</v>
      </c>
      <c r="I125" s="184" t="s">
        <v>451</v>
      </c>
      <c r="J125" s="184" t="s">
        <v>662</v>
      </c>
      <c r="K125" s="184" t="s">
        <v>597</v>
      </c>
      <c r="L125" s="183" t="s">
        <v>755</v>
      </c>
      <c r="M125" s="184" t="str">
        <f>UKPower!$D$57&amp;", for "&amp;UKPower!$E$28&amp;",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185"/>
      <c r="AW125" s="185"/>
      <c r="AX125" s="185"/>
      <c r="AY125" s="185"/>
      <c r="AZ125" s="185"/>
      <c r="BA125" s="185"/>
      <c r="BB125" s="185"/>
      <c r="BC125" s="185"/>
    </row>
    <row r="126" spans="1:55" s="186" customFormat="1" ht="66" x14ac:dyDescent="0.25">
      <c r="A126" s="183" t="s">
        <v>553</v>
      </c>
      <c r="B126" s="184" t="s">
        <v>360</v>
      </c>
      <c r="C126" s="184" t="s">
        <v>694</v>
      </c>
      <c r="D126" s="184" t="s">
        <v>683</v>
      </c>
      <c r="E126" s="184" t="s">
        <v>451</v>
      </c>
      <c r="F126" s="183" t="s">
        <v>617</v>
      </c>
      <c r="G126" s="184" t="s">
        <v>307</v>
      </c>
      <c r="H126" s="184" t="s">
        <v>708</v>
      </c>
      <c r="I126" s="184" t="s">
        <v>451</v>
      </c>
      <c r="J126" s="184" t="s">
        <v>662</v>
      </c>
      <c r="K126" s="184" t="s">
        <v>597</v>
      </c>
      <c r="L126" s="183" t="s">
        <v>755</v>
      </c>
      <c r="M126" s="184" t="str">
        <f>UKPower!$D$57&amp;", for "&amp;UKPower!$E$31&amp;",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5"/>
      <c r="AZ126" s="185"/>
      <c r="BA126" s="185"/>
      <c r="BB126" s="185"/>
      <c r="BC126" s="185"/>
    </row>
    <row r="127" spans="1:55" s="186" customFormat="1" ht="66" x14ac:dyDescent="0.25">
      <c r="A127" s="183" t="s">
        <v>553</v>
      </c>
      <c r="B127" s="184" t="s">
        <v>360</v>
      </c>
      <c r="C127" s="184" t="s">
        <v>694</v>
      </c>
      <c r="D127" s="184" t="s">
        <v>683</v>
      </c>
      <c r="E127" s="184" t="s">
        <v>451</v>
      </c>
      <c r="F127" s="184" t="s">
        <v>620</v>
      </c>
      <c r="G127" s="184" t="s">
        <v>873</v>
      </c>
      <c r="H127" s="184" t="s">
        <v>708</v>
      </c>
      <c r="I127" s="184" t="s">
        <v>451</v>
      </c>
      <c r="J127" s="184" t="s">
        <v>662</v>
      </c>
      <c r="K127" s="184" t="s">
        <v>597</v>
      </c>
      <c r="L127" s="183" t="s">
        <v>755</v>
      </c>
      <c r="M127" s="184" t="str">
        <f>UKPower!$D$57&amp;", for "&amp;UKPower!$E$32&amp;",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185"/>
      <c r="AW127" s="185"/>
      <c r="AX127" s="185"/>
      <c r="AY127" s="185"/>
      <c r="AZ127" s="185"/>
      <c r="BA127" s="185"/>
      <c r="BB127" s="185"/>
      <c r="BC127" s="185"/>
    </row>
    <row r="128" spans="1:55" s="186" customFormat="1" ht="66" x14ac:dyDescent="0.25">
      <c r="A128" s="183" t="s">
        <v>553</v>
      </c>
      <c r="B128" s="184" t="s">
        <v>360</v>
      </c>
      <c r="C128" s="184" t="s">
        <v>694</v>
      </c>
      <c r="D128" s="184" t="s">
        <v>683</v>
      </c>
      <c r="E128" s="184" t="s">
        <v>451</v>
      </c>
      <c r="F128" s="183" t="s">
        <v>617</v>
      </c>
      <c r="G128" s="184" t="s">
        <v>304</v>
      </c>
      <c r="H128" s="184" t="s">
        <v>708</v>
      </c>
      <c r="I128" s="184" t="s">
        <v>451</v>
      </c>
      <c r="J128" s="184" t="s">
        <v>662</v>
      </c>
      <c r="K128" s="184" t="s">
        <v>597</v>
      </c>
      <c r="L128" s="183" t="s">
        <v>755</v>
      </c>
      <c r="M128" s="184" t="str">
        <f>UKPower!$D$57&amp;", for "&amp;UKPower!$E$35&amp;",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c r="AL128" s="185"/>
      <c r="AM128" s="185"/>
      <c r="AN128" s="185"/>
      <c r="AO128" s="185"/>
      <c r="AP128" s="185"/>
      <c r="AQ128" s="185"/>
      <c r="AR128" s="185"/>
      <c r="AS128" s="185"/>
      <c r="AT128" s="185"/>
      <c r="AU128" s="185"/>
      <c r="AV128" s="185"/>
      <c r="AW128" s="185"/>
      <c r="AX128" s="185"/>
      <c r="AY128" s="185"/>
      <c r="AZ128" s="185"/>
      <c r="BA128" s="185"/>
      <c r="BB128" s="185"/>
      <c r="BC128" s="185"/>
    </row>
    <row r="129" spans="1:55" s="186" customFormat="1" ht="66" x14ac:dyDescent="0.25">
      <c r="A129" s="183" t="s">
        <v>553</v>
      </c>
      <c r="B129" s="184" t="s">
        <v>360</v>
      </c>
      <c r="C129" s="184" t="s">
        <v>694</v>
      </c>
      <c r="D129" s="184" t="s">
        <v>683</v>
      </c>
      <c r="E129" s="184" t="s">
        <v>451</v>
      </c>
      <c r="F129" s="184" t="s">
        <v>620</v>
      </c>
      <c r="G129" s="184" t="s">
        <v>305</v>
      </c>
      <c r="H129" s="184" t="s">
        <v>708</v>
      </c>
      <c r="I129" s="184" t="s">
        <v>451</v>
      </c>
      <c r="J129" s="184" t="s">
        <v>662</v>
      </c>
      <c r="K129" s="184" t="s">
        <v>597</v>
      </c>
      <c r="L129" s="183" t="s">
        <v>755</v>
      </c>
      <c r="M129" s="184" t="str">
        <f>UKPower!$D$57&amp;", for "&amp;UKPower!$E$36&amp;",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5"/>
      <c r="AV129" s="185"/>
      <c r="AW129" s="185"/>
      <c r="AX129" s="185"/>
      <c r="AY129" s="185"/>
      <c r="AZ129" s="185"/>
      <c r="BA129" s="185"/>
      <c r="BB129" s="185"/>
      <c r="BC129" s="185"/>
    </row>
    <row r="130" spans="1:55" s="186" customFormat="1" ht="79.2" x14ac:dyDescent="0.25">
      <c r="A130" s="183" t="s">
        <v>553</v>
      </c>
      <c r="B130" s="184" t="s">
        <v>360</v>
      </c>
      <c r="C130" s="184" t="s">
        <v>694</v>
      </c>
      <c r="D130" s="184" t="s">
        <v>683</v>
      </c>
      <c r="E130" s="184" t="s">
        <v>451</v>
      </c>
      <c r="F130" s="183" t="s">
        <v>617</v>
      </c>
      <c r="G130" s="184" t="s">
        <v>651</v>
      </c>
      <c r="H130" s="184" t="s">
        <v>708</v>
      </c>
      <c r="I130" s="184" t="s">
        <v>451</v>
      </c>
      <c r="J130" s="184" t="s">
        <v>701</v>
      </c>
      <c r="K130" s="184" t="s">
        <v>597</v>
      </c>
      <c r="L130" s="183" t="s">
        <v>755</v>
      </c>
      <c r="M130" s="184" t="str">
        <f>UKPower!$D$57&amp;", for "&amp;UKPower!$E$23&amp;", for "&amp;UKPower!$D$43&amp;" and settled "&amp;UKPower!$D$47&amp;", quoted in "&amp;UKGas!D92&amp;"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per Megawatt (1,000,000 watts) hour of electricity, where watt is a unit of electrical power equivalent to one joule per second</v>
      </c>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c r="AL130" s="185"/>
      <c r="AM130" s="185"/>
      <c r="AN130" s="185"/>
      <c r="AO130" s="185"/>
      <c r="AP130" s="185"/>
      <c r="AQ130" s="185"/>
      <c r="AR130" s="185"/>
      <c r="AS130" s="185"/>
      <c r="AT130" s="185"/>
      <c r="AU130" s="185"/>
      <c r="AV130" s="185"/>
      <c r="AW130" s="185"/>
      <c r="AX130" s="185"/>
      <c r="AY130" s="185"/>
      <c r="AZ130" s="185"/>
      <c r="BA130" s="185"/>
      <c r="BB130" s="185"/>
      <c r="BC130" s="185"/>
    </row>
    <row r="131" spans="1:55" s="186" customFormat="1" ht="79.2" x14ac:dyDescent="0.25">
      <c r="A131" s="183" t="s">
        <v>553</v>
      </c>
      <c r="B131" s="184" t="s">
        <v>360</v>
      </c>
      <c r="C131" s="184" t="s">
        <v>694</v>
      </c>
      <c r="D131" s="184" t="s">
        <v>683</v>
      </c>
      <c r="E131" s="184" t="s">
        <v>451</v>
      </c>
      <c r="F131" s="184" t="s">
        <v>620</v>
      </c>
      <c r="G131" s="184" t="s">
        <v>664</v>
      </c>
      <c r="H131" s="184" t="s">
        <v>708</v>
      </c>
      <c r="I131" s="184" t="s">
        <v>451</v>
      </c>
      <c r="J131" s="184" t="s">
        <v>701</v>
      </c>
      <c r="K131" s="184" t="s">
        <v>597</v>
      </c>
      <c r="L131" s="183" t="s">
        <v>755</v>
      </c>
      <c r="M131" s="184" t="str">
        <f>UKPower!$D$57&amp;", for "&amp;UKPower!$E$24&amp;",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c r="AL131" s="185"/>
      <c r="AM131" s="185"/>
      <c r="AN131" s="185"/>
      <c r="AO131" s="185"/>
      <c r="AP131" s="185"/>
      <c r="AQ131" s="185"/>
      <c r="AR131" s="185"/>
      <c r="AS131" s="185"/>
      <c r="AT131" s="185"/>
      <c r="AU131" s="185"/>
      <c r="AV131" s="185"/>
      <c r="AW131" s="185"/>
      <c r="AX131" s="185"/>
      <c r="AY131" s="185"/>
      <c r="AZ131" s="185"/>
      <c r="BA131" s="185"/>
      <c r="BB131" s="185"/>
      <c r="BC131" s="185"/>
    </row>
    <row r="132" spans="1:55" s="186" customFormat="1" ht="79.2" x14ac:dyDescent="0.25">
      <c r="A132" s="183" t="s">
        <v>553</v>
      </c>
      <c r="B132" s="184" t="s">
        <v>360</v>
      </c>
      <c r="C132" s="184" t="s">
        <v>694</v>
      </c>
      <c r="D132" s="184" t="s">
        <v>683</v>
      </c>
      <c r="E132" s="184" t="s">
        <v>451</v>
      </c>
      <c r="F132" s="183" t="s">
        <v>617</v>
      </c>
      <c r="G132" s="184" t="s">
        <v>659</v>
      </c>
      <c r="H132" s="184" t="s">
        <v>708</v>
      </c>
      <c r="I132" s="184" t="s">
        <v>451</v>
      </c>
      <c r="J132" s="184" t="s">
        <v>701</v>
      </c>
      <c r="K132" s="184" t="s">
        <v>597</v>
      </c>
      <c r="L132" s="183" t="s">
        <v>755</v>
      </c>
      <c r="M132" s="184" t="str">
        <f>UKPower!$D$57&amp;", for "&amp;UKPower!$E$27&amp;",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c r="AL132" s="185"/>
      <c r="AM132" s="185"/>
      <c r="AN132" s="185"/>
      <c r="AO132" s="185"/>
      <c r="AP132" s="185"/>
      <c r="AQ132" s="185"/>
      <c r="AR132" s="185"/>
      <c r="AS132" s="185"/>
      <c r="AT132" s="185"/>
      <c r="AU132" s="185"/>
      <c r="AV132" s="185"/>
      <c r="AW132" s="185"/>
      <c r="AX132" s="185"/>
      <c r="AY132" s="185"/>
      <c r="AZ132" s="185"/>
      <c r="BA132" s="185"/>
      <c r="BB132" s="185"/>
      <c r="BC132" s="185"/>
    </row>
    <row r="133" spans="1:55" s="186" customFormat="1" ht="92.4" x14ac:dyDescent="0.25">
      <c r="A133" s="183" t="s">
        <v>553</v>
      </c>
      <c r="B133" s="184" t="s">
        <v>360</v>
      </c>
      <c r="C133" s="184" t="s">
        <v>694</v>
      </c>
      <c r="D133" s="184" t="s">
        <v>683</v>
      </c>
      <c r="E133" s="184" t="s">
        <v>451</v>
      </c>
      <c r="F133" s="184" t="s">
        <v>620</v>
      </c>
      <c r="G133" s="184" t="s">
        <v>306</v>
      </c>
      <c r="H133" s="184" t="s">
        <v>708</v>
      </c>
      <c r="I133" s="184" t="s">
        <v>451</v>
      </c>
      <c r="J133" s="184" t="s">
        <v>701</v>
      </c>
      <c r="K133" s="184" t="s">
        <v>597</v>
      </c>
      <c r="L133" s="183" t="s">
        <v>755</v>
      </c>
      <c r="M133" s="184" t="str">
        <f>UKPower!$D$57&amp;", for "&amp;UKPower!$E$28&amp;",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5"/>
      <c r="AV133" s="185"/>
      <c r="AW133" s="185"/>
      <c r="AX133" s="185"/>
      <c r="AY133" s="185"/>
      <c r="AZ133" s="185"/>
      <c r="BA133" s="185"/>
      <c r="BB133" s="185"/>
      <c r="BC133" s="185"/>
    </row>
    <row r="134" spans="1:55" s="186" customFormat="1" ht="79.2" x14ac:dyDescent="0.25">
      <c r="A134" s="183" t="s">
        <v>553</v>
      </c>
      <c r="B134" s="184" t="s">
        <v>360</v>
      </c>
      <c r="C134" s="184" t="s">
        <v>694</v>
      </c>
      <c r="D134" s="184" t="s">
        <v>683</v>
      </c>
      <c r="E134" s="184" t="s">
        <v>451</v>
      </c>
      <c r="F134" s="183" t="s">
        <v>617</v>
      </c>
      <c r="G134" s="184" t="s">
        <v>307</v>
      </c>
      <c r="H134" s="184" t="s">
        <v>708</v>
      </c>
      <c r="I134" s="184" t="s">
        <v>451</v>
      </c>
      <c r="J134" s="184" t="s">
        <v>701</v>
      </c>
      <c r="K134" s="184" t="s">
        <v>597</v>
      </c>
      <c r="L134" s="183" t="s">
        <v>755</v>
      </c>
      <c r="M134" s="184" t="str">
        <f>UKPower!$D$57&amp;", for "&amp;UKPower!$E$31&amp;",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5"/>
      <c r="AV134" s="185"/>
      <c r="AW134" s="185"/>
      <c r="AX134" s="185"/>
      <c r="AY134" s="185"/>
      <c r="AZ134" s="185"/>
      <c r="BA134" s="185"/>
      <c r="BB134" s="185"/>
      <c r="BC134" s="185"/>
    </row>
    <row r="135" spans="1:55" s="186" customFormat="1" ht="79.2" x14ac:dyDescent="0.25">
      <c r="A135" s="183" t="s">
        <v>553</v>
      </c>
      <c r="B135" s="184" t="s">
        <v>360</v>
      </c>
      <c r="C135" s="184" t="s">
        <v>694</v>
      </c>
      <c r="D135" s="184" t="s">
        <v>683</v>
      </c>
      <c r="E135" s="184" t="s">
        <v>451</v>
      </c>
      <c r="F135" s="184" t="s">
        <v>620</v>
      </c>
      <c r="G135" s="184" t="s">
        <v>873</v>
      </c>
      <c r="H135" s="184" t="s">
        <v>708</v>
      </c>
      <c r="I135" s="184" t="s">
        <v>451</v>
      </c>
      <c r="J135" s="184" t="s">
        <v>701</v>
      </c>
      <c r="K135" s="184" t="s">
        <v>597</v>
      </c>
      <c r="L135" s="183" t="s">
        <v>755</v>
      </c>
      <c r="M135" s="184" t="str">
        <f>UKPower!$D$57&amp;", for "&amp;UKPower!$E$32&amp;",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5"/>
      <c r="AV135" s="185"/>
      <c r="AW135" s="185"/>
      <c r="AX135" s="185"/>
      <c r="AY135" s="185"/>
      <c r="AZ135" s="185"/>
      <c r="BA135" s="185"/>
      <c r="BB135" s="185"/>
      <c r="BC135" s="185"/>
    </row>
    <row r="136" spans="1:55" s="186" customFormat="1" ht="79.2" x14ac:dyDescent="0.25">
      <c r="A136" s="183" t="s">
        <v>553</v>
      </c>
      <c r="B136" s="184" t="s">
        <v>360</v>
      </c>
      <c r="C136" s="184" t="s">
        <v>694</v>
      </c>
      <c r="D136" s="184" t="s">
        <v>683</v>
      </c>
      <c r="E136" s="184" t="s">
        <v>451</v>
      </c>
      <c r="F136" s="183" t="s">
        <v>617</v>
      </c>
      <c r="G136" s="184" t="s">
        <v>304</v>
      </c>
      <c r="H136" s="184" t="s">
        <v>708</v>
      </c>
      <c r="I136" s="184" t="s">
        <v>451</v>
      </c>
      <c r="J136" s="184" t="s">
        <v>701</v>
      </c>
      <c r="K136" s="184" t="s">
        <v>597</v>
      </c>
      <c r="L136" s="183" t="s">
        <v>755</v>
      </c>
      <c r="M136" s="184" t="str">
        <f>UKPower!$D$57&amp;", for "&amp;UKPower!$E$35&amp;",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5"/>
      <c r="AV136" s="185"/>
      <c r="AW136" s="185"/>
      <c r="AX136" s="185"/>
      <c r="AY136" s="185"/>
      <c r="AZ136" s="185"/>
      <c r="BA136" s="185"/>
      <c r="BB136" s="185"/>
      <c r="BC136" s="185"/>
    </row>
    <row r="137" spans="1:55" s="186" customFormat="1" ht="79.2" x14ac:dyDescent="0.25">
      <c r="A137" s="183" t="s">
        <v>553</v>
      </c>
      <c r="B137" s="184" t="s">
        <v>360</v>
      </c>
      <c r="C137" s="184" t="s">
        <v>694</v>
      </c>
      <c r="D137" s="184" t="s">
        <v>683</v>
      </c>
      <c r="E137" s="184" t="s">
        <v>451</v>
      </c>
      <c r="F137" s="184" t="s">
        <v>620</v>
      </c>
      <c r="G137" s="184" t="s">
        <v>305</v>
      </c>
      <c r="H137" s="184" t="s">
        <v>708</v>
      </c>
      <c r="I137" s="184" t="s">
        <v>451</v>
      </c>
      <c r="J137" s="184" t="s">
        <v>701</v>
      </c>
      <c r="K137" s="184" t="s">
        <v>597</v>
      </c>
      <c r="L137" s="183" t="s">
        <v>755</v>
      </c>
      <c r="M137" s="184" t="str">
        <f>UKPower!$D$57&amp;", for "&amp;UKPower!$E$36&amp;",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5"/>
      <c r="AV137" s="185"/>
      <c r="AW137" s="185"/>
      <c r="AX137" s="185"/>
      <c r="AY137" s="185"/>
      <c r="AZ137" s="185"/>
      <c r="BA137" s="185"/>
      <c r="BB137" s="185"/>
      <c r="BC137" s="185"/>
    </row>
    <row r="138" spans="1:55" s="186" customFormat="1" ht="66" x14ac:dyDescent="0.25">
      <c r="A138" s="183" t="s">
        <v>553</v>
      </c>
      <c r="B138" s="184" t="s">
        <v>360</v>
      </c>
      <c r="C138" s="184" t="s">
        <v>694</v>
      </c>
      <c r="D138" s="184" t="s">
        <v>683</v>
      </c>
      <c r="E138" s="184" t="s">
        <v>451</v>
      </c>
      <c r="F138" s="183" t="s">
        <v>617</v>
      </c>
      <c r="G138" s="184" t="s">
        <v>651</v>
      </c>
      <c r="H138" s="184" t="s">
        <v>709</v>
      </c>
      <c r="I138" s="184" t="s">
        <v>451</v>
      </c>
      <c r="J138" s="184" t="s">
        <v>662</v>
      </c>
      <c r="K138" s="184" t="s">
        <v>597</v>
      </c>
      <c r="L138" s="183" t="s">
        <v>755</v>
      </c>
      <c r="M138" s="184" t="str">
        <f>UKPower!$D$57&amp;", for "&amp;UKPower!$E$23&amp;", for "&amp;UKPower!$D$42&amp;" and settled "&amp;UKPower!$D$46&amp;", quoted in "&amp;UKGas!D100&amp;"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LOLP (Loss of Load Probability) or capacity payment in £/MWh as published for each half-hour by England and Wales Pool and settled against the average of all half-hour periods, quoted in  per Megawatt (1,000,000 watts) hour of electricity, where watt is a unit of electrical power equivalent to one joule per second</v>
      </c>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5"/>
      <c r="AV138" s="185"/>
      <c r="AW138" s="185"/>
      <c r="AX138" s="185"/>
      <c r="AY138" s="185"/>
      <c r="AZ138" s="185"/>
      <c r="BA138" s="185"/>
      <c r="BB138" s="185"/>
      <c r="BC138" s="185"/>
    </row>
    <row r="139" spans="1:55" s="186" customFormat="1" ht="66" x14ac:dyDescent="0.25">
      <c r="A139" s="183" t="s">
        <v>553</v>
      </c>
      <c r="B139" s="184" t="s">
        <v>360</v>
      </c>
      <c r="C139" s="184" t="s">
        <v>694</v>
      </c>
      <c r="D139" s="184" t="s">
        <v>683</v>
      </c>
      <c r="E139" s="184" t="s">
        <v>451</v>
      </c>
      <c r="F139" s="184" t="s">
        <v>620</v>
      </c>
      <c r="G139" s="184" t="s">
        <v>664</v>
      </c>
      <c r="H139" s="184" t="s">
        <v>709</v>
      </c>
      <c r="I139" s="184" t="s">
        <v>451</v>
      </c>
      <c r="J139" s="184" t="s">
        <v>662</v>
      </c>
      <c r="K139" s="184" t="s">
        <v>597</v>
      </c>
      <c r="L139" s="183" t="s">
        <v>755</v>
      </c>
      <c r="M139" s="184" t="str">
        <f>UKPower!$D$57&amp;", for "&amp;UKPower!$E$24&amp;",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5"/>
      <c r="AV139" s="185"/>
      <c r="AW139" s="185"/>
      <c r="AX139" s="185"/>
      <c r="AY139" s="185"/>
      <c r="AZ139" s="185"/>
      <c r="BA139" s="185"/>
      <c r="BB139" s="185"/>
      <c r="BC139" s="185"/>
    </row>
    <row r="140" spans="1:55" s="186" customFormat="1" ht="66" x14ac:dyDescent="0.25">
      <c r="A140" s="183" t="s">
        <v>553</v>
      </c>
      <c r="B140" s="184" t="s">
        <v>360</v>
      </c>
      <c r="C140" s="184" t="s">
        <v>694</v>
      </c>
      <c r="D140" s="184" t="s">
        <v>683</v>
      </c>
      <c r="E140" s="184" t="s">
        <v>451</v>
      </c>
      <c r="F140" s="183" t="s">
        <v>617</v>
      </c>
      <c r="G140" s="184" t="s">
        <v>659</v>
      </c>
      <c r="H140" s="184" t="s">
        <v>709</v>
      </c>
      <c r="I140" s="184" t="s">
        <v>451</v>
      </c>
      <c r="J140" s="184" t="s">
        <v>662</v>
      </c>
      <c r="K140" s="184" t="s">
        <v>597</v>
      </c>
      <c r="L140" s="183" t="s">
        <v>755</v>
      </c>
      <c r="M140" s="184" t="str">
        <f>UKPower!$D$57&amp;", for "&amp;UKPower!$E$27&amp;",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c r="BB140" s="185"/>
      <c r="BC140" s="185"/>
    </row>
    <row r="141" spans="1:55" s="186" customFormat="1" ht="79.2" x14ac:dyDescent="0.25">
      <c r="A141" s="183" t="s">
        <v>553</v>
      </c>
      <c r="B141" s="184" t="s">
        <v>360</v>
      </c>
      <c r="C141" s="184" t="s">
        <v>694</v>
      </c>
      <c r="D141" s="184" t="s">
        <v>683</v>
      </c>
      <c r="E141" s="184" t="s">
        <v>451</v>
      </c>
      <c r="F141" s="184" t="s">
        <v>620</v>
      </c>
      <c r="G141" s="184" t="s">
        <v>306</v>
      </c>
      <c r="H141" s="184" t="s">
        <v>709</v>
      </c>
      <c r="I141" s="184" t="s">
        <v>451</v>
      </c>
      <c r="J141" s="184" t="s">
        <v>662</v>
      </c>
      <c r="K141" s="184" t="s">
        <v>597</v>
      </c>
      <c r="L141" s="183" t="s">
        <v>755</v>
      </c>
      <c r="M141" s="184" t="str">
        <f>UKPower!$D$57&amp;", for "&amp;UKPower!$E$28&amp;",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5"/>
      <c r="AV141" s="185"/>
      <c r="AW141" s="185"/>
      <c r="AX141" s="185"/>
      <c r="AY141" s="185"/>
      <c r="AZ141" s="185"/>
      <c r="BA141" s="185"/>
      <c r="BB141" s="185"/>
      <c r="BC141" s="185"/>
    </row>
    <row r="142" spans="1:55" s="186" customFormat="1" ht="66" x14ac:dyDescent="0.25">
      <c r="A142" s="183" t="s">
        <v>553</v>
      </c>
      <c r="B142" s="184" t="s">
        <v>360</v>
      </c>
      <c r="C142" s="184" t="s">
        <v>694</v>
      </c>
      <c r="D142" s="184" t="s">
        <v>683</v>
      </c>
      <c r="E142" s="184" t="s">
        <v>451</v>
      </c>
      <c r="F142" s="183" t="s">
        <v>617</v>
      </c>
      <c r="G142" s="184" t="s">
        <v>307</v>
      </c>
      <c r="H142" s="184" t="s">
        <v>709</v>
      </c>
      <c r="I142" s="184" t="s">
        <v>451</v>
      </c>
      <c r="J142" s="184" t="s">
        <v>662</v>
      </c>
      <c r="K142" s="184" t="s">
        <v>597</v>
      </c>
      <c r="L142" s="183" t="s">
        <v>755</v>
      </c>
      <c r="M142" s="184" t="str">
        <f>UKPower!$D$57&amp;", for "&amp;UKPower!$E$31&amp;",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c r="AV142" s="185"/>
      <c r="AW142" s="185"/>
      <c r="AX142" s="185"/>
      <c r="AY142" s="185"/>
      <c r="AZ142" s="185"/>
      <c r="BA142" s="185"/>
      <c r="BB142" s="185"/>
      <c r="BC142" s="185"/>
    </row>
    <row r="143" spans="1:55" s="186" customFormat="1" ht="79.2" x14ac:dyDescent="0.25">
      <c r="A143" s="183" t="s">
        <v>553</v>
      </c>
      <c r="B143" s="184" t="s">
        <v>360</v>
      </c>
      <c r="C143" s="184" t="s">
        <v>694</v>
      </c>
      <c r="D143" s="184" t="s">
        <v>683</v>
      </c>
      <c r="E143" s="184" t="s">
        <v>451</v>
      </c>
      <c r="F143" s="184" t="s">
        <v>620</v>
      </c>
      <c r="G143" s="184" t="s">
        <v>873</v>
      </c>
      <c r="H143" s="184" t="s">
        <v>709</v>
      </c>
      <c r="I143" s="184" t="s">
        <v>451</v>
      </c>
      <c r="J143" s="184" t="s">
        <v>662</v>
      </c>
      <c r="K143" s="184" t="s">
        <v>597</v>
      </c>
      <c r="L143" s="183" t="s">
        <v>755</v>
      </c>
      <c r="M143" s="184" t="str">
        <f>UKPower!$D$57&amp;", for "&amp;UKPower!$E$32&amp;",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185"/>
      <c r="AW143" s="185"/>
      <c r="AX143" s="185"/>
      <c r="AY143" s="185"/>
      <c r="AZ143" s="185"/>
      <c r="BA143" s="185"/>
      <c r="BB143" s="185"/>
      <c r="BC143" s="185"/>
    </row>
    <row r="144" spans="1:55" s="186" customFormat="1" ht="66" x14ac:dyDescent="0.25">
      <c r="A144" s="183" t="s">
        <v>553</v>
      </c>
      <c r="B144" s="184" t="s">
        <v>360</v>
      </c>
      <c r="C144" s="184" t="s">
        <v>694</v>
      </c>
      <c r="D144" s="184" t="s">
        <v>683</v>
      </c>
      <c r="E144" s="184" t="s">
        <v>451</v>
      </c>
      <c r="F144" s="183" t="s">
        <v>617</v>
      </c>
      <c r="G144" s="184" t="s">
        <v>304</v>
      </c>
      <c r="H144" s="184" t="s">
        <v>709</v>
      </c>
      <c r="I144" s="184" t="s">
        <v>451</v>
      </c>
      <c r="J144" s="184" t="s">
        <v>662</v>
      </c>
      <c r="K144" s="184" t="s">
        <v>597</v>
      </c>
      <c r="L144" s="183" t="s">
        <v>755</v>
      </c>
      <c r="M144" s="184" t="str">
        <f>UKPower!$D$57&amp;", for "&amp;UKPower!$E$35&amp;",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85"/>
      <c r="AP144" s="185"/>
      <c r="AQ144" s="185"/>
      <c r="AR144" s="185"/>
      <c r="AS144" s="185"/>
      <c r="AT144" s="185"/>
      <c r="AU144" s="185"/>
      <c r="AV144" s="185"/>
      <c r="AW144" s="185"/>
      <c r="AX144" s="185"/>
      <c r="AY144" s="185"/>
      <c r="AZ144" s="185"/>
      <c r="BA144" s="185"/>
      <c r="BB144" s="185"/>
      <c r="BC144" s="185"/>
    </row>
    <row r="145" spans="1:55" s="186" customFormat="1" ht="66" x14ac:dyDescent="0.25">
      <c r="A145" s="183" t="s">
        <v>553</v>
      </c>
      <c r="B145" s="184" t="s">
        <v>360</v>
      </c>
      <c r="C145" s="184" t="s">
        <v>694</v>
      </c>
      <c r="D145" s="184" t="s">
        <v>683</v>
      </c>
      <c r="E145" s="184" t="s">
        <v>451</v>
      </c>
      <c r="F145" s="184" t="s">
        <v>620</v>
      </c>
      <c r="G145" s="184" t="s">
        <v>305</v>
      </c>
      <c r="H145" s="184" t="s">
        <v>709</v>
      </c>
      <c r="I145" s="184" t="s">
        <v>451</v>
      </c>
      <c r="J145" s="184" t="s">
        <v>662</v>
      </c>
      <c r="K145" s="184" t="s">
        <v>597</v>
      </c>
      <c r="L145" s="183" t="s">
        <v>755</v>
      </c>
      <c r="M145" s="184" t="str">
        <f>UKPower!$D$57&amp;", for "&amp;UKPower!$E$36&amp;",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85"/>
      <c r="AP145" s="185"/>
      <c r="AQ145" s="185"/>
      <c r="AR145" s="185"/>
      <c r="AS145" s="185"/>
      <c r="AT145" s="185"/>
      <c r="AU145" s="185"/>
      <c r="AV145" s="185"/>
      <c r="AW145" s="185"/>
      <c r="AX145" s="185"/>
      <c r="AY145" s="185"/>
      <c r="AZ145" s="185"/>
      <c r="BA145" s="185"/>
      <c r="BB145" s="185"/>
      <c r="BC145" s="185"/>
    </row>
    <row r="146" spans="1:55" s="186" customFormat="1" ht="105.6" x14ac:dyDescent="0.25">
      <c r="A146" s="183" t="s">
        <v>823</v>
      </c>
      <c r="B146" s="184" t="s">
        <v>360</v>
      </c>
      <c r="C146" s="184" t="s">
        <v>694</v>
      </c>
      <c r="D146" s="184" t="s">
        <v>829</v>
      </c>
      <c r="E146" s="183" t="s">
        <v>623</v>
      </c>
      <c r="F146" s="183" t="s">
        <v>617</v>
      </c>
      <c r="G146" s="184" t="s">
        <v>306</v>
      </c>
      <c r="H146" s="184" t="s">
        <v>707</v>
      </c>
      <c r="I146" s="184" t="s">
        <v>451</v>
      </c>
      <c r="J146" s="184" t="s">
        <v>662</v>
      </c>
      <c r="K146" s="184" t="s">
        <v>597</v>
      </c>
      <c r="L146" s="183" t="s">
        <v>755</v>
      </c>
      <c r="M146" s="184" t="str">
        <f>CONCATENATE(UKPower!$D$53,", for ",UKPower!$E$29,", for ",UKPower!$D$44,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85"/>
      <c r="AP146" s="185"/>
      <c r="AQ146" s="185"/>
      <c r="AR146" s="185"/>
      <c r="AS146" s="185"/>
      <c r="AT146" s="185"/>
      <c r="AU146" s="185"/>
      <c r="AV146" s="185"/>
      <c r="AW146" s="185"/>
      <c r="AX146" s="185"/>
      <c r="AY146" s="185"/>
      <c r="AZ146" s="185"/>
      <c r="BA146" s="185"/>
      <c r="BB146" s="185"/>
      <c r="BC146" s="185"/>
    </row>
    <row r="147" spans="1:55" s="186" customFormat="1" ht="118.8" x14ac:dyDescent="0.25">
      <c r="A147" s="183" t="s">
        <v>823</v>
      </c>
      <c r="B147" s="184" t="s">
        <v>360</v>
      </c>
      <c r="C147" s="184" t="s">
        <v>694</v>
      </c>
      <c r="D147" s="184" t="s">
        <v>829</v>
      </c>
      <c r="E147" s="184" t="s">
        <v>624</v>
      </c>
      <c r="F147" s="184" t="s">
        <v>620</v>
      </c>
      <c r="G147" s="184" t="s">
        <v>307</v>
      </c>
      <c r="H147" s="184" t="s">
        <v>707</v>
      </c>
      <c r="I147" s="184" t="s">
        <v>451</v>
      </c>
      <c r="J147" s="184" t="s">
        <v>662</v>
      </c>
      <c r="K147" s="184" t="s">
        <v>597</v>
      </c>
      <c r="L147" s="183" t="s">
        <v>755</v>
      </c>
      <c r="M147" s="184" t="str">
        <f>CONCATENATE(UKPower!$D$54,", for ",UKPower!$E$30,", for ",UKPower!$D$44,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40 in the Year 1999 and 13 in the Year 2000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85"/>
      <c r="AP147" s="185"/>
      <c r="AQ147" s="185"/>
      <c r="AR147" s="185"/>
      <c r="AS147" s="185"/>
      <c r="AT147" s="185"/>
      <c r="AU147" s="185"/>
      <c r="AV147" s="185"/>
      <c r="AW147" s="185"/>
      <c r="AX147" s="185"/>
      <c r="AY147" s="185"/>
      <c r="AZ147" s="185"/>
      <c r="BA147" s="185"/>
      <c r="BB147" s="185"/>
      <c r="BC147" s="185"/>
    </row>
    <row r="148" spans="1:55" s="186" customFormat="1" ht="105.6" x14ac:dyDescent="0.25">
      <c r="A148" s="183" t="s">
        <v>823</v>
      </c>
      <c r="B148" s="184" t="s">
        <v>360</v>
      </c>
      <c r="C148" s="184" t="s">
        <v>694</v>
      </c>
      <c r="D148" s="184" t="s">
        <v>829</v>
      </c>
      <c r="E148" s="183" t="s">
        <v>623</v>
      </c>
      <c r="F148" s="183" t="s">
        <v>617</v>
      </c>
      <c r="G148" s="184" t="s">
        <v>873</v>
      </c>
      <c r="H148" s="184" t="s">
        <v>707</v>
      </c>
      <c r="I148" s="184" t="s">
        <v>451</v>
      </c>
      <c r="J148" s="184" t="s">
        <v>662</v>
      </c>
      <c r="K148" s="184" t="s">
        <v>597</v>
      </c>
      <c r="L148" s="183" t="s">
        <v>755</v>
      </c>
      <c r="M148" s="184" t="str">
        <f>CONCATENATE(UKPower!$D$53,", for ",UKPower!$E$33,", for ",UKPower!$D$44,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the first day of the calendar month and  00:00 a.m. on the first day of the next calendar month,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85"/>
      <c r="AP148" s="185"/>
      <c r="AQ148" s="185"/>
      <c r="AR148" s="185"/>
      <c r="AS148" s="185"/>
      <c r="AT148" s="185"/>
      <c r="AU148" s="185"/>
      <c r="AV148" s="185"/>
      <c r="AW148" s="185"/>
      <c r="AX148" s="185"/>
      <c r="AY148" s="185"/>
      <c r="AZ148" s="185"/>
      <c r="BA148" s="185"/>
      <c r="BB148" s="185"/>
      <c r="BC148" s="185"/>
    </row>
    <row r="149" spans="1:55" s="186" customFormat="1" ht="105.6" x14ac:dyDescent="0.25">
      <c r="A149" s="183" t="s">
        <v>823</v>
      </c>
      <c r="B149" s="184" t="s">
        <v>360</v>
      </c>
      <c r="C149" s="184" t="s">
        <v>694</v>
      </c>
      <c r="D149" s="184" t="s">
        <v>829</v>
      </c>
      <c r="E149" s="184" t="s">
        <v>624</v>
      </c>
      <c r="F149" s="184" t="s">
        <v>620</v>
      </c>
      <c r="G149" s="184" t="s">
        <v>304</v>
      </c>
      <c r="H149" s="184" t="s">
        <v>707</v>
      </c>
      <c r="I149" s="184" t="s">
        <v>451</v>
      </c>
      <c r="J149" s="184" t="s">
        <v>662</v>
      </c>
      <c r="K149" s="184" t="s">
        <v>597</v>
      </c>
      <c r="L149" s="183" t="s">
        <v>755</v>
      </c>
      <c r="M149" s="184" t="str">
        <f>CONCATENATE(UKPower!$D$54,", for ",UKPower!$E$34,", for ",UKPower!$D$44,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30th September and 11:00 p.m. on 30th September one year later,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85"/>
      <c r="AP149" s="185"/>
      <c r="AQ149" s="185"/>
      <c r="AR149" s="185"/>
      <c r="AS149" s="185"/>
      <c r="AT149" s="185"/>
      <c r="AU149" s="185"/>
      <c r="AV149" s="185"/>
      <c r="AW149" s="185"/>
      <c r="AX149" s="185"/>
      <c r="AY149" s="185"/>
      <c r="AZ149" s="185"/>
      <c r="BA149" s="185"/>
      <c r="BB149" s="185"/>
      <c r="BC149" s="185"/>
    </row>
    <row r="150" spans="1:55" s="186" customFormat="1" ht="105.6" x14ac:dyDescent="0.25">
      <c r="A150" s="183" t="s">
        <v>823</v>
      </c>
      <c r="B150" s="184" t="s">
        <v>360</v>
      </c>
      <c r="C150" s="184" t="s">
        <v>694</v>
      </c>
      <c r="D150" s="184" t="s">
        <v>829</v>
      </c>
      <c r="E150" s="183" t="s">
        <v>623</v>
      </c>
      <c r="F150" s="183" t="s">
        <v>617</v>
      </c>
      <c r="G150" s="184" t="s">
        <v>305</v>
      </c>
      <c r="H150" s="184" t="s">
        <v>707</v>
      </c>
      <c r="I150" s="184" t="s">
        <v>451</v>
      </c>
      <c r="J150" s="184" t="s">
        <v>662</v>
      </c>
      <c r="K150" s="184" t="s">
        <v>597</v>
      </c>
      <c r="L150" s="183" t="s">
        <v>755</v>
      </c>
      <c r="M150" s="184" t="str">
        <f>CONCATENATE(UKPower!$D$53,", for ",UKPower!$E$37,", for ",UKPower!$D$44,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31st March and 00:00 a.m. on 31st March one year later,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185"/>
      <c r="AW150" s="185"/>
      <c r="AX150" s="185"/>
      <c r="AY150" s="185"/>
      <c r="AZ150" s="185"/>
      <c r="BA150" s="185"/>
      <c r="BB150" s="185"/>
      <c r="BC150" s="185"/>
    </row>
    <row r="151" spans="1:55" s="186" customFormat="1" ht="118.8" x14ac:dyDescent="0.25">
      <c r="A151" s="183" t="s">
        <v>823</v>
      </c>
      <c r="B151" s="184" t="s">
        <v>360</v>
      </c>
      <c r="C151" s="184" t="s">
        <v>694</v>
      </c>
      <c r="D151" s="184" t="s">
        <v>829</v>
      </c>
      <c r="E151" s="184" t="s">
        <v>624</v>
      </c>
      <c r="F151" s="184" t="s">
        <v>620</v>
      </c>
      <c r="G151" s="184" t="s">
        <v>306</v>
      </c>
      <c r="H151" s="184" t="s">
        <v>707</v>
      </c>
      <c r="I151" s="184" t="s">
        <v>451</v>
      </c>
      <c r="J151" s="184" t="s">
        <v>701</v>
      </c>
      <c r="K151" s="184" t="s">
        <v>597</v>
      </c>
      <c r="L151" s="183" t="s">
        <v>755</v>
      </c>
      <c r="M151" s="184" t="str">
        <f>CONCATENATE(UKPower!$D$54,", for ",UKPower!$E$28,", for ",UKPower!$D$44,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85"/>
      <c r="AP151" s="185"/>
      <c r="AQ151" s="185"/>
      <c r="AR151" s="185"/>
      <c r="AS151" s="185"/>
      <c r="AT151" s="185"/>
      <c r="AU151" s="185"/>
      <c r="AV151" s="185"/>
      <c r="AW151" s="185"/>
      <c r="AX151" s="185"/>
      <c r="AY151" s="185"/>
      <c r="AZ151" s="185"/>
      <c r="BA151" s="185"/>
      <c r="BB151" s="185"/>
      <c r="BC151" s="185"/>
    </row>
    <row r="152" spans="1:55" s="186" customFormat="1" ht="118.8" x14ac:dyDescent="0.25">
      <c r="A152" s="183" t="s">
        <v>823</v>
      </c>
      <c r="B152" s="184" t="s">
        <v>360</v>
      </c>
      <c r="C152" s="184" t="s">
        <v>694</v>
      </c>
      <c r="D152" s="184" t="s">
        <v>829</v>
      </c>
      <c r="E152" s="183" t="s">
        <v>623</v>
      </c>
      <c r="F152" s="183" t="s">
        <v>617</v>
      </c>
      <c r="G152" s="184" t="s">
        <v>307</v>
      </c>
      <c r="H152" s="184" t="s">
        <v>707</v>
      </c>
      <c r="I152" s="184" t="s">
        <v>451</v>
      </c>
      <c r="J152" s="184" t="s">
        <v>701</v>
      </c>
      <c r="K152" s="184" t="s">
        <v>597</v>
      </c>
      <c r="L152" s="183" t="s">
        <v>755</v>
      </c>
      <c r="M152" s="184" t="str">
        <f>CONCATENATE(UKPower!$D$53,", for ",UKPower!$E$31,", for ",UKPower!$D$44,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85"/>
      <c r="AP152" s="185"/>
      <c r="AQ152" s="185"/>
      <c r="AR152" s="185"/>
      <c r="AS152" s="185"/>
      <c r="AT152" s="185"/>
      <c r="AU152" s="185"/>
      <c r="AV152" s="185"/>
      <c r="AW152" s="185"/>
      <c r="AX152" s="185"/>
      <c r="AY152" s="185"/>
      <c r="AZ152" s="185"/>
      <c r="BA152" s="185"/>
      <c r="BB152" s="185"/>
      <c r="BC152" s="185"/>
    </row>
    <row r="153" spans="1:55" s="186" customFormat="1" ht="118.8" x14ac:dyDescent="0.25">
      <c r="A153" s="183" t="s">
        <v>823</v>
      </c>
      <c r="B153" s="184" t="s">
        <v>360</v>
      </c>
      <c r="C153" s="184" t="s">
        <v>694</v>
      </c>
      <c r="D153" s="184" t="s">
        <v>829</v>
      </c>
      <c r="E153" s="184" t="s">
        <v>624</v>
      </c>
      <c r="F153" s="184" t="s">
        <v>620</v>
      </c>
      <c r="G153" s="184" t="s">
        <v>873</v>
      </c>
      <c r="H153" s="184" t="s">
        <v>707</v>
      </c>
      <c r="I153" s="184" t="s">
        <v>451</v>
      </c>
      <c r="J153" s="184" t="s">
        <v>701</v>
      </c>
      <c r="K153" s="184" t="s">
        <v>597</v>
      </c>
      <c r="L153" s="183" t="s">
        <v>755</v>
      </c>
      <c r="M153" s="184" t="str">
        <f>CONCATENATE(UKPower!$D$54,", for ",UKPower!$E$32,", for ",UKPower!$D$44,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85"/>
      <c r="AP153" s="185"/>
      <c r="AQ153" s="185"/>
      <c r="AR153" s="185"/>
      <c r="AS153" s="185"/>
      <c r="AT153" s="185"/>
      <c r="AU153" s="185"/>
      <c r="AV153" s="185"/>
      <c r="AW153" s="185"/>
      <c r="AX153" s="185"/>
      <c r="AY153" s="185"/>
      <c r="AZ153" s="185"/>
      <c r="BA153" s="185"/>
      <c r="BB153" s="185"/>
      <c r="BC153" s="185"/>
    </row>
    <row r="154" spans="1:55" s="186" customFormat="1" ht="118.8" x14ac:dyDescent="0.25">
      <c r="A154" s="183" t="s">
        <v>823</v>
      </c>
      <c r="B154" s="184" t="s">
        <v>360</v>
      </c>
      <c r="C154" s="184" t="s">
        <v>694</v>
      </c>
      <c r="D154" s="184" t="s">
        <v>829</v>
      </c>
      <c r="E154" s="183" t="s">
        <v>623</v>
      </c>
      <c r="F154" s="183" t="s">
        <v>617</v>
      </c>
      <c r="G154" s="184" t="s">
        <v>304</v>
      </c>
      <c r="H154" s="184" t="s">
        <v>707</v>
      </c>
      <c r="I154" s="184" t="s">
        <v>451</v>
      </c>
      <c r="J154" s="184" t="s">
        <v>701</v>
      </c>
      <c r="K154" s="184" t="s">
        <v>597</v>
      </c>
      <c r="L154" s="183" t="s">
        <v>755</v>
      </c>
      <c r="M154" s="184" t="str">
        <f>CONCATENATE(UKPower!$D$53,", for ",UKPower!$E$35,", for ",UKPower!$D$44,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85"/>
      <c r="AP154" s="185"/>
      <c r="AQ154" s="185"/>
      <c r="AR154" s="185"/>
      <c r="AS154" s="185"/>
      <c r="AT154" s="185"/>
      <c r="AU154" s="185"/>
      <c r="AV154" s="185"/>
      <c r="AW154" s="185"/>
      <c r="AX154" s="185"/>
      <c r="AY154" s="185"/>
      <c r="AZ154" s="185"/>
      <c r="BA154" s="185"/>
      <c r="BB154" s="185"/>
      <c r="BC154" s="185"/>
    </row>
    <row r="155" spans="1:55" s="186" customFormat="1" ht="118.8" x14ac:dyDescent="0.25">
      <c r="A155" s="183" t="s">
        <v>823</v>
      </c>
      <c r="B155" s="184" t="s">
        <v>360</v>
      </c>
      <c r="C155" s="184" t="s">
        <v>694</v>
      </c>
      <c r="D155" s="184" t="s">
        <v>829</v>
      </c>
      <c r="E155" s="184" t="s">
        <v>624</v>
      </c>
      <c r="F155" s="184" t="s">
        <v>620</v>
      </c>
      <c r="G155" s="184" t="s">
        <v>305</v>
      </c>
      <c r="H155" s="184" t="s">
        <v>707</v>
      </c>
      <c r="I155" s="184" t="s">
        <v>451</v>
      </c>
      <c r="J155" s="184" t="s">
        <v>701</v>
      </c>
      <c r="K155" s="184" t="s">
        <v>597</v>
      </c>
      <c r="L155" s="183" t="s">
        <v>755</v>
      </c>
      <c r="M155" s="184" t="str">
        <f>CONCATENATE(UKPower!$D$54,", for ",UKPower!$E$36,", for ",UKPower!$D$44,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85"/>
      <c r="AP155" s="185"/>
      <c r="AQ155" s="185"/>
      <c r="AR155" s="185"/>
      <c r="AS155" s="185"/>
      <c r="AT155" s="185"/>
      <c r="AU155" s="185"/>
      <c r="AV155" s="185"/>
      <c r="AW155" s="185"/>
      <c r="AX155" s="185"/>
      <c r="AY155" s="185"/>
      <c r="AZ155" s="185"/>
      <c r="BA155" s="185"/>
      <c r="BB155" s="185"/>
      <c r="BC155" s="185"/>
    </row>
    <row r="156" spans="1:55" s="186" customFormat="1" ht="118.8" x14ac:dyDescent="0.25">
      <c r="A156" s="183" t="s">
        <v>823</v>
      </c>
      <c r="B156" s="184" t="s">
        <v>360</v>
      </c>
      <c r="C156" s="184" t="s">
        <v>694</v>
      </c>
      <c r="D156" s="184" t="s">
        <v>829</v>
      </c>
      <c r="E156" s="183" t="s">
        <v>623</v>
      </c>
      <c r="F156" s="184" t="s">
        <v>620</v>
      </c>
      <c r="G156" s="184" t="s">
        <v>306</v>
      </c>
      <c r="H156" s="184" t="s">
        <v>707</v>
      </c>
      <c r="I156" s="184" t="s">
        <v>451</v>
      </c>
      <c r="J156" s="184" t="s">
        <v>702</v>
      </c>
      <c r="K156" s="184" t="s">
        <v>597</v>
      </c>
      <c r="L156" s="183" t="s">
        <v>755</v>
      </c>
      <c r="M156" s="184" t="str">
        <f>CONCATENATE(UKPower!$D$53," for ",UKPower!$E$28,", for ",UKPower!$D$44, " and settled ",UKPower!$D$48,"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85"/>
      <c r="AP156" s="185"/>
      <c r="AQ156" s="185"/>
      <c r="AR156" s="185"/>
      <c r="AS156" s="185"/>
      <c r="AT156" s="185"/>
      <c r="AU156" s="185"/>
      <c r="AV156" s="185"/>
      <c r="AW156" s="185"/>
      <c r="AX156" s="185"/>
      <c r="AY156" s="185"/>
      <c r="AZ156" s="185"/>
      <c r="BA156" s="185"/>
      <c r="BB156" s="185"/>
      <c r="BC156" s="185"/>
    </row>
    <row r="157" spans="1:55" s="186" customFormat="1" ht="118.8" x14ac:dyDescent="0.25">
      <c r="A157" s="183" t="s">
        <v>823</v>
      </c>
      <c r="B157" s="184" t="s">
        <v>360</v>
      </c>
      <c r="C157" s="184" t="s">
        <v>694</v>
      </c>
      <c r="D157" s="184" t="s">
        <v>829</v>
      </c>
      <c r="E157" s="184" t="s">
        <v>624</v>
      </c>
      <c r="F157" s="183" t="s">
        <v>617</v>
      </c>
      <c r="G157" s="184" t="s">
        <v>307</v>
      </c>
      <c r="H157" s="184" t="s">
        <v>707</v>
      </c>
      <c r="I157" s="184" t="s">
        <v>451</v>
      </c>
      <c r="J157" s="184" t="s">
        <v>702</v>
      </c>
      <c r="K157" s="184" t="s">
        <v>597</v>
      </c>
      <c r="L157" s="183" t="s">
        <v>755</v>
      </c>
      <c r="M157" s="184" t="str">
        <f>CONCATENATE(UKPower!$D$54,", for ",UKPower!$E$31,", for ",UKPower!$D$44, " and settled ",UKPower!$D$48,"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85"/>
      <c r="AP157" s="185"/>
      <c r="AQ157" s="185"/>
      <c r="AR157" s="185"/>
      <c r="AS157" s="185"/>
      <c r="AT157" s="185"/>
      <c r="AU157" s="185"/>
      <c r="AV157" s="185"/>
      <c r="AW157" s="185"/>
      <c r="AX157" s="185"/>
      <c r="AY157" s="185"/>
      <c r="AZ157" s="185"/>
      <c r="BA157" s="185"/>
      <c r="BB157" s="185"/>
      <c r="BC157" s="185"/>
    </row>
    <row r="158" spans="1:55" s="186" customFormat="1" ht="118.8" x14ac:dyDescent="0.25">
      <c r="A158" s="183" t="s">
        <v>823</v>
      </c>
      <c r="B158" s="184" t="s">
        <v>360</v>
      </c>
      <c r="C158" s="184" t="s">
        <v>694</v>
      </c>
      <c r="D158" s="184" t="s">
        <v>829</v>
      </c>
      <c r="E158" s="183" t="s">
        <v>623</v>
      </c>
      <c r="F158" s="184" t="s">
        <v>620</v>
      </c>
      <c r="G158" s="184" t="s">
        <v>873</v>
      </c>
      <c r="H158" s="184" t="s">
        <v>707</v>
      </c>
      <c r="I158" s="184" t="s">
        <v>451</v>
      </c>
      <c r="J158" s="184" t="s">
        <v>702</v>
      </c>
      <c r="K158" s="184" t="s">
        <v>597</v>
      </c>
      <c r="L158" s="183" t="s">
        <v>755</v>
      </c>
      <c r="M158" s="184" t="str">
        <f>CONCATENATE(UKPower!$D$53," for ",UKPower!$E$32,", for ",UKPower!$D$44, " and settled ",UKPower!$D$48,"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85"/>
      <c r="AP158" s="185"/>
      <c r="AQ158" s="185"/>
      <c r="AR158" s="185"/>
      <c r="AS158" s="185"/>
      <c r="AT158" s="185"/>
      <c r="AU158" s="185"/>
      <c r="AV158" s="185"/>
      <c r="AW158" s="185"/>
      <c r="AX158" s="185"/>
      <c r="AY158" s="185"/>
      <c r="AZ158" s="185"/>
      <c r="BA158" s="185"/>
      <c r="BB158" s="185"/>
      <c r="BC158" s="185"/>
    </row>
    <row r="159" spans="1:55" s="186" customFormat="1" ht="118.8" x14ac:dyDescent="0.25">
      <c r="A159" s="183" t="s">
        <v>823</v>
      </c>
      <c r="B159" s="184" t="s">
        <v>360</v>
      </c>
      <c r="C159" s="184" t="s">
        <v>694</v>
      </c>
      <c r="D159" s="184" t="s">
        <v>829</v>
      </c>
      <c r="E159" s="184" t="s">
        <v>624</v>
      </c>
      <c r="F159" s="183" t="s">
        <v>617</v>
      </c>
      <c r="G159" s="184" t="s">
        <v>304</v>
      </c>
      <c r="H159" s="184" t="s">
        <v>707</v>
      </c>
      <c r="I159" s="184" t="s">
        <v>451</v>
      </c>
      <c r="J159" s="184" t="s">
        <v>702</v>
      </c>
      <c r="K159" s="184" t="s">
        <v>597</v>
      </c>
      <c r="L159" s="183" t="s">
        <v>755</v>
      </c>
      <c r="M159" s="184" t="str">
        <f>CONCATENATE(UKPower!$D$54,", for ",UKPower!$E$35,", for ",UKPower!$D$44, " and settled ",UKPower!$D$48,"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85"/>
      <c r="AP159" s="185"/>
      <c r="AQ159" s="185"/>
      <c r="AR159" s="185"/>
      <c r="AS159" s="185"/>
      <c r="AT159" s="185"/>
      <c r="AU159" s="185"/>
      <c r="AV159" s="185"/>
      <c r="AW159" s="185"/>
      <c r="AX159" s="185"/>
      <c r="AY159" s="185"/>
      <c r="AZ159" s="185"/>
      <c r="BA159" s="185"/>
      <c r="BB159" s="185"/>
      <c r="BC159" s="185"/>
    </row>
    <row r="160" spans="1:55" s="186" customFormat="1" ht="118.8" x14ac:dyDescent="0.25">
      <c r="A160" s="183" t="s">
        <v>823</v>
      </c>
      <c r="B160" s="184" t="s">
        <v>360</v>
      </c>
      <c r="C160" s="184" t="s">
        <v>694</v>
      </c>
      <c r="D160" s="184" t="s">
        <v>829</v>
      </c>
      <c r="E160" s="183" t="s">
        <v>623</v>
      </c>
      <c r="F160" s="184" t="s">
        <v>620</v>
      </c>
      <c r="G160" s="184" t="s">
        <v>305</v>
      </c>
      <c r="H160" s="184" t="s">
        <v>707</v>
      </c>
      <c r="I160" s="184" t="s">
        <v>451</v>
      </c>
      <c r="J160" s="184" t="s">
        <v>702</v>
      </c>
      <c r="K160" s="184" t="s">
        <v>597</v>
      </c>
      <c r="L160" s="183" t="s">
        <v>755</v>
      </c>
      <c r="M160" s="184" t="str">
        <f>CONCATENATE(UKPower!$D$53," for ",UKPower!$E$36,", for ",UKPower!$D$44, " and settled ",UKPower!$D$48,"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85"/>
      <c r="AP160" s="185"/>
      <c r="AQ160" s="185"/>
      <c r="AR160" s="185"/>
      <c r="AS160" s="185"/>
      <c r="AT160" s="185"/>
      <c r="AU160" s="185"/>
      <c r="AV160" s="185"/>
      <c r="AW160" s="185"/>
      <c r="AX160" s="185"/>
      <c r="AY160" s="185"/>
      <c r="AZ160" s="185"/>
      <c r="BA160" s="185"/>
      <c r="BB160" s="185"/>
      <c r="BC160" s="185"/>
    </row>
    <row r="161" spans="1:55" s="186" customFormat="1" ht="132" x14ac:dyDescent="0.25">
      <c r="A161" s="183" t="s">
        <v>823</v>
      </c>
      <c r="B161" s="184" t="s">
        <v>360</v>
      </c>
      <c r="C161" s="184" t="s">
        <v>694</v>
      </c>
      <c r="D161" s="184" t="s">
        <v>829</v>
      </c>
      <c r="E161" s="184" t="s">
        <v>624</v>
      </c>
      <c r="F161" s="184" t="s">
        <v>620</v>
      </c>
      <c r="G161" s="184" t="s">
        <v>306</v>
      </c>
      <c r="H161" s="184" t="s">
        <v>707</v>
      </c>
      <c r="I161" s="184" t="s">
        <v>451</v>
      </c>
      <c r="J161" s="184" t="s">
        <v>699</v>
      </c>
      <c r="K161" s="184" t="s">
        <v>597</v>
      </c>
      <c r="L161" s="183" t="s">
        <v>755</v>
      </c>
      <c r="M161" s="184" t="str">
        <f>CONCATENATE(UKPower!$D$54," for ",UKPower!$E$28,", for ",UKPower!$D$44, " and settled ",UKPower!$D$49,"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85"/>
      <c r="AP161" s="185"/>
      <c r="AQ161" s="185"/>
      <c r="AR161" s="185"/>
      <c r="AS161" s="185"/>
      <c r="AT161" s="185"/>
      <c r="AU161" s="185"/>
      <c r="AV161" s="185"/>
      <c r="AW161" s="185"/>
      <c r="AX161" s="185"/>
      <c r="AY161" s="185"/>
      <c r="AZ161" s="185"/>
      <c r="BA161" s="185"/>
      <c r="BB161" s="185"/>
      <c r="BC161" s="185"/>
    </row>
    <row r="162" spans="1:55" s="186" customFormat="1" ht="118.8" x14ac:dyDescent="0.25">
      <c r="A162" s="183" t="s">
        <v>823</v>
      </c>
      <c r="B162" s="184" t="s">
        <v>360</v>
      </c>
      <c r="C162" s="184" t="s">
        <v>694</v>
      </c>
      <c r="D162" s="184" t="s">
        <v>829</v>
      </c>
      <c r="E162" s="183" t="s">
        <v>623</v>
      </c>
      <c r="F162" s="183" t="s">
        <v>617</v>
      </c>
      <c r="G162" s="184" t="s">
        <v>307</v>
      </c>
      <c r="H162" s="184" t="s">
        <v>707</v>
      </c>
      <c r="I162" s="184" t="s">
        <v>451</v>
      </c>
      <c r="J162" s="184" t="s">
        <v>699</v>
      </c>
      <c r="K162" s="184" t="s">
        <v>597</v>
      </c>
      <c r="L162" s="183" t="s">
        <v>755</v>
      </c>
      <c r="M162" s="184" t="str">
        <f>CONCATENATE(UKPower!$D$53,", for ",UKPower!$E$31,", for ",UKPower!$D$44, " and settled ",UKPower!$D$49,"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85"/>
      <c r="AP162" s="185"/>
      <c r="AQ162" s="185"/>
      <c r="AR162" s="185"/>
      <c r="AS162" s="185"/>
      <c r="AT162" s="185"/>
      <c r="AU162" s="185"/>
      <c r="AV162" s="185"/>
      <c r="AW162" s="185"/>
      <c r="AX162" s="185"/>
      <c r="AY162" s="185"/>
      <c r="AZ162" s="185"/>
      <c r="BA162" s="185"/>
      <c r="BB162" s="185"/>
      <c r="BC162" s="185"/>
    </row>
    <row r="163" spans="1:55" s="186" customFormat="1" ht="118.8" x14ac:dyDescent="0.25">
      <c r="A163" s="183" t="s">
        <v>823</v>
      </c>
      <c r="B163" s="184" t="s">
        <v>360</v>
      </c>
      <c r="C163" s="184" t="s">
        <v>694</v>
      </c>
      <c r="D163" s="184" t="s">
        <v>829</v>
      </c>
      <c r="E163" s="184" t="s">
        <v>624</v>
      </c>
      <c r="F163" s="184" t="s">
        <v>620</v>
      </c>
      <c r="G163" s="184" t="s">
        <v>873</v>
      </c>
      <c r="H163" s="184" t="s">
        <v>707</v>
      </c>
      <c r="I163" s="184" t="s">
        <v>451</v>
      </c>
      <c r="J163" s="184" t="s">
        <v>699</v>
      </c>
      <c r="K163" s="184" t="s">
        <v>597</v>
      </c>
      <c r="L163" s="183" t="s">
        <v>755</v>
      </c>
      <c r="M163" s="184" t="str">
        <f>CONCATENATE(UKPower!$D$54," for ",UKPower!$E$32,", for ",UKPower!$D$44, " and settled ",UKPower!$D$49,"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c r="AT163" s="185"/>
      <c r="AU163" s="185"/>
      <c r="AV163" s="185"/>
      <c r="AW163" s="185"/>
      <c r="AX163" s="185"/>
      <c r="AY163" s="185"/>
      <c r="AZ163" s="185"/>
      <c r="BA163" s="185"/>
      <c r="BB163" s="185"/>
      <c r="BC163" s="185"/>
    </row>
    <row r="164" spans="1:55" s="186" customFormat="1" ht="118.8" x14ac:dyDescent="0.25">
      <c r="A164" s="183" t="s">
        <v>823</v>
      </c>
      <c r="B164" s="184" t="s">
        <v>360</v>
      </c>
      <c r="C164" s="184" t="s">
        <v>694</v>
      </c>
      <c r="D164" s="184" t="s">
        <v>829</v>
      </c>
      <c r="E164" s="183" t="s">
        <v>623</v>
      </c>
      <c r="F164" s="183" t="s">
        <v>617</v>
      </c>
      <c r="G164" s="184" t="s">
        <v>304</v>
      </c>
      <c r="H164" s="184" t="s">
        <v>707</v>
      </c>
      <c r="I164" s="184" t="s">
        <v>451</v>
      </c>
      <c r="J164" s="184" t="s">
        <v>699</v>
      </c>
      <c r="K164" s="184" t="s">
        <v>597</v>
      </c>
      <c r="L164" s="183" t="s">
        <v>755</v>
      </c>
      <c r="M164" s="184" t="str">
        <f>CONCATENATE(UKPower!$D$53,", for ",UKPower!$E$35,", for ",UKPower!$D$44, " and settled ",UKPower!$D$49,"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c r="AT164" s="185"/>
      <c r="AU164" s="185"/>
      <c r="AV164" s="185"/>
      <c r="AW164" s="185"/>
      <c r="AX164" s="185"/>
      <c r="AY164" s="185"/>
      <c r="AZ164" s="185"/>
      <c r="BA164" s="185"/>
      <c r="BB164" s="185"/>
      <c r="BC164" s="185"/>
    </row>
    <row r="165" spans="1:55" s="186" customFormat="1" ht="118.8" x14ac:dyDescent="0.25">
      <c r="A165" s="183" t="s">
        <v>823</v>
      </c>
      <c r="B165" s="184" t="s">
        <v>360</v>
      </c>
      <c r="C165" s="184" t="s">
        <v>694</v>
      </c>
      <c r="D165" s="184" t="s">
        <v>829</v>
      </c>
      <c r="E165" s="184" t="s">
        <v>624</v>
      </c>
      <c r="F165" s="184" t="s">
        <v>620</v>
      </c>
      <c r="G165" s="184" t="s">
        <v>305</v>
      </c>
      <c r="H165" s="184" t="s">
        <v>707</v>
      </c>
      <c r="I165" s="184" t="s">
        <v>451</v>
      </c>
      <c r="J165" s="184" t="s">
        <v>699</v>
      </c>
      <c r="K165" s="184" t="s">
        <v>597</v>
      </c>
      <c r="L165" s="183" t="s">
        <v>755</v>
      </c>
      <c r="M165" s="184" t="str">
        <f>CONCATENATE(UKPower!$D$54," for ",UKPower!$E$36,", for ",UKPower!$D$44, " and settled ",UKPower!$D$49,"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85"/>
      <c r="AP165" s="185"/>
      <c r="AQ165" s="185"/>
      <c r="AR165" s="185"/>
      <c r="AS165" s="185"/>
      <c r="AT165" s="185"/>
      <c r="AU165" s="185"/>
      <c r="AV165" s="185"/>
      <c r="AW165" s="185"/>
      <c r="AX165" s="185"/>
      <c r="AY165" s="185"/>
      <c r="AZ165" s="185"/>
      <c r="BA165" s="185"/>
      <c r="BB165" s="185"/>
      <c r="BC165" s="185"/>
    </row>
    <row r="166" spans="1:55" s="186" customFormat="1" ht="118.8" x14ac:dyDescent="0.25">
      <c r="A166" s="183" t="s">
        <v>823</v>
      </c>
      <c r="B166" s="184" t="s">
        <v>360</v>
      </c>
      <c r="C166" s="184" t="s">
        <v>694</v>
      </c>
      <c r="D166" s="184" t="s">
        <v>829</v>
      </c>
      <c r="E166" s="183" t="s">
        <v>623</v>
      </c>
      <c r="F166" s="184" t="s">
        <v>620</v>
      </c>
      <c r="G166" s="184" t="s">
        <v>306</v>
      </c>
      <c r="H166" s="184" t="s">
        <v>707</v>
      </c>
      <c r="I166" s="184" t="s">
        <v>451</v>
      </c>
      <c r="J166" s="184" t="s">
        <v>700</v>
      </c>
      <c r="K166" s="184" t="s">
        <v>597</v>
      </c>
      <c r="L166" s="183" t="s">
        <v>755</v>
      </c>
      <c r="M166" s="184" t="str">
        <f>CONCATENATE(UKPower!$D$53," for ",UKPower!$E$28,", for ",UKPower!$D$44, " and settled ",UKPower!$D$50,"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c r="AL166" s="185"/>
      <c r="AM166" s="185"/>
      <c r="AN166" s="185"/>
      <c r="AO166" s="185"/>
      <c r="AP166" s="185"/>
      <c r="AQ166" s="185"/>
      <c r="AR166" s="185"/>
      <c r="AS166" s="185"/>
      <c r="AT166" s="185"/>
      <c r="AU166" s="185"/>
      <c r="AV166" s="185"/>
      <c r="AW166" s="185"/>
      <c r="AX166" s="185"/>
      <c r="AY166" s="185"/>
      <c r="AZ166" s="185"/>
      <c r="BA166" s="185"/>
      <c r="BB166" s="185"/>
      <c r="BC166" s="185"/>
    </row>
    <row r="167" spans="1:55" s="186" customFormat="1" ht="118.8" x14ac:dyDescent="0.25">
      <c r="A167" s="183" t="s">
        <v>823</v>
      </c>
      <c r="B167" s="184" t="s">
        <v>360</v>
      </c>
      <c r="C167" s="184" t="s">
        <v>694</v>
      </c>
      <c r="D167" s="184" t="s">
        <v>829</v>
      </c>
      <c r="E167" s="184" t="s">
        <v>624</v>
      </c>
      <c r="F167" s="183" t="s">
        <v>617</v>
      </c>
      <c r="G167" s="184" t="s">
        <v>307</v>
      </c>
      <c r="H167" s="184" t="s">
        <v>707</v>
      </c>
      <c r="I167" s="184" t="s">
        <v>451</v>
      </c>
      <c r="J167" s="184" t="s">
        <v>700</v>
      </c>
      <c r="K167" s="184" t="s">
        <v>597</v>
      </c>
      <c r="L167" s="183" t="s">
        <v>755</v>
      </c>
      <c r="M167" s="184" t="str">
        <f>CONCATENATE(UKPower!$D$54,", for ",UKPower!$E$31,", for ",UKPower!$D$44, " and settled ",UKPower!$D$50,"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c r="AL167" s="185"/>
      <c r="AM167" s="185"/>
      <c r="AN167" s="185"/>
      <c r="AO167" s="185"/>
      <c r="AP167" s="185"/>
      <c r="AQ167" s="185"/>
      <c r="AR167" s="185"/>
      <c r="AS167" s="185"/>
      <c r="AT167" s="185"/>
      <c r="AU167" s="185"/>
      <c r="AV167" s="185"/>
      <c r="AW167" s="185"/>
      <c r="AX167" s="185"/>
      <c r="AY167" s="185"/>
      <c r="AZ167" s="185"/>
      <c r="BA167" s="185"/>
      <c r="BB167" s="185"/>
      <c r="BC167" s="185"/>
    </row>
    <row r="168" spans="1:55" s="186" customFormat="1" ht="118.8" x14ac:dyDescent="0.25">
      <c r="A168" s="183" t="s">
        <v>823</v>
      </c>
      <c r="B168" s="184" t="s">
        <v>360</v>
      </c>
      <c r="C168" s="184" t="s">
        <v>694</v>
      </c>
      <c r="D168" s="184" t="s">
        <v>829</v>
      </c>
      <c r="E168" s="183" t="s">
        <v>623</v>
      </c>
      <c r="F168" s="184" t="s">
        <v>620</v>
      </c>
      <c r="G168" s="184" t="s">
        <v>873</v>
      </c>
      <c r="H168" s="184" t="s">
        <v>707</v>
      </c>
      <c r="I168" s="184" t="s">
        <v>451</v>
      </c>
      <c r="J168" s="184" t="s">
        <v>700</v>
      </c>
      <c r="K168" s="184" t="s">
        <v>597</v>
      </c>
      <c r="L168" s="183" t="s">
        <v>755</v>
      </c>
      <c r="M168" s="184" t="str">
        <f>CONCATENATE(UKPower!$D$53," for ",UKPower!$E$32,", for ",UKPower!$D$44, " and settled ",UKPower!$D$50,"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8" s="185"/>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c r="AK168" s="185"/>
      <c r="AL168" s="185"/>
      <c r="AM168" s="185"/>
      <c r="AN168" s="185"/>
      <c r="AO168" s="185"/>
      <c r="AP168" s="185"/>
      <c r="AQ168" s="185"/>
      <c r="AR168" s="185"/>
      <c r="AS168" s="185"/>
      <c r="AT168" s="185"/>
      <c r="AU168" s="185"/>
      <c r="AV168" s="185"/>
      <c r="AW168" s="185"/>
      <c r="AX168" s="185"/>
      <c r="AY168" s="185"/>
      <c r="AZ168" s="185"/>
      <c r="BA168" s="185"/>
      <c r="BB168" s="185"/>
      <c r="BC168" s="185"/>
    </row>
    <row r="169" spans="1:55" s="186" customFormat="1" ht="118.8" x14ac:dyDescent="0.25">
      <c r="A169" s="183" t="s">
        <v>823</v>
      </c>
      <c r="B169" s="184" t="s">
        <v>360</v>
      </c>
      <c r="C169" s="184" t="s">
        <v>694</v>
      </c>
      <c r="D169" s="184" t="s">
        <v>829</v>
      </c>
      <c r="E169" s="184" t="s">
        <v>624</v>
      </c>
      <c r="F169" s="183" t="s">
        <v>617</v>
      </c>
      <c r="G169" s="184" t="s">
        <v>304</v>
      </c>
      <c r="H169" s="184" t="s">
        <v>707</v>
      </c>
      <c r="I169" s="184" t="s">
        <v>451</v>
      </c>
      <c r="J169" s="184" t="s">
        <v>700</v>
      </c>
      <c r="K169" s="184" t="s">
        <v>597</v>
      </c>
      <c r="L169" s="183" t="s">
        <v>755</v>
      </c>
      <c r="M169" s="184" t="str">
        <f>CONCATENATE(UKPower!$D$54,", for ",UKPower!$E$35,", for ",UKPower!$D$44, " and settled ",UKPower!$D$50,"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c r="AL169" s="185"/>
      <c r="AM169" s="185"/>
      <c r="AN169" s="185"/>
      <c r="AO169" s="185"/>
      <c r="AP169" s="185"/>
      <c r="AQ169" s="185"/>
      <c r="AR169" s="185"/>
      <c r="AS169" s="185"/>
      <c r="AT169" s="185"/>
      <c r="AU169" s="185"/>
      <c r="AV169" s="185"/>
      <c r="AW169" s="185"/>
      <c r="AX169" s="185"/>
      <c r="AY169" s="185"/>
      <c r="AZ169" s="185"/>
      <c r="BA169" s="185"/>
      <c r="BB169" s="185"/>
      <c r="BC169" s="185"/>
    </row>
    <row r="170" spans="1:55" s="186" customFormat="1" ht="118.8" x14ac:dyDescent="0.25">
      <c r="A170" s="183" t="s">
        <v>823</v>
      </c>
      <c r="B170" s="184" t="s">
        <v>360</v>
      </c>
      <c r="C170" s="184" t="s">
        <v>694</v>
      </c>
      <c r="D170" s="184" t="s">
        <v>829</v>
      </c>
      <c r="E170" s="183" t="s">
        <v>623</v>
      </c>
      <c r="F170" s="184" t="s">
        <v>620</v>
      </c>
      <c r="G170" s="184" t="s">
        <v>305</v>
      </c>
      <c r="H170" s="184" t="s">
        <v>707</v>
      </c>
      <c r="I170" s="184" t="s">
        <v>451</v>
      </c>
      <c r="J170" s="184" t="s">
        <v>700</v>
      </c>
      <c r="K170" s="184" t="s">
        <v>597</v>
      </c>
      <c r="L170" s="183" t="s">
        <v>755</v>
      </c>
      <c r="M170" s="184" t="str">
        <f>CONCATENATE(UKPower!$D$53," for ",UKPower!$E$36,", for ",UKPower!$D$44, " and settled ",UKPower!$D$50,"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c r="AL170" s="185"/>
      <c r="AM170" s="185"/>
      <c r="AN170" s="185"/>
      <c r="AO170" s="185"/>
      <c r="AP170" s="185"/>
      <c r="AQ170" s="185"/>
      <c r="AR170" s="185"/>
      <c r="AS170" s="185"/>
      <c r="AT170" s="185"/>
      <c r="AU170" s="185"/>
      <c r="AV170" s="185"/>
      <c r="AW170" s="185"/>
      <c r="AX170" s="185"/>
      <c r="AY170" s="185"/>
      <c r="AZ170" s="185"/>
      <c r="BA170" s="185"/>
      <c r="BB170" s="185"/>
      <c r="BC170" s="185"/>
    </row>
    <row r="171" spans="1:55" s="186" customFormat="1" ht="118.8" x14ac:dyDescent="0.25">
      <c r="A171" s="183" t="s">
        <v>823</v>
      </c>
      <c r="B171" s="184" t="s">
        <v>360</v>
      </c>
      <c r="C171" s="184" t="s">
        <v>694</v>
      </c>
      <c r="D171" s="184" t="s">
        <v>829</v>
      </c>
      <c r="E171" s="184" t="s">
        <v>624</v>
      </c>
      <c r="F171" s="184" t="s">
        <v>620</v>
      </c>
      <c r="G171" s="184" t="s">
        <v>306</v>
      </c>
      <c r="H171" s="184" t="s">
        <v>707</v>
      </c>
      <c r="I171" s="184" t="s">
        <v>451</v>
      </c>
      <c r="J171" s="184" t="s">
        <v>703</v>
      </c>
      <c r="K171" s="184" t="s">
        <v>597</v>
      </c>
      <c r="L171" s="183" t="s">
        <v>755</v>
      </c>
      <c r="M171" s="184" t="str">
        <f>CONCATENATE(UKPower!$D$54," for ",UKPower!$E$28,", for ",UKPower!$D$44, " and settled ",UKPower!$D$51,"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c r="AL171" s="185"/>
      <c r="AM171" s="185"/>
      <c r="AN171" s="185"/>
      <c r="AO171" s="185"/>
      <c r="AP171" s="185"/>
      <c r="AQ171" s="185"/>
      <c r="AR171" s="185"/>
      <c r="AS171" s="185"/>
      <c r="AT171" s="185"/>
      <c r="AU171" s="185"/>
      <c r="AV171" s="185"/>
      <c r="AW171" s="185"/>
      <c r="AX171" s="185"/>
      <c r="AY171" s="185"/>
      <c r="AZ171" s="185"/>
      <c r="BA171" s="185"/>
      <c r="BB171" s="185"/>
      <c r="BC171" s="185"/>
    </row>
    <row r="172" spans="1:55" s="186" customFormat="1" ht="118.8" x14ac:dyDescent="0.25">
      <c r="A172" s="183" t="s">
        <v>823</v>
      </c>
      <c r="B172" s="184" t="s">
        <v>360</v>
      </c>
      <c r="C172" s="184" t="s">
        <v>694</v>
      </c>
      <c r="D172" s="184" t="s">
        <v>829</v>
      </c>
      <c r="E172" s="183" t="s">
        <v>623</v>
      </c>
      <c r="F172" s="183" t="s">
        <v>617</v>
      </c>
      <c r="G172" s="184" t="s">
        <v>307</v>
      </c>
      <c r="H172" s="184" t="s">
        <v>707</v>
      </c>
      <c r="I172" s="184" t="s">
        <v>451</v>
      </c>
      <c r="J172" s="184" t="s">
        <v>703</v>
      </c>
      <c r="K172" s="184" t="s">
        <v>597</v>
      </c>
      <c r="L172" s="183" t="s">
        <v>755</v>
      </c>
      <c r="M172" s="184" t="str">
        <f>CONCATENATE(UKPower!$D$53,", for ",UKPower!$E$31,", for ",UKPower!$D$44, " and settled ",UKPower!$D$51,"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2" s="185"/>
      <c r="O172" s="185"/>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85"/>
      <c r="AK172" s="185"/>
      <c r="AL172" s="185"/>
      <c r="AM172" s="185"/>
      <c r="AN172" s="185"/>
      <c r="AO172" s="185"/>
      <c r="AP172" s="185"/>
      <c r="AQ172" s="185"/>
      <c r="AR172" s="185"/>
      <c r="AS172" s="185"/>
      <c r="AT172" s="185"/>
      <c r="AU172" s="185"/>
      <c r="AV172" s="185"/>
      <c r="AW172" s="185"/>
      <c r="AX172" s="185"/>
      <c r="AY172" s="185"/>
      <c r="AZ172" s="185"/>
      <c r="BA172" s="185"/>
      <c r="BB172" s="185"/>
      <c r="BC172" s="185"/>
    </row>
    <row r="173" spans="1:55" s="186" customFormat="1" ht="118.8" x14ac:dyDescent="0.25">
      <c r="A173" s="183" t="s">
        <v>823</v>
      </c>
      <c r="B173" s="184" t="s">
        <v>360</v>
      </c>
      <c r="C173" s="184" t="s">
        <v>694</v>
      </c>
      <c r="D173" s="184" t="s">
        <v>829</v>
      </c>
      <c r="E173" s="184" t="s">
        <v>624</v>
      </c>
      <c r="F173" s="184" t="s">
        <v>620</v>
      </c>
      <c r="G173" s="184" t="s">
        <v>873</v>
      </c>
      <c r="H173" s="184" t="s">
        <v>707</v>
      </c>
      <c r="I173" s="184" t="s">
        <v>451</v>
      </c>
      <c r="J173" s="184" t="s">
        <v>703</v>
      </c>
      <c r="K173" s="184" t="s">
        <v>597</v>
      </c>
      <c r="L173" s="183" t="s">
        <v>755</v>
      </c>
      <c r="M173" s="184" t="str">
        <f>CONCATENATE(UKPower!$D$54," for ",UKPower!$E$32,", for ",UKPower!$D$44, " and settled ",UKPower!$D$51,"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c r="AK173" s="185"/>
      <c r="AL173" s="185"/>
      <c r="AM173" s="185"/>
      <c r="AN173" s="185"/>
      <c r="AO173" s="185"/>
      <c r="AP173" s="185"/>
      <c r="AQ173" s="185"/>
      <c r="AR173" s="185"/>
      <c r="AS173" s="185"/>
      <c r="AT173" s="185"/>
      <c r="AU173" s="185"/>
      <c r="AV173" s="185"/>
      <c r="AW173" s="185"/>
      <c r="AX173" s="185"/>
      <c r="AY173" s="185"/>
      <c r="AZ173" s="185"/>
      <c r="BA173" s="185"/>
      <c r="BB173" s="185"/>
      <c r="BC173" s="185"/>
    </row>
    <row r="174" spans="1:55" s="186" customFormat="1" ht="118.8" x14ac:dyDescent="0.25">
      <c r="A174" s="183" t="s">
        <v>823</v>
      </c>
      <c r="B174" s="184" t="s">
        <v>360</v>
      </c>
      <c r="C174" s="184" t="s">
        <v>694</v>
      </c>
      <c r="D174" s="184" t="s">
        <v>829</v>
      </c>
      <c r="E174" s="183" t="s">
        <v>623</v>
      </c>
      <c r="F174" s="183" t="s">
        <v>617</v>
      </c>
      <c r="G174" s="184" t="s">
        <v>304</v>
      </c>
      <c r="H174" s="184" t="s">
        <v>707</v>
      </c>
      <c r="I174" s="184" t="s">
        <v>451</v>
      </c>
      <c r="J174" s="184" t="s">
        <v>703</v>
      </c>
      <c r="K174" s="184" t="s">
        <v>597</v>
      </c>
      <c r="L174" s="183" t="s">
        <v>755</v>
      </c>
      <c r="M174" s="184" t="str">
        <f>CONCATENATE(UKPower!$D$53,", for ",UKPower!$E$35,", for ",UKPower!$D$44, " and settled ",UKPower!$D$51,"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4" s="185"/>
      <c r="O174" s="185"/>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85"/>
      <c r="AK174" s="185"/>
      <c r="AL174" s="185"/>
      <c r="AM174" s="185"/>
      <c r="AN174" s="185"/>
      <c r="AO174" s="185"/>
      <c r="AP174" s="185"/>
      <c r="AQ174" s="185"/>
      <c r="AR174" s="185"/>
      <c r="AS174" s="185"/>
      <c r="AT174" s="185"/>
      <c r="AU174" s="185"/>
      <c r="AV174" s="185"/>
      <c r="AW174" s="185"/>
      <c r="AX174" s="185"/>
      <c r="AY174" s="185"/>
      <c r="AZ174" s="185"/>
      <c r="BA174" s="185"/>
      <c r="BB174" s="185"/>
      <c r="BC174" s="185"/>
    </row>
    <row r="175" spans="1:55" s="186" customFormat="1" ht="118.8" x14ac:dyDescent="0.25">
      <c r="A175" s="183" t="s">
        <v>823</v>
      </c>
      <c r="B175" s="184" t="s">
        <v>360</v>
      </c>
      <c r="C175" s="184" t="s">
        <v>694</v>
      </c>
      <c r="D175" s="184" t="s">
        <v>829</v>
      </c>
      <c r="E175" s="184" t="s">
        <v>624</v>
      </c>
      <c r="F175" s="184" t="s">
        <v>620</v>
      </c>
      <c r="G175" s="184" t="s">
        <v>305</v>
      </c>
      <c r="H175" s="184" t="s">
        <v>707</v>
      </c>
      <c r="I175" s="184" t="s">
        <v>451</v>
      </c>
      <c r="J175" s="184" t="s">
        <v>703</v>
      </c>
      <c r="K175" s="184" t="s">
        <v>597</v>
      </c>
      <c r="L175" s="183" t="s">
        <v>755</v>
      </c>
      <c r="M175" s="184" t="str">
        <f>CONCATENATE(UKPower!$D$54," for ",UKPower!$E$36,", for ",UKPower!$D$44, " and settled ",UKPower!$D$51,"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5" s="185"/>
      <c r="O175" s="185"/>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85"/>
      <c r="AK175" s="185"/>
      <c r="AL175" s="185"/>
      <c r="AM175" s="185"/>
      <c r="AN175" s="185"/>
      <c r="AO175" s="185"/>
      <c r="AP175" s="185"/>
      <c r="AQ175" s="185"/>
      <c r="AR175" s="185"/>
      <c r="AS175" s="185"/>
      <c r="AT175" s="185"/>
      <c r="AU175" s="185"/>
      <c r="AV175" s="185"/>
      <c r="AW175" s="185"/>
      <c r="AX175" s="185"/>
      <c r="AY175" s="185"/>
      <c r="AZ175" s="185"/>
      <c r="BA175" s="185"/>
      <c r="BB175" s="185"/>
      <c r="BC175" s="185"/>
    </row>
    <row r="176" spans="1:55" s="186" customFormat="1" ht="92.4" x14ac:dyDescent="0.25">
      <c r="A176" s="183" t="s">
        <v>823</v>
      </c>
      <c r="B176" s="184" t="s">
        <v>360</v>
      </c>
      <c r="C176" s="184" t="s">
        <v>694</v>
      </c>
      <c r="D176" s="184" t="s">
        <v>829</v>
      </c>
      <c r="E176" s="183" t="s">
        <v>623</v>
      </c>
      <c r="F176" s="183" t="s">
        <v>617</v>
      </c>
      <c r="G176" s="184" t="s">
        <v>306</v>
      </c>
      <c r="H176" s="184" t="s">
        <v>708</v>
      </c>
      <c r="I176" s="184" t="s">
        <v>451</v>
      </c>
      <c r="J176" s="184" t="s">
        <v>662</v>
      </c>
      <c r="K176" s="184" t="s">
        <v>597</v>
      </c>
      <c r="L176" s="183" t="s">
        <v>755</v>
      </c>
      <c r="M176" s="184" t="str">
        <f>CONCATENATE(UKPower!$D$53,", for ",UKPower!$E$29,", for ",UKPower!$D$43,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c r="AL176" s="185"/>
      <c r="AM176" s="185"/>
      <c r="AN176" s="185"/>
      <c r="AO176" s="185"/>
      <c r="AP176" s="185"/>
      <c r="AQ176" s="185"/>
      <c r="AR176" s="185"/>
      <c r="AS176" s="185"/>
      <c r="AT176" s="185"/>
      <c r="AU176" s="185"/>
      <c r="AV176" s="185"/>
      <c r="AW176" s="185"/>
      <c r="AX176" s="185"/>
      <c r="AY176" s="185"/>
      <c r="AZ176" s="185"/>
      <c r="BA176" s="185"/>
      <c r="BB176" s="185"/>
      <c r="BC176" s="185"/>
    </row>
    <row r="177" spans="1:55" s="186" customFormat="1" ht="105.6" x14ac:dyDescent="0.25">
      <c r="A177" s="183" t="s">
        <v>823</v>
      </c>
      <c r="B177" s="184" t="s">
        <v>360</v>
      </c>
      <c r="C177" s="184" t="s">
        <v>694</v>
      </c>
      <c r="D177" s="184" t="s">
        <v>829</v>
      </c>
      <c r="E177" s="184" t="s">
        <v>624</v>
      </c>
      <c r="F177" s="184" t="s">
        <v>620</v>
      </c>
      <c r="G177" s="184" t="s">
        <v>307</v>
      </c>
      <c r="H177" s="184" t="s">
        <v>708</v>
      </c>
      <c r="I177" s="184" t="s">
        <v>451</v>
      </c>
      <c r="J177" s="184" t="s">
        <v>662</v>
      </c>
      <c r="K177" s="184" t="s">
        <v>597</v>
      </c>
      <c r="L177" s="183" t="s">
        <v>755</v>
      </c>
      <c r="M177" s="184" t="str">
        <f>CONCATENATE(UKPower!$D$54," for ",UKPower!$E$30,", for ",UKPower!$D$43,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40 in the Year 1999 and 13 in the Year 2000 inclusive, according to the EFA (Electricity Forward Agreement) calendar under the England and Wales Pool Rules,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c r="AL177" s="185"/>
      <c r="AM177" s="185"/>
      <c r="AN177" s="185"/>
      <c r="AO177" s="185"/>
      <c r="AP177" s="185"/>
      <c r="AQ177" s="185"/>
      <c r="AR177" s="185"/>
      <c r="AS177" s="185"/>
      <c r="AT177" s="185"/>
      <c r="AU177" s="185"/>
      <c r="AV177" s="185"/>
      <c r="AW177" s="185"/>
      <c r="AX177" s="185"/>
      <c r="AY177" s="185"/>
      <c r="AZ177" s="185"/>
      <c r="BA177" s="185"/>
      <c r="BB177" s="185"/>
      <c r="BC177" s="185"/>
    </row>
    <row r="178" spans="1:55" s="186" customFormat="1" ht="105.6" x14ac:dyDescent="0.25">
      <c r="A178" s="183" t="s">
        <v>823</v>
      </c>
      <c r="B178" s="184" t="s">
        <v>360</v>
      </c>
      <c r="C178" s="184" t="s">
        <v>694</v>
      </c>
      <c r="D178" s="184" t="s">
        <v>829</v>
      </c>
      <c r="E178" s="183" t="s">
        <v>623</v>
      </c>
      <c r="F178" s="183" t="s">
        <v>617</v>
      </c>
      <c r="G178" s="184" t="s">
        <v>873</v>
      </c>
      <c r="H178" s="184" t="s">
        <v>708</v>
      </c>
      <c r="I178" s="184" t="s">
        <v>451</v>
      </c>
      <c r="J178" s="184" t="s">
        <v>662</v>
      </c>
      <c r="K178" s="184" t="s">
        <v>597</v>
      </c>
      <c r="L178" s="183" t="s">
        <v>755</v>
      </c>
      <c r="M178" s="184" t="str">
        <f>CONCATENATE(UKPower!$D$53,", for ",UKPower!$E$33,", for ",UKPower!$D$43,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the first day of the calendar month and  00:00 a.m. on the first day of the next calendar month,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8" s="185"/>
      <c r="O178" s="185"/>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85"/>
      <c r="AK178" s="185"/>
      <c r="AL178" s="185"/>
      <c r="AM178" s="185"/>
      <c r="AN178" s="185"/>
      <c r="AO178" s="185"/>
      <c r="AP178" s="185"/>
      <c r="AQ178" s="185"/>
      <c r="AR178" s="185"/>
      <c r="AS178" s="185"/>
      <c r="AT178" s="185"/>
      <c r="AU178" s="185"/>
      <c r="AV178" s="185"/>
      <c r="AW178" s="185"/>
      <c r="AX178" s="185"/>
      <c r="AY178" s="185"/>
      <c r="AZ178" s="185"/>
      <c r="BA178" s="185"/>
      <c r="BB178" s="185"/>
      <c r="BC178" s="185"/>
    </row>
    <row r="179" spans="1:55" s="186" customFormat="1" ht="92.4" x14ac:dyDescent="0.25">
      <c r="A179" s="183" t="s">
        <v>823</v>
      </c>
      <c r="B179" s="184" t="s">
        <v>360</v>
      </c>
      <c r="C179" s="184" t="s">
        <v>694</v>
      </c>
      <c r="D179" s="184" t="s">
        <v>829</v>
      </c>
      <c r="E179" s="184" t="s">
        <v>624</v>
      </c>
      <c r="F179" s="184" t="s">
        <v>620</v>
      </c>
      <c r="G179" s="184" t="s">
        <v>304</v>
      </c>
      <c r="H179" s="184" t="s">
        <v>708</v>
      </c>
      <c r="I179" s="184" t="s">
        <v>451</v>
      </c>
      <c r="J179" s="184" t="s">
        <v>662</v>
      </c>
      <c r="K179" s="184" t="s">
        <v>597</v>
      </c>
      <c r="L179" s="183" t="s">
        <v>755</v>
      </c>
      <c r="M179" s="184" t="str">
        <f>CONCATENATE(UKPower!$D$54," for ",UKPower!$E$34,", for ",UKPower!$D$43,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30th September and 11:00 p.m. on 30th September one year later,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9" s="185"/>
      <c r="O179" s="185"/>
      <c r="P179" s="185"/>
      <c r="Q179" s="185"/>
      <c r="R179" s="185"/>
      <c r="S179" s="185"/>
      <c r="T179" s="185"/>
      <c r="U179" s="185"/>
      <c r="V179" s="185"/>
      <c r="W179" s="185"/>
      <c r="X179" s="185"/>
      <c r="Y179" s="185"/>
      <c r="Z179" s="185"/>
      <c r="AA179" s="185"/>
      <c r="AB179" s="185"/>
      <c r="AC179" s="185"/>
      <c r="AD179" s="185"/>
      <c r="AE179" s="185"/>
      <c r="AF179" s="185"/>
      <c r="AG179" s="185"/>
      <c r="AH179" s="185"/>
      <c r="AI179" s="185"/>
      <c r="AJ179" s="185"/>
      <c r="AK179" s="185"/>
      <c r="AL179" s="185"/>
      <c r="AM179" s="185"/>
      <c r="AN179" s="185"/>
      <c r="AO179" s="185"/>
      <c r="AP179" s="185"/>
      <c r="AQ179" s="185"/>
      <c r="AR179" s="185"/>
      <c r="AS179" s="185"/>
      <c r="AT179" s="185"/>
      <c r="AU179" s="185"/>
      <c r="AV179" s="185"/>
      <c r="AW179" s="185"/>
      <c r="AX179" s="185"/>
      <c r="AY179" s="185"/>
      <c r="AZ179" s="185"/>
      <c r="BA179" s="185"/>
      <c r="BB179" s="185"/>
      <c r="BC179" s="185"/>
    </row>
    <row r="180" spans="1:55" s="186" customFormat="1" ht="92.4" x14ac:dyDescent="0.25">
      <c r="A180" s="183" t="s">
        <v>823</v>
      </c>
      <c r="B180" s="184" t="s">
        <v>360</v>
      </c>
      <c r="C180" s="184" t="s">
        <v>694</v>
      </c>
      <c r="D180" s="184" t="s">
        <v>829</v>
      </c>
      <c r="E180" s="183" t="s">
        <v>623</v>
      </c>
      <c r="F180" s="183" t="s">
        <v>617</v>
      </c>
      <c r="G180" s="184" t="s">
        <v>305</v>
      </c>
      <c r="H180" s="184" t="s">
        <v>708</v>
      </c>
      <c r="I180" s="184" t="s">
        <v>451</v>
      </c>
      <c r="J180" s="184" t="s">
        <v>662</v>
      </c>
      <c r="K180" s="184" t="s">
        <v>597</v>
      </c>
      <c r="L180" s="183" t="s">
        <v>755</v>
      </c>
      <c r="M180" s="184" t="str">
        <f>CONCATENATE(UKPower!$D$53,", for ",UKPower!$E$37,", for ",UKPower!$D$43,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31st March and 00:00 a.m. on 31st March one year later,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c r="AL180" s="185"/>
      <c r="AM180" s="185"/>
      <c r="AN180" s="185"/>
      <c r="AO180" s="185"/>
      <c r="AP180" s="185"/>
      <c r="AQ180" s="185"/>
      <c r="AR180" s="185"/>
      <c r="AS180" s="185"/>
      <c r="AT180" s="185"/>
      <c r="AU180" s="185"/>
      <c r="AV180" s="185"/>
      <c r="AW180" s="185"/>
      <c r="AX180" s="185"/>
      <c r="AY180" s="185"/>
      <c r="AZ180" s="185"/>
      <c r="BA180" s="185"/>
      <c r="BB180" s="185"/>
      <c r="BC180" s="185"/>
    </row>
    <row r="181" spans="1:55" s="186" customFormat="1" ht="118.8" x14ac:dyDescent="0.25">
      <c r="A181" s="183" t="s">
        <v>823</v>
      </c>
      <c r="B181" s="184" t="s">
        <v>360</v>
      </c>
      <c r="C181" s="184" t="s">
        <v>694</v>
      </c>
      <c r="D181" s="184" t="s">
        <v>829</v>
      </c>
      <c r="E181" s="184" t="s">
        <v>624</v>
      </c>
      <c r="F181" s="184" t="s">
        <v>620</v>
      </c>
      <c r="G181" s="184" t="s">
        <v>306</v>
      </c>
      <c r="H181" s="184" t="s">
        <v>708</v>
      </c>
      <c r="I181" s="184" t="s">
        <v>451</v>
      </c>
      <c r="J181" s="184" t="s">
        <v>701</v>
      </c>
      <c r="K181" s="184" t="s">
        <v>597</v>
      </c>
      <c r="L181" s="183" t="s">
        <v>755</v>
      </c>
      <c r="M181" s="184" t="str">
        <f>CONCATENATE(UKPower!$D$54," for ",UKPower!$E$28,", for ",UKPower!$D$43,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c r="AL181" s="185"/>
      <c r="AM181" s="185"/>
      <c r="AN181" s="185"/>
      <c r="AO181" s="185"/>
      <c r="AP181" s="185"/>
      <c r="AQ181" s="185"/>
      <c r="AR181" s="185"/>
      <c r="AS181" s="185"/>
      <c r="AT181" s="185"/>
      <c r="AU181" s="185"/>
      <c r="AV181" s="185"/>
      <c r="AW181" s="185"/>
      <c r="AX181" s="185"/>
      <c r="AY181" s="185"/>
      <c r="AZ181" s="185"/>
      <c r="BA181" s="185"/>
      <c r="BB181" s="185"/>
      <c r="BC181" s="185"/>
    </row>
    <row r="182" spans="1:55" s="186" customFormat="1" ht="105.6" x14ac:dyDescent="0.25">
      <c r="A182" s="183" t="s">
        <v>823</v>
      </c>
      <c r="B182" s="184" t="s">
        <v>360</v>
      </c>
      <c r="C182" s="184" t="s">
        <v>694</v>
      </c>
      <c r="D182" s="184" t="s">
        <v>829</v>
      </c>
      <c r="E182" s="183" t="s">
        <v>623</v>
      </c>
      <c r="F182" s="183" t="s">
        <v>617</v>
      </c>
      <c r="G182" s="184" t="s">
        <v>307</v>
      </c>
      <c r="H182" s="184" t="s">
        <v>708</v>
      </c>
      <c r="I182" s="184" t="s">
        <v>451</v>
      </c>
      <c r="J182" s="184" t="s">
        <v>701</v>
      </c>
      <c r="K182" s="184" t="s">
        <v>597</v>
      </c>
      <c r="L182" s="183" t="s">
        <v>755</v>
      </c>
      <c r="M182" s="184" t="str">
        <f>CONCATENATE(UKPower!$D$53,", for ",UKPower!$E$31,", for ",UKPower!$D$43,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2" s="185"/>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c r="AK182" s="185"/>
      <c r="AL182" s="185"/>
      <c r="AM182" s="185"/>
      <c r="AN182" s="185"/>
      <c r="AO182" s="185"/>
      <c r="AP182" s="185"/>
      <c r="AQ182" s="185"/>
      <c r="AR182" s="185"/>
      <c r="AS182" s="185"/>
      <c r="AT182" s="185"/>
      <c r="AU182" s="185"/>
      <c r="AV182" s="185"/>
      <c r="AW182" s="185"/>
      <c r="AX182" s="185"/>
      <c r="AY182" s="185"/>
      <c r="AZ182" s="185"/>
      <c r="BA182" s="185"/>
      <c r="BB182" s="185"/>
      <c r="BC182" s="185"/>
    </row>
    <row r="183" spans="1:55" s="186" customFormat="1" ht="118.8" x14ac:dyDescent="0.25">
      <c r="A183" s="183" t="s">
        <v>823</v>
      </c>
      <c r="B183" s="184" t="s">
        <v>360</v>
      </c>
      <c r="C183" s="184" t="s">
        <v>694</v>
      </c>
      <c r="D183" s="184" t="s">
        <v>829</v>
      </c>
      <c r="E183" s="184" t="s">
        <v>624</v>
      </c>
      <c r="F183" s="184" t="s">
        <v>620</v>
      </c>
      <c r="G183" s="184" t="s">
        <v>873</v>
      </c>
      <c r="H183" s="184" t="s">
        <v>708</v>
      </c>
      <c r="I183" s="184" t="s">
        <v>451</v>
      </c>
      <c r="J183" s="184" t="s">
        <v>701</v>
      </c>
      <c r="K183" s="184" t="s">
        <v>597</v>
      </c>
      <c r="L183" s="183" t="s">
        <v>755</v>
      </c>
      <c r="M183" s="184" t="str">
        <f>CONCATENATE(UKPower!$D$54," for ",UKPower!$E$32,", for ",UKPower!$D$43,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c r="AL183" s="185"/>
      <c r="AM183" s="185"/>
      <c r="AN183" s="185"/>
      <c r="AO183" s="185"/>
      <c r="AP183" s="185"/>
      <c r="AQ183" s="185"/>
      <c r="AR183" s="185"/>
      <c r="AS183" s="185"/>
      <c r="AT183" s="185"/>
      <c r="AU183" s="185"/>
      <c r="AV183" s="185"/>
      <c r="AW183" s="185"/>
      <c r="AX183" s="185"/>
      <c r="AY183" s="185"/>
      <c r="AZ183" s="185"/>
      <c r="BA183" s="185"/>
      <c r="BB183" s="185"/>
      <c r="BC183" s="185"/>
    </row>
    <row r="184" spans="1:55" s="186" customFormat="1" ht="105.6" x14ac:dyDescent="0.25">
      <c r="A184" s="183" t="s">
        <v>823</v>
      </c>
      <c r="B184" s="184" t="s">
        <v>360</v>
      </c>
      <c r="C184" s="184" t="s">
        <v>694</v>
      </c>
      <c r="D184" s="184" t="s">
        <v>829</v>
      </c>
      <c r="E184" s="183" t="s">
        <v>623</v>
      </c>
      <c r="F184" s="183" t="s">
        <v>617</v>
      </c>
      <c r="G184" s="184" t="s">
        <v>304</v>
      </c>
      <c r="H184" s="184" t="s">
        <v>708</v>
      </c>
      <c r="I184" s="184" t="s">
        <v>451</v>
      </c>
      <c r="J184" s="184" t="s">
        <v>701</v>
      </c>
      <c r="K184" s="184" t="s">
        <v>597</v>
      </c>
      <c r="L184" s="183" t="s">
        <v>755</v>
      </c>
      <c r="M184" s="184" t="str">
        <f>CONCATENATE(UKPower!$D$53,", for ",UKPower!$E$35,", for ",UKPower!$D$43,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4" s="185"/>
      <c r="O184" s="185"/>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85"/>
      <c r="AK184" s="185"/>
      <c r="AL184" s="185"/>
      <c r="AM184" s="185"/>
      <c r="AN184" s="185"/>
      <c r="AO184" s="185"/>
      <c r="AP184" s="185"/>
      <c r="AQ184" s="185"/>
      <c r="AR184" s="185"/>
      <c r="AS184" s="185"/>
      <c r="AT184" s="185"/>
      <c r="AU184" s="185"/>
      <c r="AV184" s="185"/>
      <c r="AW184" s="185"/>
      <c r="AX184" s="185"/>
      <c r="AY184" s="185"/>
      <c r="AZ184" s="185"/>
      <c r="BA184" s="185"/>
      <c r="BB184" s="185"/>
      <c r="BC184" s="185"/>
    </row>
    <row r="185" spans="1:55" s="186" customFormat="1" ht="105.6" x14ac:dyDescent="0.25">
      <c r="A185" s="183" t="s">
        <v>823</v>
      </c>
      <c r="B185" s="184" t="s">
        <v>360</v>
      </c>
      <c r="C185" s="184" t="s">
        <v>694</v>
      </c>
      <c r="D185" s="184" t="s">
        <v>829</v>
      </c>
      <c r="E185" s="184" t="s">
        <v>624</v>
      </c>
      <c r="F185" s="184" t="s">
        <v>620</v>
      </c>
      <c r="G185" s="184" t="s">
        <v>305</v>
      </c>
      <c r="H185" s="184" t="s">
        <v>708</v>
      </c>
      <c r="I185" s="184" t="s">
        <v>451</v>
      </c>
      <c r="J185" s="184" t="s">
        <v>701</v>
      </c>
      <c r="K185" s="184" t="s">
        <v>597</v>
      </c>
      <c r="L185" s="183" t="s">
        <v>755</v>
      </c>
      <c r="M185" s="184" t="str">
        <f>CONCATENATE(UKPower!$D$54," for ",UKPower!$E$36,", for ",UKPower!$D$43,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5" s="185"/>
      <c r="O185" s="185"/>
      <c r="P185" s="185"/>
      <c r="Q185" s="185"/>
      <c r="R185" s="185"/>
      <c r="S185" s="185"/>
      <c r="T185" s="185"/>
      <c r="U185" s="185"/>
      <c r="V185" s="185"/>
      <c r="W185" s="185"/>
      <c r="X185" s="185"/>
      <c r="Y185" s="185"/>
      <c r="Z185" s="185"/>
      <c r="AA185" s="185"/>
      <c r="AB185" s="185"/>
      <c r="AC185" s="185"/>
      <c r="AD185" s="185"/>
      <c r="AE185" s="185"/>
      <c r="AF185" s="185"/>
      <c r="AG185" s="185"/>
      <c r="AH185" s="185"/>
      <c r="AI185" s="185"/>
      <c r="AJ185" s="185"/>
      <c r="AK185" s="185"/>
      <c r="AL185" s="185"/>
      <c r="AM185" s="185"/>
      <c r="AN185" s="185"/>
      <c r="AO185" s="185"/>
      <c r="AP185" s="185"/>
      <c r="AQ185" s="185"/>
      <c r="AR185" s="185"/>
      <c r="AS185" s="185"/>
      <c r="AT185" s="185"/>
      <c r="AU185" s="185"/>
      <c r="AV185" s="185"/>
      <c r="AW185" s="185"/>
      <c r="AX185" s="185"/>
      <c r="AY185" s="185"/>
      <c r="AZ185" s="185"/>
      <c r="BA185" s="185"/>
      <c r="BB185" s="185"/>
      <c r="BC185" s="185"/>
    </row>
    <row r="186" spans="1:55" s="186" customFormat="1" ht="105.6" x14ac:dyDescent="0.25">
      <c r="A186" s="183" t="s">
        <v>823</v>
      </c>
      <c r="B186" s="184" t="s">
        <v>360</v>
      </c>
      <c r="C186" s="184" t="s">
        <v>694</v>
      </c>
      <c r="D186" s="184" t="s">
        <v>829</v>
      </c>
      <c r="E186" s="183" t="s">
        <v>623</v>
      </c>
      <c r="F186" s="183" t="s">
        <v>617</v>
      </c>
      <c r="G186" s="184" t="s">
        <v>306</v>
      </c>
      <c r="H186" s="184" t="s">
        <v>709</v>
      </c>
      <c r="I186" s="184" t="s">
        <v>451</v>
      </c>
      <c r="J186" s="184" t="s">
        <v>662</v>
      </c>
      <c r="K186" s="184" t="s">
        <v>597</v>
      </c>
      <c r="L186" s="183" t="s">
        <v>755</v>
      </c>
      <c r="M186" s="184" t="str">
        <f>CONCATENATE(UKPower!$D$53,", for ",UKPower!$E$29,", for ",UKPower!$D$42,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6" s="185"/>
      <c r="O186" s="185"/>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85"/>
      <c r="AK186" s="185"/>
      <c r="AL186" s="185"/>
      <c r="AM186" s="185"/>
      <c r="AN186" s="185"/>
      <c r="AO186" s="185"/>
      <c r="AP186" s="185"/>
      <c r="AQ186" s="185"/>
      <c r="AR186" s="185"/>
      <c r="AS186" s="185"/>
      <c r="AT186" s="185"/>
      <c r="AU186" s="185"/>
      <c r="AV186" s="185"/>
      <c r="AW186" s="185"/>
      <c r="AX186" s="185"/>
      <c r="AY186" s="185"/>
      <c r="AZ186" s="185"/>
      <c r="BA186" s="185"/>
      <c r="BB186" s="185"/>
      <c r="BC186" s="185"/>
    </row>
    <row r="187" spans="1:55" s="186" customFormat="1" ht="105.6" x14ac:dyDescent="0.25">
      <c r="A187" s="183" t="s">
        <v>823</v>
      </c>
      <c r="B187" s="184" t="s">
        <v>360</v>
      </c>
      <c r="C187" s="184" t="s">
        <v>694</v>
      </c>
      <c r="D187" s="184" t="s">
        <v>829</v>
      </c>
      <c r="E187" s="184" t="s">
        <v>624</v>
      </c>
      <c r="F187" s="184" t="s">
        <v>620</v>
      </c>
      <c r="G187" s="184" t="s">
        <v>307</v>
      </c>
      <c r="H187" s="184" t="s">
        <v>709</v>
      </c>
      <c r="I187" s="184" t="s">
        <v>451</v>
      </c>
      <c r="J187" s="184" t="s">
        <v>662</v>
      </c>
      <c r="K187" s="184" t="s">
        <v>597</v>
      </c>
      <c r="L187" s="183" t="s">
        <v>755</v>
      </c>
      <c r="M187" s="184" t="str">
        <f>CONCATENATE(UKPower!$D$54," for ",UKPower!$E$30,", for ",UKPower!$D$42,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40 in the Year 1999 and 13 in the Year 2000 inclusive, according to the EFA (Electricity Forward Agreement) calendar under the England and Wales Pool Rules,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7" s="185"/>
      <c r="O187" s="185"/>
      <c r="P187" s="185"/>
      <c r="Q187" s="185"/>
      <c r="R187" s="185"/>
      <c r="S187" s="185"/>
      <c r="T187" s="185"/>
      <c r="U187" s="185"/>
      <c r="V187" s="185"/>
      <c r="W187" s="185"/>
      <c r="X187" s="185"/>
      <c r="Y187" s="185"/>
      <c r="Z187" s="185"/>
      <c r="AA187" s="185"/>
      <c r="AB187" s="185"/>
      <c r="AC187" s="185"/>
      <c r="AD187" s="185"/>
      <c r="AE187" s="185"/>
      <c r="AF187" s="185"/>
      <c r="AG187" s="185"/>
      <c r="AH187" s="185"/>
      <c r="AI187" s="185"/>
      <c r="AJ187" s="185"/>
      <c r="AK187" s="185"/>
      <c r="AL187" s="185"/>
      <c r="AM187" s="185"/>
      <c r="AN187" s="185"/>
      <c r="AO187" s="185"/>
      <c r="AP187" s="185"/>
      <c r="AQ187" s="185"/>
      <c r="AR187" s="185"/>
      <c r="AS187" s="185"/>
      <c r="AT187" s="185"/>
      <c r="AU187" s="185"/>
      <c r="AV187" s="185"/>
      <c r="AW187" s="185"/>
      <c r="AX187" s="185"/>
      <c r="AY187" s="185"/>
      <c r="AZ187" s="185"/>
      <c r="BA187" s="185"/>
      <c r="BB187" s="185"/>
      <c r="BC187" s="185"/>
    </row>
    <row r="188" spans="1:55" s="186" customFormat="1" ht="105.6" x14ac:dyDescent="0.25">
      <c r="A188" s="183" t="s">
        <v>823</v>
      </c>
      <c r="B188" s="184" t="s">
        <v>360</v>
      </c>
      <c r="C188" s="184" t="s">
        <v>694</v>
      </c>
      <c r="D188" s="184" t="s">
        <v>829</v>
      </c>
      <c r="E188" s="183" t="s">
        <v>623</v>
      </c>
      <c r="F188" s="183" t="s">
        <v>617</v>
      </c>
      <c r="G188" s="184" t="s">
        <v>873</v>
      </c>
      <c r="H188" s="184" t="s">
        <v>709</v>
      </c>
      <c r="I188" s="184" t="s">
        <v>451</v>
      </c>
      <c r="J188" s="184" t="s">
        <v>662</v>
      </c>
      <c r="K188" s="184" t="s">
        <v>597</v>
      </c>
      <c r="L188" s="183" t="s">
        <v>755</v>
      </c>
      <c r="M188" s="184" t="str">
        <f>CONCATENATE(UKPower!$D$53,", for ",UKPower!$E$33,", for ",UKPower!$D$42,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the first day of the calendar month and  00:00 a.m. on the first day of the next calendar month,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8" s="185"/>
      <c r="O188" s="185"/>
      <c r="P188" s="185"/>
      <c r="Q188" s="185"/>
      <c r="R188" s="185"/>
      <c r="S188" s="185"/>
      <c r="T188" s="185"/>
      <c r="U188" s="185"/>
      <c r="V188" s="185"/>
      <c r="W188" s="185"/>
      <c r="X188" s="185"/>
      <c r="Y188" s="185"/>
      <c r="Z188" s="185"/>
      <c r="AA188" s="185"/>
      <c r="AB188" s="185"/>
      <c r="AC188" s="185"/>
      <c r="AD188" s="185"/>
      <c r="AE188" s="185"/>
      <c r="AF188" s="185"/>
      <c r="AG188" s="185"/>
      <c r="AH188" s="185"/>
      <c r="AI188" s="185"/>
      <c r="AJ188" s="185"/>
      <c r="AK188" s="185"/>
      <c r="AL188" s="185"/>
      <c r="AM188" s="185"/>
      <c r="AN188" s="185"/>
      <c r="AO188" s="185"/>
      <c r="AP188" s="185"/>
      <c r="AQ188" s="185"/>
      <c r="AR188" s="185"/>
      <c r="AS188" s="185"/>
      <c r="AT188" s="185"/>
      <c r="AU188" s="185"/>
      <c r="AV188" s="185"/>
      <c r="AW188" s="185"/>
      <c r="AX188" s="185"/>
      <c r="AY188" s="185"/>
      <c r="AZ188" s="185"/>
      <c r="BA188" s="185"/>
      <c r="BB188" s="185"/>
      <c r="BC188" s="185"/>
    </row>
    <row r="189" spans="1:55" s="186" customFormat="1" ht="105.6" x14ac:dyDescent="0.25">
      <c r="A189" s="183" t="s">
        <v>823</v>
      </c>
      <c r="B189" s="184" t="s">
        <v>360</v>
      </c>
      <c r="C189" s="184" t="s">
        <v>694</v>
      </c>
      <c r="D189" s="184" t="s">
        <v>829</v>
      </c>
      <c r="E189" s="184" t="s">
        <v>624</v>
      </c>
      <c r="F189" s="184" t="s">
        <v>620</v>
      </c>
      <c r="G189" s="184" t="s">
        <v>304</v>
      </c>
      <c r="H189" s="184" t="s">
        <v>709</v>
      </c>
      <c r="I189" s="184" t="s">
        <v>451</v>
      </c>
      <c r="J189" s="184" t="s">
        <v>662</v>
      </c>
      <c r="K189" s="184" t="s">
        <v>597</v>
      </c>
      <c r="L189" s="183" t="s">
        <v>755</v>
      </c>
      <c r="M189" s="184" t="str">
        <f>CONCATENATE(UKPower!$D$54," for ",UKPower!$E$34,", for ",UKPower!$D$42,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30th September and 11:00 p.m. on 30th September one year later,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9" s="185"/>
      <c r="O189" s="185"/>
      <c r="P189" s="185"/>
      <c r="Q189" s="185"/>
      <c r="R189" s="185"/>
      <c r="S189" s="185"/>
      <c r="T189" s="185"/>
      <c r="U189" s="185"/>
      <c r="V189" s="185"/>
      <c r="W189" s="185"/>
      <c r="X189" s="185"/>
      <c r="Y189" s="185"/>
      <c r="Z189" s="185"/>
      <c r="AA189" s="185"/>
      <c r="AB189" s="185"/>
      <c r="AC189" s="185"/>
      <c r="AD189" s="185"/>
      <c r="AE189" s="185"/>
      <c r="AF189" s="185"/>
      <c r="AG189" s="185"/>
      <c r="AH189" s="185"/>
      <c r="AI189" s="185"/>
      <c r="AJ189" s="185"/>
      <c r="AK189" s="185"/>
      <c r="AL189" s="185"/>
      <c r="AM189" s="185"/>
      <c r="AN189" s="185"/>
      <c r="AO189" s="185"/>
      <c r="AP189" s="185"/>
      <c r="AQ189" s="185"/>
      <c r="AR189" s="185"/>
      <c r="AS189" s="185"/>
      <c r="AT189" s="185"/>
      <c r="AU189" s="185"/>
      <c r="AV189" s="185"/>
      <c r="AW189" s="185"/>
      <c r="AX189" s="185"/>
      <c r="AY189" s="185"/>
      <c r="AZ189" s="185"/>
      <c r="BA189" s="185"/>
      <c r="BB189" s="185"/>
      <c r="BC189" s="185"/>
    </row>
    <row r="190" spans="1:55" s="186" customFormat="1" ht="105.6" x14ac:dyDescent="0.25">
      <c r="A190" s="183" t="s">
        <v>823</v>
      </c>
      <c r="B190" s="184" t="s">
        <v>360</v>
      </c>
      <c r="C190" s="184" t="s">
        <v>694</v>
      </c>
      <c r="D190" s="184" t="s">
        <v>829</v>
      </c>
      <c r="E190" s="183" t="s">
        <v>623</v>
      </c>
      <c r="F190" s="183" t="s">
        <v>617</v>
      </c>
      <c r="G190" s="184" t="s">
        <v>305</v>
      </c>
      <c r="H190" s="184" t="s">
        <v>709</v>
      </c>
      <c r="I190" s="184" t="s">
        <v>451</v>
      </c>
      <c r="J190" s="184" t="s">
        <v>662</v>
      </c>
      <c r="K190" s="184" t="s">
        <v>597</v>
      </c>
      <c r="L190" s="183" t="s">
        <v>755</v>
      </c>
      <c r="M190" s="184" t="str">
        <f>CONCATENATE(UKPower!$D$53,", for ",UKPower!$E$37,", for ",UKPower!$D$42,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31st March and 00:00 a.m. on 31st March one year later,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90" s="185"/>
      <c r="O190" s="185"/>
      <c r="P190" s="185"/>
      <c r="Q190" s="185"/>
      <c r="R190" s="185"/>
      <c r="S190" s="185"/>
      <c r="T190" s="185"/>
      <c r="U190" s="185"/>
      <c r="V190" s="185"/>
      <c r="W190" s="185"/>
      <c r="X190" s="185"/>
      <c r="Y190" s="185"/>
      <c r="Z190" s="185"/>
      <c r="AA190" s="185"/>
      <c r="AB190" s="185"/>
      <c r="AC190" s="185"/>
      <c r="AD190" s="185"/>
      <c r="AE190" s="185"/>
      <c r="AF190" s="185"/>
      <c r="AG190" s="185"/>
      <c r="AH190" s="185"/>
      <c r="AI190" s="185"/>
      <c r="AJ190" s="185"/>
      <c r="AK190" s="185"/>
      <c r="AL190" s="185"/>
      <c r="AM190" s="185"/>
      <c r="AN190" s="185"/>
      <c r="AO190" s="185"/>
      <c r="AP190" s="185"/>
      <c r="AQ190" s="185"/>
      <c r="AR190" s="185"/>
      <c r="AS190" s="185"/>
      <c r="AT190" s="185"/>
      <c r="AU190" s="185"/>
      <c r="AV190" s="185"/>
      <c r="AW190" s="185"/>
      <c r="AX190" s="185"/>
      <c r="AY190" s="185"/>
      <c r="AZ190" s="185"/>
      <c r="BA190" s="185"/>
      <c r="BB190" s="185"/>
      <c r="BC190" s="185"/>
    </row>
    <row r="191" spans="1:55" s="192" customFormat="1" ht="79.2" x14ac:dyDescent="0.25">
      <c r="A191" s="183" t="s">
        <v>851</v>
      </c>
      <c r="B191" s="189" t="s">
        <v>360</v>
      </c>
      <c r="C191" s="189" t="s">
        <v>694</v>
      </c>
      <c r="D191" s="189" t="s">
        <v>683</v>
      </c>
      <c r="E191" s="189" t="s">
        <v>451</v>
      </c>
      <c r="F191" s="189" t="s">
        <v>451</v>
      </c>
      <c r="G191" s="189" t="s">
        <v>664</v>
      </c>
      <c r="H191" s="189" t="s">
        <v>663</v>
      </c>
      <c r="I191" s="189" t="s">
        <v>451</v>
      </c>
      <c r="J191" s="189" t="s">
        <v>267</v>
      </c>
      <c r="K191" s="184" t="s">
        <v>469</v>
      </c>
      <c r="L191" s="190" t="s">
        <v>755</v>
      </c>
      <c r="M191" s="184" t="str">
        <f>CONCATENATE(ContPower!$C$31,ContPower!$C$35,". A Transaction covers the period ",ContPower!$C$45,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Swiss Electricity Price Index (SWEP) as published by Dow Jones (Page 15761) for hour 11:00 - 12:00 CET (Central European Time) on weekdays. A Transaction covers the period  from 00:00 on the first Monday of the specified period  to 24:00 on the following Sunday,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1" s="191"/>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c r="AN191" s="191"/>
      <c r="AO191" s="191"/>
      <c r="AP191" s="191"/>
      <c r="AQ191" s="191"/>
      <c r="AR191" s="191"/>
      <c r="AS191" s="191"/>
      <c r="AT191" s="191"/>
      <c r="AU191" s="191"/>
      <c r="AV191" s="191"/>
      <c r="AW191" s="191"/>
      <c r="AX191" s="191"/>
      <c r="AY191" s="191"/>
      <c r="AZ191" s="191"/>
      <c r="BA191" s="191"/>
      <c r="BB191" s="191"/>
      <c r="BC191" s="191"/>
    </row>
    <row r="192" spans="1:55" s="192" customFormat="1" ht="79.2" x14ac:dyDescent="0.25">
      <c r="A192" s="183" t="s">
        <v>851</v>
      </c>
      <c r="B192" s="189" t="s">
        <v>360</v>
      </c>
      <c r="C192" s="189" t="s">
        <v>694</v>
      </c>
      <c r="D192" s="189" t="s">
        <v>683</v>
      </c>
      <c r="E192" s="189" t="s">
        <v>451</v>
      </c>
      <c r="F192" s="189" t="s">
        <v>451</v>
      </c>
      <c r="G192" s="189" t="s">
        <v>297</v>
      </c>
      <c r="H192" s="189" t="s">
        <v>663</v>
      </c>
      <c r="I192" s="189" t="s">
        <v>451</v>
      </c>
      <c r="J192" s="189" t="s">
        <v>267</v>
      </c>
      <c r="K192" s="184" t="s">
        <v>469</v>
      </c>
      <c r="L192" s="190" t="s">
        <v>755</v>
      </c>
      <c r="M192" s="184" t="str">
        <f>CONCATENATE(ContPower!$C$31, ContPower!$C$35,". A Transaction covers the period ",ContPower!$C$46,",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Swiss Electricity Price Index (SWEP) as published by Dow Jones (Page 15761) for hour 11:00 - 12:00 CET (Central European Time) on weekdays. A Transaction covers the period  from 00.00 on the first Monday of the specified period  to 24.00 on the Sunday two weeks ahead,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2" s="191"/>
      <c r="O192" s="191"/>
      <c r="P192" s="191"/>
      <c r="Q192" s="191"/>
      <c r="R192" s="191"/>
      <c r="S192" s="191"/>
      <c r="T192" s="191"/>
      <c r="U192" s="191"/>
      <c r="V192" s="191"/>
      <c r="W192" s="191"/>
      <c r="X192" s="191"/>
      <c r="Y192" s="191"/>
      <c r="Z192" s="191"/>
      <c r="AA192" s="191"/>
      <c r="AB192" s="191"/>
      <c r="AC192" s="191"/>
      <c r="AD192" s="191"/>
      <c r="AE192" s="191"/>
      <c r="AF192" s="191"/>
      <c r="AG192" s="191"/>
      <c r="AH192" s="191"/>
      <c r="AI192" s="191"/>
      <c r="AJ192" s="191"/>
      <c r="AK192" s="191"/>
      <c r="AL192" s="191"/>
      <c r="AM192" s="191"/>
      <c r="AN192" s="191"/>
      <c r="AO192" s="191"/>
      <c r="AP192" s="191"/>
      <c r="AQ192" s="191"/>
      <c r="AR192" s="191"/>
      <c r="AS192" s="191"/>
      <c r="AT192" s="191"/>
      <c r="AU192" s="191"/>
      <c r="AV192" s="191"/>
      <c r="AW192" s="191"/>
      <c r="AX192" s="191"/>
      <c r="AY192" s="191"/>
      <c r="AZ192" s="191"/>
      <c r="BA192" s="191"/>
      <c r="BB192" s="191"/>
      <c r="BC192" s="191"/>
    </row>
    <row r="193" spans="1:55" s="192" customFormat="1" ht="79.2" x14ac:dyDescent="0.25">
      <c r="A193" s="183" t="s">
        <v>851</v>
      </c>
      <c r="B193" s="189" t="s">
        <v>360</v>
      </c>
      <c r="C193" s="189" t="s">
        <v>694</v>
      </c>
      <c r="D193" s="189" t="s">
        <v>683</v>
      </c>
      <c r="E193" s="189" t="s">
        <v>451</v>
      </c>
      <c r="F193" s="189" t="s">
        <v>451</v>
      </c>
      <c r="G193" s="189" t="s">
        <v>298</v>
      </c>
      <c r="H193" s="189" t="s">
        <v>663</v>
      </c>
      <c r="I193" s="189" t="s">
        <v>451</v>
      </c>
      <c r="J193" s="189" t="s">
        <v>267</v>
      </c>
      <c r="K193" s="184" t="s">
        <v>469</v>
      </c>
      <c r="L193" s="190" t="s">
        <v>755</v>
      </c>
      <c r="M193" s="184" t="str">
        <f>CONCATENATE(ContPower!$C$31,ContPower!$C$35,". A Transaction covers the period ",ContPower!$C$47,",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Swiss Electricity Price Index (SWEP) as published by Dow Jones (Page 15761) for hour 11:00 - 12:00 CET (Central European Time) on weekdays. A Transaction covers the period  from 00.00 on the first Monday of the specified period to 24.00 on the Sunday four weeks ahead,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3" s="191"/>
      <c r="O193" s="191"/>
      <c r="P193" s="191"/>
      <c r="Q193" s="191"/>
      <c r="R193" s="191"/>
      <c r="S193" s="191"/>
      <c r="T193" s="191"/>
      <c r="U193" s="191"/>
      <c r="V193" s="191"/>
      <c r="W193" s="191"/>
      <c r="X193" s="191"/>
      <c r="Y193" s="191"/>
      <c r="Z193" s="191"/>
      <c r="AA193" s="191"/>
      <c r="AB193" s="191"/>
      <c r="AC193" s="191"/>
      <c r="AD193" s="191"/>
      <c r="AE193" s="191"/>
      <c r="AF193" s="191"/>
      <c r="AG193" s="191"/>
      <c r="AH193" s="191"/>
      <c r="AI193" s="191"/>
      <c r="AJ193" s="191"/>
      <c r="AK193" s="191"/>
      <c r="AL193" s="191"/>
      <c r="AM193" s="191"/>
      <c r="AN193" s="191"/>
      <c r="AO193" s="191"/>
      <c r="AP193" s="191"/>
      <c r="AQ193" s="191"/>
      <c r="AR193" s="191"/>
      <c r="AS193" s="191"/>
      <c r="AT193" s="191"/>
      <c r="AU193" s="191"/>
      <c r="AV193" s="191"/>
      <c r="AW193" s="191"/>
      <c r="AX193" s="191"/>
      <c r="AY193" s="191"/>
      <c r="AZ193" s="191"/>
      <c r="BA193" s="191"/>
      <c r="BB193" s="191"/>
      <c r="BC193" s="191"/>
    </row>
    <row r="194" spans="1:55" s="192" customFormat="1" ht="79.2" x14ac:dyDescent="0.25">
      <c r="A194" s="183" t="s">
        <v>851</v>
      </c>
      <c r="B194" s="189" t="s">
        <v>360</v>
      </c>
      <c r="C194" s="189" t="s">
        <v>694</v>
      </c>
      <c r="D194" s="189" t="s">
        <v>683</v>
      </c>
      <c r="E194" s="189" t="s">
        <v>451</v>
      </c>
      <c r="F194" s="189" t="s">
        <v>451</v>
      </c>
      <c r="G194" s="189" t="s">
        <v>651</v>
      </c>
      <c r="H194" s="189" t="s">
        <v>767</v>
      </c>
      <c r="I194" s="189" t="s">
        <v>451</v>
      </c>
      <c r="J194" s="189" t="s">
        <v>662</v>
      </c>
      <c r="K194" s="184" t="s">
        <v>469</v>
      </c>
      <c r="L194" s="190" t="s">
        <v>755</v>
      </c>
      <c r="M194" s="184" t="str">
        <f>CONCATENATE(ContPower!$C$31,ContPower!$C$36,". A Transaction covers the period ",ContPower!$C$44,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CET  (Central European Time) to 24:00 CET following day,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4" s="191"/>
      <c r="O194" s="191"/>
      <c r="P194" s="191"/>
      <c r="Q194" s="191"/>
      <c r="R194" s="191"/>
      <c r="S194" s="191"/>
      <c r="T194" s="191"/>
      <c r="U194" s="191"/>
      <c r="V194" s="191"/>
      <c r="W194" s="191"/>
      <c r="X194" s="191"/>
      <c r="Y194" s="191"/>
      <c r="Z194" s="191"/>
      <c r="AA194" s="191"/>
      <c r="AB194" s="191"/>
      <c r="AC194" s="191"/>
      <c r="AD194" s="191"/>
      <c r="AE194" s="191"/>
      <c r="AF194" s="191"/>
      <c r="AG194" s="191"/>
      <c r="AH194" s="191"/>
      <c r="AI194" s="191"/>
      <c r="AJ194" s="191"/>
      <c r="AK194" s="191"/>
      <c r="AL194" s="191"/>
      <c r="AM194" s="191"/>
      <c r="AN194" s="191"/>
      <c r="AO194" s="191"/>
      <c r="AP194" s="191"/>
      <c r="AQ194" s="191"/>
      <c r="AR194" s="191"/>
      <c r="AS194" s="191"/>
      <c r="AT194" s="191"/>
      <c r="AU194" s="191"/>
      <c r="AV194" s="191"/>
      <c r="AW194" s="191"/>
      <c r="AX194" s="191"/>
      <c r="AY194" s="191"/>
      <c r="AZ194" s="191"/>
      <c r="BA194" s="191"/>
      <c r="BB194" s="191"/>
      <c r="BC194" s="191"/>
    </row>
    <row r="195" spans="1:55" s="192" customFormat="1" ht="79.2" x14ac:dyDescent="0.25">
      <c r="A195" s="183" t="s">
        <v>851</v>
      </c>
      <c r="B195" s="189" t="s">
        <v>360</v>
      </c>
      <c r="C195" s="189" t="s">
        <v>694</v>
      </c>
      <c r="D195" s="189" t="s">
        <v>683</v>
      </c>
      <c r="E195" s="189" t="s">
        <v>451</v>
      </c>
      <c r="F195" s="189" t="s">
        <v>451</v>
      </c>
      <c r="G195" s="189" t="s">
        <v>664</v>
      </c>
      <c r="H195" s="189" t="s">
        <v>767</v>
      </c>
      <c r="I195" s="189" t="s">
        <v>451</v>
      </c>
      <c r="J195" s="189" t="s">
        <v>662</v>
      </c>
      <c r="K195" s="184" t="s">
        <v>469</v>
      </c>
      <c r="L195" s="190" t="s">
        <v>755</v>
      </c>
      <c r="M195" s="184" t="str">
        <f>CONCATENATE(ContPower!$C$31, ContPower!$C$36,". A Transaction covers the period ",ContPower!$C$45,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following Sunday,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5" s="191"/>
      <c r="O195" s="191"/>
      <c r="P195" s="191"/>
      <c r="Q195" s="191"/>
      <c r="R195" s="191"/>
      <c r="S195" s="191"/>
      <c r="T195" s="191"/>
      <c r="U195" s="191"/>
      <c r="V195" s="191"/>
      <c r="W195" s="191"/>
      <c r="X195" s="191"/>
      <c r="Y195" s="191"/>
      <c r="Z195" s="191"/>
      <c r="AA195" s="191"/>
      <c r="AB195" s="191"/>
      <c r="AC195" s="191"/>
      <c r="AD195" s="191"/>
      <c r="AE195" s="191"/>
      <c r="AF195" s="191"/>
      <c r="AG195" s="191"/>
      <c r="AH195" s="191"/>
      <c r="AI195" s="191"/>
      <c r="AJ195" s="191"/>
      <c r="AK195" s="191"/>
      <c r="AL195" s="191"/>
      <c r="AM195" s="191"/>
      <c r="AN195" s="191"/>
      <c r="AO195" s="191"/>
      <c r="AP195" s="191"/>
      <c r="AQ195" s="191"/>
      <c r="AR195" s="191"/>
      <c r="AS195" s="191"/>
      <c r="AT195" s="191"/>
      <c r="AU195" s="191"/>
      <c r="AV195" s="191"/>
      <c r="AW195" s="191"/>
      <c r="AX195" s="191"/>
      <c r="AY195" s="191"/>
      <c r="AZ195" s="191"/>
      <c r="BA195" s="191"/>
      <c r="BB195" s="191"/>
      <c r="BC195" s="191"/>
    </row>
    <row r="196" spans="1:55" s="192" customFormat="1" ht="79.2" x14ac:dyDescent="0.25">
      <c r="A196" s="183" t="s">
        <v>851</v>
      </c>
      <c r="B196" s="189" t="s">
        <v>360</v>
      </c>
      <c r="C196" s="189" t="s">
        <v>694</v>
      </c>
      <c r="D196" s="189" t="s">
        <v>683</v>
      </c>
      <c r="E196" s="189" t="s">
        <v>451</v>
      </c>
      <c r="F196" s="189" t="s">
        <v>451</v>
      </c>
      <c r="G196" s="189" t="s">
        <v>297</v>
      </c>
      <c r="H196" s="189" t="s">
        <v>767</v>
      </c>
      <c r="I196" s="189" t="s">
        <v>451</v>
      </c>
      <c r="J196" s="189" t="s">
        <v>662</v>
      </c>
      <c r="K196" s="184" t="s">
        <v>469</v>
      </c>
      <c r="L196" s="190" t="s">
        <v>755</v>
      </c>
      <c r="M196" s="184" t="str">
        <f>CONCATENATE(ContPower!$C$31,ContPower!$C$36,". A Transaction covers the period ",ContPower!$C$46,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two weeks ahead,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6" s="191"/>
      <c r="O196" s="191"/>
      <c r="P196" s="191"/>
      <c r="Q196" s="191"/>
      <c r="R196" s="191"/>
      <c r="S196" s="191"/>
      <c r="T196" s="191"/>
      <c r="U196" s="191"/>
      <c r="V196" s="191"/>
      <c r="W196" s="191"/>
      <c r="X196" s="191"/>
      <c r="Y196" s="191"/>
      <c r="Z196" s="191"/>
      <c r="AA196" s="191"/>
      <c r="AB196" s="191"/>
      <c r="AC196" s="191"/>
      <c r="AD196" s="191"/>
      <c r="AE196" s="191"/>
      <c r="AF196" s="191"/>
      <c r="AG196" s="191"/>
      <c r="AH196" s="191"/>
      <c r="AI196" s="191"/>
      <c r="AJ196" s="191"/>
      <c r="AK196" s="191"/>
      <c r="AL196" s="191"/>
      <c r="AM196" s="191"/>
      <c r="AN196" s="191"/>
      <c r="AO196" s="191"/>
      <c r="AP196" s="191"/>
      <c r="AQ196" s="191"/>
      <c r="AR196" s="191"/>
      <c r="AS196" s="191"/>
      <c r="AT196" s="191"/>
      <c r="AU196" s="191"/>
      <c r="AV196" s="191"/>
      <c r="AW196" s="191"/>
      <c r="AX196" s="191"/>
      <c r="AY196" s="191"/>
      <c r="AZ196" s="191"/>
      <c r="BA196" s="191"/>
      <c r="BB196" s="191"/>
      <c r="BC196" s="191"/>
    </row>
    <row r="197" spans="1:55" s="192" customFormat="1" ht="79.2" x14ac:dyDescent="0.25">
      <c r="A197" s="183" t="s">
        <v>851</v>
      </c>
      <c r="B197" s="189" t="s">
        <v>360</v>
      </c>
      <c r="C197" s="189" t="s">
        <v>694</v>
      </c>
      <c r="D197" s="189" t="s">
        <v>683</v>
      </c>
      <c r="E197" s="189" t="s">
        <v>451</v>
      </c>
      <c r="F197" s="189" t="s">
        <v>451</v>
      </c>
      <c r="G197" s="189" t="s">
        <v>298</v>
      </c>
      <c r="H197" s="189" t="s">
        <v>767</v>
      </c>
      <c r="I197" s="189" t="s">
        <v>451</v>
      </c>
      <c r="J197" s="189" t="s">
        <v>662</v>
      </c>
      <c r="K197" s="184" t="s">
        <v>469</v>
      </c>
      <c r="L197" s="190" t="s">
        <v>755</v>
      </c>
      <c r="M197" s="184" t="str">
        <f>CONCATENATE(ContPower!$C$31,ContPower!$C$36,". A Transaction covers the period ",ContPower!$C$47,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four weeks ahead,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7" s="191"/>
      <c r="O197" s="191"/>
      <c r="P197" s="191"/>
      <c r="Q197" s="191"/>
      <c r="R197" s="191"/>
      <c r="S197" s="191"/>
      <c r="T197" s="191"/>
      <c r="U197" s="191"/>
      <c r="V197" s="191"/>
      <c r="W197" s="191"/>
      <c r="X197" s="191"/>
      <c r="Y197" s="191"/>
      <c r="Z197" s="191"/>
      <c r="AA197" s="191"/>
      <c r="AB197" s="191"/>
      <c r="AC197" s="191"/>
      <c r="AD197" s="191"/>
      <c r="AE197" s="191"/>
      <c r="AF197" s="191"/>
      <c r="AG197" s="191"/>
      <c r="AH197" s="191"/>
      <c r="AI197" s="191"/>
      <c r="AJ197" s="191"/>
      <c r="AK197" s="191"/>
      <c r="AL197" s="191"/>
      <c r="AM197" s="191"/>
      <c r="AN197" s="191"/>
      <c r="AO197" s="191"/>
      <c r="AP197" s="191"/>
      <c r="AQ197" s="191"/>
      <c r="AR197" s="191"/>
      <c r="AS197" s="191"/>
      <c r="AT197" s="191"/>
      <c r="AU197" s="191"/>
      <c r="AV197" s="191"/>
      <c r="AW197" s="191"/>
      <c r="AX197" s="191"/>
      <c r="AY197" s="191"/>
      <c r="AZ197" s="191"/>
      <c r="BA197" s="191"/>
      <c r="BB197" s="191"/>
      <c r="BC197" s="191"/>
    </row>
    <row r="198" spans="1:55" s="192" customFormat="1" ht="79.2" x14ac:dyDescent="0.25">
      <c r="A198" s="183" t="s">
        <v>851</v>
      </c>
      <c r="B198" s="189" t="s">
        <v>360</v>
      </c>
      <c r="C198" s="189" t="s">
        <v>694</v>
      </c>
      <c r="D198" s="189" t="s">
        <v>683</v>
      </c>
      <c r="E198" s="189" t="s">
        <v>451</v>
      </c>
      <c r="F198" s="189" t="s">
        <v>451</v>
      </c>
      <c r="G198" s="189" t="s">
        <v>651</v>
      </c>
      <c r="H198" s="189" t="s">
        <v>767</v>
      </c>
      <c r="I198" s="189" t="s">
        <v>451</v>
      </c>
      <c r="J198" s="189" t="s">
        <v>638</v>
      </c>
      <c r="K198" s="184" t="s">
        <v>469</v>
      </c>
      <c r="L198" s="190" t="s">
        <v>755</v>
      </c>
      <c r="M198" s="184" t="str">
        <f>CONCATENATE(ContPower!$C$31,ContPower!$C$36,". A Transaction covers the period ",ContPower!$C$44,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CET  (Central European Time) to 24:00 CET following day,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8" s="191"/>
      <c r="O198" s="191"/>
      <c r="P198" s="191"/>
      <c r="Q198" s="191"/>
      <c r="R198" s="191"/>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c r="AN198" s="191"/>
      <c r="AO198" s="191"/>
      <c r="AP198" s="191"/>
      <c r="AQ198" s="191"/>
      <c r="AR198" s="191"/>
      <c r="AS198" s="191"/>
      <c r="AT198" s="191"/>
      <c r="AU198" s="191"/>
      <c r="AV198" s="191"/>
      <c r="AW198" s="191"/>
      <c r="AX198" s="191"/>
      <c r="AY198" s="191"/>
      <c r="AZ198" s="191"/>
      <c r="BA198" s="191"/>
      <c r="BB198" s="191"/>
      <c r="BC198" s="191"/>
    </row>
    <row r="199" spans="1:55" s="192" customFormat="1" ht="79.2" x14ac:dyDescent="0.25">
      <c r="A199" s="183" t="s">
        <v>851</v>
      </c>
      <c r="B199" s="189" t="s">
        <v>360</v>
      </c>
      <c r="C199" s="189" t="s">
        <v>694</v>
      </c>
      <c r="D199" s="189" t="s">
        <v>683</v>
      </c>
      <c r="E199" s="189" t="s">
        <v>451</v>
      </c>
      <c r="F199" s="189" t="s">
        <v>451</v>
      </c>
      <c r="G199" s="189" t="s">
        <v>664</v>
      </c>
      <c r="H199" s="189" t="s">
        <v>767</v>
      </c>
      <c r="I199" s="189" t="s">
        <v>451</v>
      </c>
      <c r="J199" s="189" t="s">
        <v>638</v>
      </c>
      <c r="K199" s="184" t="s">
        <v>469</v>
      </c>
      <c r="L199" s="190" t="s">
        <v>755</v>
      </c>
      <c r="M199" s="184" t="str">
        <f>CONCATENATE(ContPower!$C$31,ContPower!$C$36,". A Transaction covers the period ",ContPower!$C$45,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following Sunday,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9" s="191"/>
      <c r="O199" s="191"/>
      <c r="P199" s="191"/>
      <c r="Q199" s="191"/>
      <c r="R199" s="191"/>
      <c r="S199" s="191"/>
      <c r="T199" s="191"/>
      <c r="U199" s="191"/>
      <c r="V199" s="191"/>
      <c r="W199" s="191"/>
      <c r="X199" s="191"/>
      <c r="Y199" s="191"/>
      <c r="Z199" s="191"/>
      <c r="AA199" s="191"/>
      <c r="AB199" s="191"/>
      <c r="AC199" s="191"/>
      <c r="AD199" s="191"/>
      <c r="AE199" s="191"/>
      <c r="AF199" s="191"/>
      <c r="AG199" s="191"/>
      <c r="AH199" s="191"/>
      <c r="AI199" s="191"/>
      <c r="AJ199" s="191"/>
      <c r="AK199" s="191"/>
      <c r="AL199" s="191"/>
      <c r="AM199" s="191"/>
      <c r="AN199" s="191"/>
      <c r="AO199" s="191"/>
      <c r="AP199" s="191"/>
      <c r="AQ199" s="191"/>
      <c r="AR199" s="191"/>
      <c r="AS199" s="191"/>
      <c r="AT199" s="191"/>
      <c r="AU199" s="191"/>
      <c r="AV199" s="191"/>
      <c r="AW199" s="191"/>
      <c r="AX199" s="191"/>
      <c r="AY199" s="191"/>
      <c r="AZ199" s="191"/>
      <c r="BA199" s="191"/>
      <c r="BB199" s="191"/>
      <c r="BC199" s="191"/>
    </row>
    <row r="200" spans="1:55" s="192" customFormat="1" ht="79.2" x14ac:dyDescent="0.25">
      <c r="A200" s="183" t="s">
        <v>851</v>
      </c>
      <c r="B200" s="189" t="s">
        <v>360</v>
      </c>
      <c r="C200" s="189" t="s">
        <v>694</v>
      </c>
      <c r="D200" s="189" t="s">
        <v>683</v>
      </c>
      <c r="E200" s="189" t="s">
        <v>451</v>
      </c>
      <c r="F200" s="189" t="s">
        <v>451</v>
      </c>
      <c r="G200" s="189" t="s">
        <v>297</v>
      </c>
      <c r="H200" s="189" t="s">
        <v>767</v>
      </c>
      <c r="I200" s="189" t="s">
        <v>451</v>
      </c>
      <c r="J200" s="189" t="s">
        <v>638</v>
      </c>
      <c r="K200" s="184" t="s">
        <v>469</v>
      </c>
      <c r="L200" s="190" t="s">
        <v>755</v>
      </c>
      <c r="M200" s="184" t="str">
        <f>CONCATENATE(ContPower!$C$31,ContPower!$C$36,". A Transaction covers the period ",ContPower!$C$46,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two weeks ahead,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200" s="191"/>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c r="AN200" s="191"/>
      <c r="AO200" s="191"/>
      <c r="AP200" s="191"/>
      <c r="AQ200" s="191"/>
      <c r="AR200" s="191"/>
      <c r="AS200" s="191"/>
      <c r="AT200" s="191"/>
      <c r="AU200" s="191"/>
      <c r="AV200" s="191"/>
      <c r="AW200" s="191"/>
      <c r="AX200" s="191"/>
      <c r="AY200" s="191"/>
      <c r="AZ200" s="191"/>
      <c r="BA200" s="191"/>
      <c r="BB200" s="191"/>
      <c r="BC200" s="191"/>
    </row>
    <row r="201" spans="1:55" s="192" customFormat="1" ht="79.2" x14ac:dyDescent="0.25">
      <c r="A201" s="183" t="s">
        <v>851</v>
      </c>
      <c r="B201" s="189" t="s">
        <v>360</v>
      </c>
      <c r="C201" s="189" t="s">
        <v>694</v>
      </c>
      <c r="D201" s="189" t="s">
        <v>683</v>
      </c>
      <c r="E201" s="189" t="s">
        <v>451</v>
      </c>
      <c r="F201" s="189" t="s">
        <v>451</v>
      </c>
      <c r="G201" s="189" t="s">
        <v>298</v>
      </c>
      <c r="H201" s="189" t="s">
        <v>767</v>
      </c>
      <c r="I201" s="189" t="s">
        <v>451</v>
      </c>
      <c r="J201" s="189" t="s">
        <v>638</v>
      </c>
      <c r="K201" s="184" t="s">
        <v>469</v>
      </c>
      <c r="L201" s="190" t="s">
        <v>755</v>
      </c>
      <c r="M201" s="184" t="str">
        <f>CONCATENATE(ContPower!$C$31,ContPower!$C$36,". A Transaction covers the period ",ContPower!$C$47,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four weeks ahead,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201" s="191"/>
      <c r="O201" s="191"/>
      <c r="P201" s="191"/>
      <c r="Q201" s="191"/>
      <c r="R201" s="191"/>
      <c r="S201" s="191"/>
      <c r="T201" s="191"/>
      <c r="U201" s="191"/>
      <c r="V201" s="191"/>
      <c r="W201" s="191"/>
      <c r="X201" s="191"/>
      <c r="Y201" s="191"/>
      <c r="Z201" s="191"/>
      <c r="AA201" s="191"/>
      <c r="AB201" s="191"/>
      <c r="AC201" s="191"/>
      <c r="AD201" s="191"/>
      <c r="AE201" s="191"/>
      <c r="AF201" s="191"/>
      <c r="AG201" s="191"/>
      <c r="AH201" s="191"/>
      <c r="AI201" s="191"/>
      <c r="AJ201" s="191"/>
      <c r="AK201" s="191"/>
      <c r="AL201" s="191"/>
      <c r="AM201" s="191"/>
      <c r="AN201" s="191"/>
      <c r="AO201" s="191"/>
      <c r="AP201" s="191"/>
      <c r="AQ201" s="191"/>
      <c r="AR201" s="191"/>
      <c r="AS201" s="191"/>
      <c r="AT201" s="191"/>
      <c r="AU201" s="191"/>
      <c r="AV201" s="191"/>
      <c r="AW201" s="191"/>
      <c r="AX201" s="191"/>
      <c r="AY201" s="191"/>
      <c r="AZ201" s="191"/>
      <c r="BA201" s="191"/>
      <c r="BB201" s="191"/>
      <c r="BC201" s="191"/>
    </row>
    <row r="202" spans="1:55" s="186" customFormat="1" ht="92.4" x14ac:dyDescent="0.25">
      <c r="A202" s="183" t="s">
        <v>825</v>
      </c>
      <c r="B202" s="184" t="s">
        <v>360</v>
      </c>
      <c r="C202" s="184" t="s">
        <v>694</v>
      </c>
      <c r="D202" s="184" t="s">
        <v>683</v>
      </c>
      <c r="E202" s="184" t="s">
        <v>451</v>
      </c>
      <c r="F202" s="184" t="s">
        <v>451</v>
      </c>
      <c r="G202" s="184" t="s">
        <v>651</v>
      </c>
      <c r="H202" s="184" t="s">
        <v>721</v>
      </c>
      <c r="I202" s="184" t="s">
        <v>451</v>
      </c>
      <c r="J202" s="184" t="s">
        <v>662</v>
      </c>
      <c r="K202" s="184" t="s">
        <v>473</v>
      </c>
      <c r="L202" s="184" t="s">
        <v>474</v>
      </c>
      <c r="M202" s="193" t="str">
        <f>IberianPower!$D$18&amp;" "&amp;IberianPower!$D$31&amp;" for "&amp;IberianPower!$D$38&amp;",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2" s="185"/>
      <c r="O202" s="185"/>
      <c r="P202" s="185"/>
      <c r="Q202" s="185"/>
      <c r="R202" s="185"/>
      <c r="S202" s="185"/>
      <c r="T202" s="185"/>
      <c r="U202" s="185"/>
      <c r="V202" s="185"/>
      <c r="W202" s="185"/>
      <c r="X202" s="185"/>
      <c r="Y202" s="185"/>
      <c r="Z202" s="185"/>
      <c r="AA202" s="185"/>
      <c r="AB202" s="185"/>
      <c r="AC202" s="185"/>
      <c r="AD202" s="185"/>
      <c r="AE202" s="185"/>
      <c r="AF202" s="185"/>
      <c r="AG202" s="185"/>
      <c r="AH202" s="185"/>
      <c r="AI202" s="185"/>
      <c r="AJ202" s="185"/>
      <c r="AK202" s="185"/>
      <c r="AL202" s="185"/>
      <c r="AM202" s="185"/>
      <c r="AN202" s="185"/>
      <c r="AO202" s="185"/>
      <c r="AP202" s="185"/>
      <c r="AQ202" s="185"/>
      <c r="AR202" s="185"/>
      <c r="AS202" s="185"/>
      <c r="AT202" s="185"/>
      <c r="AU202" s="185"/>
      <c r="AV202" s="185"/>
      <c r="AW202" s="185"/>
      <c r="AX202" s="185"/>
      <c r="AY202" s="185"/>
      <c r="AZ202" s="185"/>
      <c r="BA202" s="185"/>
      <c r="BB202" s="185"/>
      <c r="BC202" s="185"/>
    </row>
    <row r="203" spans="1:55" s="186" customFormat="1" ht="92.4" x14ac:dyDescent="0.25">
      <c r="A203" s="183" t="s">
        <v>825</v>
      </c>
      <c r="B203" s="184" t="s">
        <v>360</v>
      </c>
      <c r="C203" s="184" t="s">
        <v>694</v>
      </c>
      <c r="D203" s="184" t="s">
        <v>683</v>
      </c>
      <c r="E203" s="184" t="s">
        <v>451</v>
      </c>
      <c r="F203" s="184" t="s">
        <v>451</v>
      </c>
      <c r="G203" s="184" t="s">
        <v>664</v>
      </c>
      <c r="H203" s="184" t="s">
        <v>721</v>
      </c>
      <c r="I203" s="184" t="s">
        <v>451</v>
      </c>
      <c r="J203" s="184" t="s">
        <v>662</v>
      </c>
      <c r="K203" s="184" t="s">
        <v>473</v>
      </c>
      <c r="L203" s="184" t="s">
        <v>474</v>
      </c>
      <c r="M203" s="193" t="str">
        <f>IberianPower!$D$18&amp;" "&amp;IberianPower!$D$31&amp;" for "&amp;IberianPower!$D$38&amp;",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3" s="185"/>
      <c r="O203" s="185"/>
      <c r="P203" s="185"/>
      <c r="Q203" s="185"/>
      <c r="R203" s="185"/>
      <c r="S203" s="185"/>
      <c r="T203" s="185"/>
      <c r="U203" s="185"/>
      <c r="V203" s="185"/>
      <c r="W203" s="185"/>
      <c r="X203" s="185"/>
      <c r="Y203" s="185"/>
      <c r="Z203" s="185"/>
      <c r="AA203" s="185"/>
      <c r="AB203" s="185"/>
      <c r="AC203" s="185"/>
      <c r="AD203" s="185"/>
      <c r="AE203" s="185"/>
      <c r="AF203" s="185"/>
      <c r="AG203" s="185"/>
      <c r="AH203" s="185"/>
      <c r="AI203" s="185"/>
      <c r="AJ203" s="185"/>
      <c r="AK203" s="185"/>
      <c r="AL203" s="185"/>
      <c r="AM203" s="185"/>
      <c r="AN203" s="185"/>
      <c r="AO203" s="185"/>
      <c r="AP203" s="185"/>
      <c r="AQ203" s="185"/>
      <c r="AR203" s="185"/>
      <c r="AS203" s="185"/>
      <c r="AT203" s="185"/>
      <c r="AU203" s="185"/>
      <c r="AV203" s="185"/>
      <c r="AW203" s="185"/>
      <c r="AX203" s="185"/>
      <c r="AY203" s="185"/>
      <c r="AZ203" s="185"/>
      <c r="BA203" s="185"/>
      <c r="BB203" s="185"/>
      <c r="BC203" s="185"/>
    </row>
    <row r="204" spans="1:55" s="186" customFormat="1" ht="92.4" x14ac:dyDescent="0.25">
      <c r="A204" s="183" t="s">
        <v>825</v>
      </c>
      <c r="B204" s="184" t="s">
        <v>360</v>
      </c>
      <c r="C204" s="184" t="s">
        <v>694</v>
      </c>
      <c r="D204" s="184" t="s">
        <v>683</v>
      </c>
      <c r="E204" s="184" t="s">
        <v>451</v>
      </c>
      <c r="F204" s="184" t="s">
        <v>451</v>
      </c>
      <c r="G204" s="184" t="s">
        <v>670</v>
      </c>
      <c r="H204" s="184" t="s">
        <v>721</v>
      </c>
      <c r="I204" s="184" t="s">
        <v>451</v>
      </c>
      <c r="J204" s="184" t="s">
        <v>662</v>
      </c>
      <c r="K204" s="184" t="s">
        <v>473</v>
      </c>
      <c r="L204" s="184" t="s">
        <v>474</v>
      </c>
      <c r="M204" s="193" t="str">
        <f>IberianPower!$D$18&amp;" "&amp;IberianPower!$D$31&amp;" for "&amp;IberianPower!$D$38&amp;",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4" s="185"/>
      <c r="O204" s="185"/>
      <c r="P204" s="185"/>
      <c r="Q204" s="185"/>
      <c r="R204" s="185"/>
      <c r="S204" s="185"/>
      <c r="T204" s="185"/>
      <c r="U204" s="185"/>
      <c r="V204" s="185"/>
      <c r="W204" s="185"/>
      <c r="X204" s="185"/>
      <c r="Y204" s="185"/>
      <c r="Z204" s="185"/>
      <c r="AA204" s="185"/>
      <c r="AB204" s="185"/>
      <c r="AC204" s="185"/>
      <c r="AD204" s="185"/>
      <c r="AE204" s="185"/>
      <c r="AF204" s="185"/>
      <c r="AG204" s="185"/>
      <c r="AH204" s="185"/>
      <c r="AI204" s="185"/>
      <c r="AJ204" s="185"/>
      <c r="AK204" s="185"/>
      <c r="AL204" s="185"/>
      <c r="AM204" s="185"/>
      <c r="AN204" s="185"/>
      <c r="AO204" s="185"/>
      <c r="AP204" s="185"/>
      <c r="AQ204" s="185"/>
      <c r="AR204" s="185"/>
      <c r="AS204" s="185"/>
      <c r="AT204" s="185"/>
      <c r="AU204" s="185"/>
      <c r="AV204" s="185"/>
      <c r="AW204" s="185"/>
      <c r="AX204" s="185"/>
      <c r="AY204" s="185"/>
      <c r="AZ204" s="185"/>
      <c r="BA204" s="185"/>
      <c r="BB204" s="185"/>
      <c r="BC204" s="185"/>
    </row>
    <row r="205" spans="1:55" s="186" customFormat="1" ht="92.4" x14ac:dyDescent="0.25">
      <c r="A205" s="183" t="s">
        <v>825</v>
      </c>
      <c r="B205" s="184" t="s">
        <v>360</v>
      </c>
      <c r="C205" s="184" t="s">
        <v>694</v>
      </c>
      <c r="D205" s="184" t="s">
        <v>683</v>
      </c>
      <c r="E205" s="184" t="s">
        <v>451</v>
      </c>
      <c r="F205" s="184" t="s">
        <v>451</v>
      </c>
      <c r="G205" s="184" t="s">
        <v>669</v>
      </c>
      <c r="H205" s="184" t="s">
        <v>721</v>
      </c>
      <c r="I205" s="184" t="s">
        <v>451</v>
      </c>
      <c r="J205" s="184" t="s">
        <v>662</v>
      </c>
      <c r="K205" s="184" t="s">
        <v>473</v>
      </c>
      <c r="L205" s="184" t="s">
        <v>474</v>
      </c>
      <c r="M205" s="193" t="str">
        <f>IberianPower!$D$18&amp;" "&amp;IberianPower!$D$31&amp;" for "&amp;IberianPower!$D$38&amp;",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5" s="185"/>
      <c r="O205" s="185"/>
      <c r="P205" s="185"/>
      <c r="Q205" s="185"/>
      <c r="R205" s="185"/>
      <c r="S205" s="185"/>
      <c r="T205" s="185"/>
      <c r="U205" s="185"/>
      <c r="V205" s="185"/>
      <c r="W205" s="185"/>
      <c r="X205" s="185"/>
      <c r="Y205" s="185"/>
      <c r="Z205" s="185"/>
      <c r="AA205" s="185"/>
      <c r="AB205" s="185"/>
      <c r="AC205" s="185"/>
      <c r="AD205" s="185"/>
      <c r="AE205" s="185"/>
      <c r="AF205" s="185"/>
      <c r="AG205" s="185"/>
      <c r="AH205" s="185"/>
      <c r="AI205" s="185"/>
      <c r="AJ205" s="185"/>
      <c r="AK205" s="185"/>
      <c r="AL205" s="185"/>
      <c r="AM205" s="185"/>
      <c r="AN205" s="185"/>
      <c r="AO205" s="185"/>
      <c r="AP205" s="185"/>
      <c r="AQ205" s="185"/>
      <c r="AR205" s="185"/>
      <c r="AS205" s="185"/>
      <c r="AT205" s="185"/>
      <c r="AU205" s="185"/>
      <c r="AV205" s="185"/>
      <c r="AW205" s="185"/>
      <c r="AX205" s="185"/>
      <c r="AY205" s="185"/>
      <c r="AZ205" s="185"/>
      <c r="BA205" s="185"/>
      <c r="BB205" s="185"/>
      <c r="BC205" s="185"/>
    </row>
    <row r="206" spans="1:55" s="186" customFormat="1" ht="92.4" x14ac:dyDescent="0.25">
      <c r="A206" s="183" t="s">
        <v>825</v>
      </c>
      <c r="B206" s="184" t="s">
        <v>360</v>
      </c>
      <c r="C206" s="184" t="s">
        <v>694</v>
      </c>
      <c r="D206" s="184" t="s">
        <v>683</v>
      </c>
      <c r="E206" s="184" t="s">
        <v>451</v>
      </c>
      <c r="F206" s="184" t="s">
        <v>451</v>
      </c>
      <c r="G206" s="184" t="s">
        <v>671</v>
      </c>
      <c r="H206" s="184" t="s">
        <v>721</v>
      </c>
      <c r="I206" s="184" t="s">
        <v>451</v>
      </c>
      <c r="J206" s="184" t="s">
        <v>662</v>
      </c>
      <c r="K206" s="184" t="s">
        <v>473</v>
      </c>
      <c r="L206" s="184" t="s">
        <v>474</v>
      </c>
      <c r="M206" s="193" t="str">
        <f>IberianPower!$D$18&amp;" "&amp;IberianPower!$D$31&amp;" for "&amp;IberianPower!$D$38&amp;" duing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duing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6" s="185"/>
      <c r="O206" s="185"/>
      <c r="P206" s="185"/>
      <c r="Q206" s="185"/>
      <c r="R206" s="185"/>
      <c r="S206" s="185"/>
      <c r="T206" s="185"/>
      <c r="U206" s="185"/>
      <c r="V206" s="185"/>
      <c r="W206" s="185"/>
      <c r="X206" s="185"/>
      <c r="Y206" s="185"/>
      <c r="Z206" s="185"/>
      <c r="AA206" s="185"/>
      <c r="AB206" s="185"/>
      <c r="AC206" s="185"/>
      <c r="AD206" s="185"/>
      <c r="AE206" s="185"/>
      <c r="AF206" s="185"/>
      <c r="AG206" s="185"/>
      <c r="AH206" s="185"/>
      <c r="AI206" s="185"/>
      <c r="AJ206" s="185"/>
      <c r="AK206" s="185"/>
      <c r="AL206" s="185"/>
      <c r="AM206" s="185"/>
      <c r="AN206" s="185"/>
      <c r="AO206" s="185"/>
      <c r="AP206" s="185"/>
      <c r="AQ206" s="185"/>
      <c r="AR206" s="185"/>
      <c r="AS206" s="185"/>
      <c r="AT206" s="185"/>
      <c r="AU206" s="185"/>
      <c r="AV206" s="185"/>
      <c r="AW206" s="185"/>
      <c r="AX206" s="185"/>
      <c r="AY206" s="185"/>
      <c r="AZ206" s="185"/>
      <c r="BA206" s="185"/>
      <c r="BB206" s="185"/>
      <c r="BC206" s="185"/>
    </row>
    <row r="207" spans="1:55" s="186" customFormat="1" ht="105.6" x14ac:dyDescent="0.25">
      <c r="A207" s="183" t="s">
        <v>825</v>
      </c>
      <c r="B207" s="184" t="s">
        <v>360</v>
      </c>
      <c r="C207" s="184" t="s">
        <v>694</v>
      </c>
      <c r="D207" s="184" t="s">
        <v>683</v>
      </c>
      <c r="E207" s="184" t="s">
        <v>451</v>
      </c>
      <c r="F207" s="184" t="s">
        <v>451</v>
      </c>
      <c r="G207" s="184" t="s">
        <v>299</v>
      </c>
      <c r="H207" s="184" t="s">
        <v>721</v>
      </c>
      <c r="I207" s="184" t="s">
        <v>451</v>
      </c>
      <c r="J207" s="184" t="s">
        <v>662</v>
      </c>
      <c r="K207" s="184" t="s">
        <v>473</v>
      </c>
      <c r="L207" s="184" t="s">
        <v>474</v>
      </c>
      <c r="M207" s="193" t="str">
        <f>IberianPower!$D$18&amp;" "&amp;IberianPower!$D$31&amp;" for "&amp;IberianPower!$D$38&amp;",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7" s="185"/>
      <c r="O207" s="185"/>
      <c r="P207" s="185"/>
      <c r="Q207" s="185"/>
      <c r="R207" s="185"/>
      <c r="S207" s="185"/>
      <c r="T207" s="185"/>
      <c r="U207" s="185"/>
      <c r="V207" s="185"/>
      <c r="W207" s="185"/>
      <c r="X207" s="185"/>
      <c r="Y207" s="185"/>
      <c r="Z207" s="185"/>
      <c r="AA207" s="185"/>
      <c r="AB207" s="185"/>
      <c r="AC207" s="185"/>
      <c r="AD207" s="185"/>
      <c r="AE207" s="185"/>
      <c r="AF207" s="185"/>
      <c r="AG207" s="185"/>
      <c r="AH207" s="185"/>
      <c r="AI207" s="185"/>
      <c r="AJ207" s="185"/>
      <c r="AK207" s="185"/>
      <c r="AL207" s="185"/>
      <c r="AM207" s="185"/>
      <c r="AN207" s="185"/>
      <c r="AO207" s="185"/>
      <c r="AP207" s="185"/>
      <c r="AQ207" s="185"/>
      <c r="AR207" s="185"/>
      <c r="AS207" s="185"/>
      <c r="AT207" s="185"/>
      <c r="AU207" s="185"/>
      <c r="AV207" s="185"/>
      <c r="AW207" s="185"/>
      <c r="AX207" s="185"/>
      <c r="AY207" s="185"/>
      <c r="AZ207" s="185"/>
      <c r="BA207" s="185"/>
      <c r="BB207" s="185"/>
      <c r="BC207" s="185"/>
    </row>
    <row r="208" spans="1:55" s="186" customFormat="1" ht="79.2" x14ac:dyDescent="0.25">
      <c r="A208" s="183" t="s">
        <v>825</v>
      </c>
      <c r="B208" s="184" t="s">
        <v>360</v>
      </c>
      <c r="C208" s="184" t="s">
        <v>694</v>
      </c>
      <c r="D208" s="184" t="s">
        <v>683</v>
      </c>
      <c r="E208" s="184" t="s">
        <v>451</v>
      </c>
      <c r="F208" s="184" t="s">
        <v>451</v>
      </c>
      <c r="G208" s="184" t="s">
        <v>651</v>
      </c>
      <c r="H208" s="184" t="s">
        <v>721</v>
      </c>
      <c r="I208" s="184" t="s">
        <v>451</v>
      </c>
      <c r="J208" s="184" t="s">
        <v>718</v>
      </c>
      <c r="K208" s="184" t="s">
        <v>473</v>
      </c>
      <c r="L208" s="184" t="s">
        <v>474</v>
      </c>
      <c r="M208" s="193" t="str">
        <f>IberianPower!$D$18&amp;" "&amp;IberianPower!$D$31&amp;" for "&amp;IberianPower!$D$39&amp;", for the "&amp;IberianPower!$D$24&amp;", quoted in Portuguese Escudos per "&amp;UKPower!$D$63</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tomorrow to 00:00 the day after tomorrow, quoted in Portuguese Escudos per Megawatt (1,000,000 watts) hour of electricity, where watt is a unit of electrical power equivalent to one joule per second</v>
      </c>
      <c r="N208" s="185"/>
      <c r="O208" s="185"/>
      <c r="P208" s="185"/>
      <c r="Q208" s="185"/>
      <c r="R208" s="185"/>
      <c r="S208" s="185"/>
      <c r="T208" s="185"/>
      <c r="U208" s="185"/>
      <c r="V208" s="185"/>
      <c r="W208" s="185"/>
      <c r="X208" s="185"/>
      <c r="Y208" s="185"/>
      <c r="Z208" s="185"/>
      <c r="AA208" s="185"/>
      <c r="AB208" s="185"/>
      <c r="AC208" s="185"/>
      <c r="AD208" s="185"/>
      <c r="AE208" s="185"/>
      <c r="AF208" s="185"/>
      <c r="AG208" s="185"/>
      <c r="AH208" s="185"/>
      <c r="AI208" s="185"/>
      <c r="AJ208" s="185"/>
      <c r="AK208" s="185"/>
      <c r="AL208" s="185"/>
      <c r="AM208" s="185"/>
      <c r="AN208" s="185"/>
      <c r="AO208" s="185"/>
      <c r="AP208" s="185"/>
      <c r="AQ208" s="185"/>
      <c r="AR208" s="185"/>
      <c r="AS208" s="185"/>
      <c r="AT208" s="185"/>
      <c r="AU208" s="185"/>
      <c r="AV208" s="185"/>
      <c r="AW208" s="185"/>
      <c r="AX208" s="185"/>
      <c r="AY208" s="185"/>
      <c r="AZ208" s="185"/>
      <c r="BA208" s="185"/>
      <c r="BB208" s="185"/>
      <c r="BC208" s="185"/>
    </row>
    <row r="209" spans="1:55" s="186" customFormat="1" ht="92.4" x14ac:dyDescent="0.25">
      <c r="A209" s="183" t="s">
        <v>825</v>
      </c>
      <c r="B209" s="184" t="s">
        <v>360</v>
      </c>
      <c r="C209" s="184" t="s">
        <v>694</v>
      </c>
      <c r="D209" s="184" t="s">
        <v>683</v>
      </c>
      <c r="E209" s="184" t="s">
        <v>451</v>
      </c>
      <c r="F209" s="184" t="s">
        <v>451</v>
      </c>
      <c r="G209" s="184" t="s">
        <v>664</v>
      </c>
      <c r="H209" s="184" t="s">
        <v>721</v>
      </c>
      <c r="I209" s="184" t="s">
        <v>451</v>
      </c>
      <c r="J209" s="184" t="s">
        <v>718</v>
      </c>
      <c r="K209" s="184" t="s">
        <v>473</v>
      </c>
      <c r="L209" s="184" t="s">
        <v>474</v>
      </c>
      <c r="M209" s="193" t="str">
        <f>IberianPower!$D$18&amp;" "&amp;IberianPower!$D$31&amp;" for "&amp;IberianPower!$D$39&amp;",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9" s="185"/>
      <c r="O209" s="185"/>
      <c r="P209" s="185"/>
      <c r="Q209" s="185"/>
      <c r="R209" s="185"/>
      <c r="S209" s="185"/>
      <c r="T209" s="185"/>
      <c r="U209" s="185"/>
      <c r="V209" s="185"/>
      <c r="W209" s="185"/>
      <c r="X209" s="185"/>
      <c r="Y209" s="185"/>
      <c r="Z209" s="185"/>
      <c r="AA209" s="185"/>
      <c r="AB209" s="185"/>
      <c r="AC209" s="185"/>
      <c r="AD209" s="185"/>
      <c r="AE209" s="185"/>
      <c r="AF209" s="185"/>
      <c r="AG209" s="185"/>
      <c r="AH209" s="185"/>
      <c r="AI209" s="185"/>
      <c r="AJ209" s="185"/>
      <c r="AK209" s="185"/>
      <c r="AL209" s="185"/>
      <c r="AM209" s="185"/>
      <c r="AN209" s="185"/>
      <c r="AO209" s="185"/>
      <c r="AP209" s="185"/>
      <c r="AQ209" s="185"/>
      <c r="AR209" s="185"/>
      <c r="AS209" s="185"/>
      <c r="AT209" s="185"/>
      <c r="AU209" s="185"/>
      <c r="AV209" s="185"/>
      <c r="AW209" s="185"/>
      <c r="AX209" s="185"/>
      <c r="AY209" s="185"/>
      <c r="AZ209" s="185"/>
      <c r="BA209" s="185"/>
      <c r="BB209" s="185"/>
      <c r="BC209" s="185"/>
    </row>
    <row r="210" spans="1:55" s="186" customFormat="1" ht="92.4" x14ac:dyDescent="0.25">
      <c r="A210" s="183" t="s">
        <v>825</v>
      </c>
      <c r="B210" s="184" t="s">
        <v>360</v>
      </c>
      <c r="C210" s="184" t="s">
        <v>694</v>
      </c>
      <c r="D210" s="184" t="s">
        <v>683</v>
      </c>
      <c r="E210" s="184" t="s">
        <v>451</v>
      </c>
      <c r="F210" s="184" t="s">
        <v>451</v>
      </c>
      <c r="G210" s="184" t="s">
        <v>670</v>
      </c>
      <c r="H210" s="184" t="s">
        <v>721</v>
      </c>
      <c r="I210" s="184" t="s">
        <v>451</v>
      </c>
      <c r="J210" s="184" t="s">
        <v>718</v>
      </c>
      <c r="K210" s="184" t="s">
        <v>473</v>
      </c>
      <c r="L210" s="184" t="s">
        <v>474</v>
      </c>
      <c r="M210" s="193" t="str">
        <f>IberianPower!$D$18&amp;" "&amp;IberianPower!$D$31&amp;" for "&amp;IberianPower!$D$39&amp;",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0" s="185"/>
      <c r="O210" s="185"/>
      <c r="P210" s="185"/>
      <c r="Q210" s="185"/>
      <c r="R210" s="185"/>
      <c r="S210" s="185"/>
      <c r="T210" s="185"/>
      <c r="U210" s="185"/>
      <c r="V210" s="185"/>
      <c r="W210" s="185"/>
      <c r="X210" s="185"/>
      <c r="Y210" s="185"/>
      <c r="Z210" s="185"/>
      <c r="AA210" s="185"/>
      <c r="AB210" s="185"/>
      <c r="AC210" s="185"/>
      <c r="AD210" s="185"/>
      <c r="AE210" s="185"/>
      <c r="AF210" s="185"/>
      <c r="AG210" s="185"/>
      <c r="AH210" s="185"/>
      <c r="AI210" s="185"/>
      <c r="AJ210" s="185"/>
      <c r="AK210" s="185"/>
      <c r="AL210" s="185"/>
      <c r="AM210" s="185"/>
      <c r="AN210" s="185"/>
      <c r="AO210" s="185"/>
      <c r="AP210" s="185"/>
      <c r="AQ210" s="185"/>
      <c r="AR210" s="185"/>
      <c r="AS210" s="185"/>
      <c r="AT210" s="185"/>
      <c r="AU210" s="185"/>
      <c r="AV210" s="185"/>
      <c r="AW210" s="185"/>
      <c r="AX210" s="185"/>
      <c r="AY210" s="185"/>
      <c r="AZ210" s="185"/>
      <c r="BA210" s="185"/>
      <c r="BB210" s="185"/>
      <c r="BC210" s="185"/>
    </row>
    <row r="211" spans="1:55" s="186" customFormat="1" ht="92.4" x14ac:dyDescent="0.25">
      <c r="A211" s="183" t="s">
        <v>825</v>
      </c>
      <c r="B211" s="184" t="s">
        <v>360</v>
      </c>
      <c r="C211" s="184" t="s">
        <v>694</v>
      </c>
      <c r="D211" s="184" t="s">
        <v>683</v>
      </c>
      <c r="E211" s="184" t="s">
        <v>451</v>
      </c>
      <c r="F211" s="184" t="s">
        <v>451</v>
      </c>
      <c r="G211" s="184" t="s">
        <v>669</v>
      </c>
      <c r="H211" s="184" t="s">
        <v>721</v>
      </c>
      <c r="I211" s="184" t="s">
        <v>451</v>
      </c>
      <c r="J211" s="184" t="s">
        <v>718</v>
      </c>
      <c r="K211" s="184" t="s">
        <v>473</v>
      </c>
      <c r="L211" s="184" t="s">
        <v>474</v>
      </c>
      <c r="M211" s="193" t="str">
        <f>IberianPower!$D$18&amp;" "&amp;IberianPower!$D$31&amp;" for "&amp;IberianPower!$D$39&amp;",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1" s="185"/>
      <c r="O211" s="185"/>
      <c r="P211" s="185"/>
      <c r="Q211" s="185"/>
      <c r="R211" s="185"/>
      <c r="S211" s="185"/>
      <c r="T211" s="185"/>
      <c r="U211" s="185"/>
      <c r="V211" s="185"/>
      <c r="W211" s="185"/>
      <c r="X211" s="185"/>
      <c r="Y211" s="185"/>
      <c r="Z211" s="185"/>
      <c r="AA211" s="185"/>
      <c r="AB211" s="185"/>
      <c r="AC211" s="185"/>
      <c r="AD211" s="185"/>
      <c r="AE211" s="185"/>
      <c r="AF211" s="185"/>
      <c r="AG211" s="185"/>
      <c r="AH211" s="185"/>
      <c r="AI211" s="185"/>
      <c r="AJ211" s="185"/>
      <c r="AK211" s="185"/>
      <c r="AL211" s="185"/>
      <c r="AM211" s="185"/>
      <c r="AN211" s="185"/>
      <c r="AO211" s="185"/>
      <c r="AP211" s="185"/>
      <c r="AQ211" s="185"/>
      <c r="AR211" s="185"/>
      <c r="AS211" s="185"/>
      <c r="AT211" s="185"/>
      <c r="AU211" s="185"/>
      <c r="AV211" s="185"/>
      <c r="AW211" s="185"/>
      <c r="AX211" s="185"/>
      <c r="AY211" s="185"/>
      <c r="AZ211" s="185"/>
      <c r="BA211" s="185"/>
      <c r="BB211" s="185"/>
      <c r="BC211" s="185"/>
    </row>
    <row r="212" spans="1:55" s="186" customFormat="1" ht="92.4" x14ac:dyDescent="0.25">
      <c r="A212" s="183" t="s">
        <v>825</v>
      </c>
      <c r="B212" s="184" t="s">
        <v>360</v>
      </c>
      <c r="C212" s="184" t="s">
        <v>694</v>
      </c>
      <c r="D212" s="184" t="s">
        <v>683</v>
      </c>
      <c r="E212" s="184" t="s">
        <v>451</v>
      </c>
      <c r="F212" s="184" t="s">
        <v>451</v>
      </c>
      <c r="G212" s="184" t="s">
        <v>671</v>
      </c>
      <c r="H212" s="184" t="s">
        <v>721</v>
      </c>
      <c r="I212" s="184" t="s">
        <v>451</v>
      </c>
      <c r="J212" s="184" t="s">
        <v>718</v>
      </c>
      <c r="K212" s="184" t="s">
        <v>473</v>
      </c>
      <c r="L212" s="184" t="s">
        <v>474</v>
      </c>
      <c r="M212" s="193" t="str">
        <f>IberianPower!$D$18&amp;" "&amp;IberianPower!$D$31&amp;" for "&amp;IberianPower!$D$39&amp;",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2" s="185"/>
      <c r="O212" s="185"/>
      <c r="P212" s="185"/>
      <c r="Q212" s="185"/>
      <c r="R212" s="185"/>
      <c r="S212" s="185"/>
      <c r="T212" s="185"/>
      <c r="U212" s="185"/>
      <c r="V212" s="185"/>
      <c r="W212" s="185"/>
      <c r="X212" s="185"/>
      <c r="Y212" s="185"/>
      <c r="Z212" s="185"/>
      <c r="AA212" s="185"/>
      <c r="AB212" s="185"/>
      <c r="AC212" s="185"/>
      <c r="AD212" s="185"/>
      <c r="AE212" s="185"/>
      <c r="AF212" s="185"/>
      <c r="AG212" s="185"/>
      <c r="AH212" s="185"/>
      <c r="AI212" s="185"/>
      <c r="AJ212" s="185"/>
      <c r="AK212" s="185"/>
      <c r="AL212" s="185"/>
      <c r="AM212" s="185"/>
      <c r="AN212" s="185"/>
      <c r="AO212" s="185"/>
      <c r="AP212" s="185"/>
      <c r="AQ212" s="185"/>
      <c r="AR212" s="185"/>
      <c r="AS212" s="185"/>
      <c r="AT212" s="185"/>
      <c r="AU212" s="185"/>
      <c r="AV212" s="185"/>
      <c r="AW212" s="185"/>
      <c r="AX212" s="185"/>
      <c r="AY212" s="185"/>
      <c r="AZ212" s="185"/>
      <c r="BA212" s="185"/>
      <c r="BB212" s="185"/>
      <c r="BC212" s="185"/>
    </row>
    <row r="213" spans="1:55" s="186" customFormat="1" ht="105.6" x14ac:dyDescent="0.25">
      <c r="A213" s="183" t="s">
        <v>825</v>
      </c>
      <c r="B213" s="184" t="s">
        <v>360</v>
      </c>
      <c r="C213" s="184" t="s">
        <v>694</v>
      </c>
      <c r="D213" s="184" t="s">
        <v>683</v>
      </c>
      <c r="E213" s="184" t="s">
        <v>451</v>
      </c>
      <c r="F213" s="184" t="s">
        <v>451</v>
      </c>
      <c r="G213" s="184" t="s">
        <v>299</v>
      </c>
      <c r="H213" s="184" t="s">
        <v>721</v>
      </c>
      <c r="I213" s="184" t="s">
        <v>451</v>
      </c>
      <c r="J213" s="184" t="s">
        <v>718</v>
      </c>
      <c r="K213" s="184" t="s">
        <v>473</v>
      </c>
      <c r="L213" s="184" t="s">
        <v>474</v>
      </c>
      <c r="M213" s="193" t="str">
        <f>IberianPower!$D$18&amp;" "&amp;IberianPower!$D$31&amp;" for "&amp;IberianPower!$D$39&amp;",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3" s="185"/>
      <c r="O213" s="185"/>
      <c r="P213" s="185"/>
      <c r="Q213" s="185"/>
      <c r="R213" s="185"/>
      <c r="S213" s="185"/>
      <c r="T213" s="185"/>
      <c r="U213" s="185"/>
      <c r="V213" s="185"/>
      <c r="W213" s="185"/>
      <c r="X213" s="185"/>
      <c r="Y213" s="185"/>
      <c r="Z213" s="185"/>
      <c r="AA213" s="185"/>
      <c r="AB213" s="185"/>
      <c r="AC213" s="185"/>
      <c r="AD213" s="185"/>
      <c r="AE213" s="185"/>
      <c r="AF213" s="185"/>
      <c r="AG213" s="185"/>
      <c r="AH213" s="185"/>
      <c r="AI213" s="185"/>
      <c r="AJ213" s="185"/>
      <c r="AK213" s="185"/>
      <c r="AL213" s="185"/>
      <c r="AM213" s="185"/>
      <c r="AN213" s="185"/>
      <c r="AO213" s="185"/>
      <c r="AP213" s="185"/>
      <c r="AQ213" s="185"/>
      <c r="AR213" s="185"/>
      <c r="AS213" s="185"/>
      <c r="AT213" s="185"/>
      <c r="AU213" s="185"/>
      <c r="AV213" s="185"/>
      <c r="AW213" s="185"/>
      <c r="AX213" s="185"/>
      <c r="AY213" s="185"/>
      <c r="AZ213" s="185"/>
      <c r="BA213" s="185"/>
      <c r="BB213" s="185"/>
      <c r="BC213" s="185"/>
    </row>
    <row r="214" spans="1:55" s="186" customFormat="1" ht="92.4" x14ac:dyDescent="0.25">
      <c r="A214" s="183" t="s">
        <v>825</v>
      </c>
      <c r="B214" s="184" t="s">
        <v>360</v>
      </c>
      <c r="C214" s="184" t="s">
        <v>694</v>
      </c>
      <c r="D214" s="184" t="s">
        <v>683</v>
      </c>
      <c r="E214" s="184" t="s">
        <v>451</v>
      </c>
      <c r="F214" s="184" t="s">
        <v>451</v>
      </c>
      <c r="G214" s="184" t="s">
        <v>651</v>
      </c>
      <c r="H214" s="184" t="s">
        <v>721</v>
      </c>
      <c r="I214" s="184" t="s">
        <v>451</v>
      </c>
      <c r="J214" s="184" t="s">
        <v>719</v>
      </c>
      <c r="K214" s="184" t="s">
        <v>473</v>
      </c>
      <c r="L214" s="184" t="s">
        <v>474</v>
      </c>
      <c r="M214" s="193" t="str">
        <f>IberianPower!$D$18&amp;" "&amp;IberianPower!$D$31&amp;" for "&amp;IberianPower!$D$40&amp;",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4" s="185"/>
      <c r="O214" s="185"/>
      <c r="P214" s="185"/>
      <c r="Q214" s="185"/>
      <c r="R214" s="185"/>
      <c r="S214" s="185"/>
      <c r="T214" s="185"/>
      <c r="U214" s="185"/>
      <c r="V214" s="185"/>
      <c r="W214" s="185"/>
      <c r="X214" s="185"/>
      <c r="Y214" s="185"/>
      <c r="Z214" s="185"/>
      <c r="AA214" s="185"/>
      <c r="AB214" s="185"/>
      <c r="AC214" s="185"/>
      <c r="AD214" s="185"/>
      <c r="AE214" s="185"/>
      <c r="AF214" s="185"/>
      <c r="AG214" s="185"/>
      <c r="AH214" s="185"/>
      <c r="AI214" s="185"/>
      <c r="AJ214" s="185"/>
      <c r="AK214" s="185"/>
      <c r="AL214" s="185"/>
      <c r="AM214" s="185"/>
      <c r="AN214" s="185"/>
      <c r="AO214" s="185"/>
      <c r="AP214" s="185"/>
      <c r="AQ214" s="185"/>
      <c r="AR214" s="185"/>
      <c r="AS214" s="185"/>
      <c r="AT214" s="185"/>
      <c r="AU214" s="185"/>
      <c r="AV214" s="185"/>
      <c r="AW214" s="185"/>
      <c r="AX214" s="185"/>
      <c r="AY214" s="185"/>
      <c r="AZ214" s="185"/>
      <c r="BA214" s="185"/>
      <c r="BB214" s="185"/>
      <c r="BC214" s="185"/>
    </row>
    <row r="215" spans="1:55" s="186" customFormat="1" ht="92.4" x14ac:dyDescent="0.25">
      <c r="A215" s="183" t="s">
        <v>825</v>
      </c>
      <c r="B215" s="184" t="s">
        <v>360</v>
      </c>
      <c r="C215" s="184" t="s">
        <v>694</v>
      </c>
      <c r="D215" s="184" t="s">
        <v>683</v>
      </c>
      <c r="E215" s="184" t="s">
        <v>451</v>
      </c>
      <c r="F215" s="184" t="s">
        <v>451</v>
      </c>
      <c r="G215" s="184" t="s">
        <v>664</v>
      </c>
      <c r="H215" s="184" t="s">
        <v>721</v>
      </c>
      <c r="I215" s="184" t="s">
        <v>451</v>
      </c>
      <c r="J215" s="184" t="s">
        <v>719</v>
      </c>
      <c r="K215" s="184" t="s">
        <v>473</v>
      </c>
      <c r="L215" s="184" t="s">
        <v>474</v>
      </c>
      <c r="M215" s="193" t="str">
        <f>IberianPower!$D$18&amp;" "&amp;IberianPower!$D$31&amp;" for "&amp;IberianPower!$D$40&amp;",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5" s="185"/>
      <c r="O215" s="185"/>
      <c r="P215" s="185"/>
      <c r="Q215" s="185"/>
      <c r="R215" s="185"/>
      <c r="S215" s="185"/>
      <c r="T215" s="185"/>
      <c r="U215" s="185"/>
      <c r="V215" s="185"/>
      <c r="W215" s="185"/>
      <c r="X215" s="185"/>
      <c r="Y215" s="185"/>
      <c r="Z215" s="185"/>
      <c r="AA215" s="185"/>
      <c r="AB215" s="185"/>
      <c r="AC215" s="185"/>
      <c r="AD215" s="185"/>
      <c r="AE215" s="185"/>
      <c r="AF215" s="185"/>
      <c r="AG215" s="185"/>
      <c r="AH215" s="185"/>
      <c r="AI215" s="185"/>
      <c r="AJ215" s="185"/>
      <c r="AK215" s="185"/>
      <c r="AL215" s="185"/>
      <c r="AM215" s="185"/>
      <c r="AN215" s="185"/>
      <c r="AO215" s="185"/>
      <c r="AP215" s="185"/>
      <c r="AQ215" s="185"/>
      <c r="AR215" s="185"/>
      <c r="AS215" s="185"/>
      <c r="AT215" s="185"/>
      <c r="AU215" s="185"/>
      <c r="AV215" s="185"/>
      <c r="AW215" s="185"/>
      <c r="AX215" s="185"/>
      <c r="AY215" s="185"/>
      <c r="AZ215" s="185"/>
      <c r="BA215" s="185"/>
      <c r="BB215" s="185"/>
      <c r="BC215" s="185"/>
    </row>
    <row r="216" spans="1:55" s="186" customFormat="1" ht="92.4" x14ac:dyDescent="0.25">
      <c r="A216" s="183" t="s">
        <v>825</v>
      </c>
      <c r="B216" s="184" t="s">
        <v>360</v>
      </c>
      <c r="C216" s="184" t="s">
        <v>694</v>
      </c>
      <c r="D216" s="184" t="s">
        <v>683</v>
      </c>
      <c r="E216" s="184" t="s">
        <v>451</v>
      </c>
      <c r="F216" s="184" t="s">
        <v>451</v>
      </c>
      <c r="G216" s="184" t="s">
        <v>670</v>
      </c>
      <c r="H216" s="184" t="s">
        <v>721</v>
      </c>
      <c r="I216" s="184" t="s">
        <v>451</v>
      </c>
      <c r="J216" s="184" t="s">
        <v>719</v>
      </c>
      <c r="K216" s="184" t="s">
        <v>473</v>
      </c>
      <c r="L216" s="184" t="s">
        <v>474</v>
      </c>
      <c r="M216" s="193" t="str">
        <f>IberianPower!$D$18&amp;" "&amp;IberianPower!$D$31&amp;" for "&amp;IberianPower!$D$40&amp;",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6" s="185"/>
      <c r="O216" s="185"/>
      <c r="P216" s="185"/>
      <c r="Q216" s="185"/>
      <c r="R216" s="185"/>
      <c r="S216" s="185"/>
      <c r="T216" s="185"/>
      <c r="U216" s="185"/>
      <c r="V216" s="185"/>
      <c r="W216" s="185"/>
      <c r="X216" s="185"/>
      <c r="Y216" s="185"/>
      <c r="Z216" s="185"/>
      <c r="AA216" s="185"/>
      <c r="AB216" s="185"/>
      <c r="AC216" s="185"/>
      <c r="AD216" s="185"/>
      <c r="AE216" s="185"/>
      <c r="AF216" s="185"/>
      <c r="AG216" s="185"/>
      <c r="AH216" s="185"/>
      <c r="AI216" s="185"/>
      <c r="AJ216" s="185"/>
      <c r="AK216" s="185"/>
      <c r="AL216" s="185"/>
      <c r="AM216" s="185"/>
      <c r="AN216" s="185"/>
      <c r="AO216" s="185"/>
      <c r="AP216" s="185"/>
      <c r="AQ216" s="185"/>
      <c r="AR216" s="185"/>
      <c r="AS216" s="185"/>
      <c r="AT216" s="185"/>
      <c r="AU216" s="185"/>
      <c r="AV216" s="185"/>
      <c r="AW216" s="185"/>
      <c r="AX216" s="185"/>
      <c r="AY216" s="185"/>
      <c r="AZ216" s="185"/>
      <c r="BA216" s="185"/>
      <c r="BB216" s="185"/>
      <c r="BC216" s="185"/>
    </row>
    <row r="217" spans="1:55" s="186" customFormat="1" ht="92.4" x14ac:dyDescent="0.25">
      <c r="A217" s="183" t="s">
        <v>825</v>
      </c>
      <c r="B217" s="184" t="s">
        <v>360</v>
      </c>
      <c r="C217" s="184" t="s">
        <v>694</v>
      </c>
      <c r="D217" s="184" t="s">
        <v>683</v>
      </c>
      <c r="E217" s="184" t="s">
        <v>451</v>
      </c>
      <c r="F217" s="184" t="s">
        <v>451</v>
      </c>
      <c r="G217" s="184" t="s">
        <v>669</v>
      </c>
      <c r="H217" s="184" t="s">
        <v>721</v>
      </c>
      <c r="I217" s="184" t="s">
        <v>451</v>
      </c>
      <c r="J217" s="184" t="s">
        <v>719</v>
      </c>
      <c r="K217" s="184" t="s">
        <v>473</v>
      </c>
      <c r="L217" s="184" t="s">
        <v>474</v>
      </c>
      <c r="M217" s="193" t="str">
        <f>IberianPower!$D$18&amp;" "&amp;IberianPower!$D$31&amp;" for "&amp;IberianPower!$D$40&amp;",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7" s="185"/>
      <c r="O217" s="185"/>
      <c r="P217" s="185"/>
      <c r="Q217" s="185"/>
      <c r="R217" s="185"/>
      <c r="S217" s="185"/>
      <c r="T217" s="185"/>
      <c r="U217" s="185"/>
      <c r="V217" s="185"/>
      <c r="W217" s="185"/>
      <c r="X217" s="185"/>
      <c r="Y217" s="185"/>
      <c r="Z217" s="185"/>
      <c r="AA217" s="185"/>
      <c r="AB217" s="185"/>
      <c r="AC217" s="185"/>
      <c r="AD217" s="185"/>
      <c r="AE217" s="185"/>
      <c r="AF217" s="185"/>
      <c r="AG217" s="185"/>
      <c r="AH217" s="185"/>
      <c r="AI217" s="185"/>
      <c r="AJ217" s="185"/>
      <c r="AK217" s="185"/>
      <c r="AL217" s="185"/>
      <c r="AM217" s="185"/>
      <c r="AN217" s="185"/>
      <c r="AO217" s="185"/>
      <c r="AP217" s="185"/>
      <c r="AQ217" s="185"/>
      <c r="AR217" s="185"/>
      <c r="AS217" s="185"/>
      <c r="AT217" s="185"/>
      <c r="AU217" s="185"/>
      <c r="AV217" s="185"/>
      <c r="AW217" s="185"/>
      <c r="AX217" s="185"/>
      <c r="AY217" s="185"/>
      <c r="AZ217" s="185"/>
      <c r="BA217" s="185"/>
      <c r="BB217" s="185"/>
      <c r="BC217" s="185"/>
    </row>
    <row r="218" spans="1:55" s="186" customFormat="1" ht="92.4" x14ac:dyDescent="0.25">
      <c r="A218" s="183" t="s">
        <v>825</v>
      </c>
      <c r="B218" s="184" t="s">
        <v>360</v>
      </c>
      <c r="C218" s="184" t="s">
        <v>694</v>
      </c>
      <c r="D218" s="184" t="s">
        <v>683</v>
      </c>
      <c r="E218" s="184" t="s">
        <v>451</v>
      </c>
      <c r="F218" s="184" t="s">
        <v>451</v>
      </c>
      <c r="G218" s="184" t="s">
        <v>671</v>
      </c>
      <c r="H218" s="184" t="s">
        <v>721</v>
      </c>
      <c r="I218" s="184" t="s">
        <v>451</v>
      </c>
      <c r="J218" s="184" t="s">
        <v>719</v>
      </c>
      <c r="K218" s="184" t="s">
        <v>473</v>
      </c>
      <c r="L218" s="184" t="s">
        <v>474</v>
      </c>
      <c r="M218" s="193" t="str">
        <f>IberianPower!$D$18&amp;" "&amp;IberianPower!$D$31&amp;" for "&amp;IberianPower!$D$40&amp;",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8" s="185"/>
      <c r="O218" s="185"/>
      <c r="P218" s="185"/>
      <c r="Q218" s="185"/>
      <c r="R218" s="185"/>
      <c r="S218" s="185"/>
      <c r="T218" s="185"/>
      <c r="U218" s="185"/>
      <c r="V218" s="185"/>
      <c r="W218" s="185"/>
      <c r="X218" s="185"/>
      <c r="Y218" s="185"/>
      <c r="Z218" s="185"/>
      <c r="AA218" s="185"/>
      <c r="AB218" s="185"/>
      <c r="AC218" s="185"/>
      <c r="AD218" s="185"/>
      <c r="AE218" s="185"/>
      <c r="AF218" s="185"/>
      <c r="AG218" s="185"/>
      <c r="AH218" s="185"/>
      <c r="AI218" s="185"/>
      <c r="AJ218" s="185"/>
      <c r="AK218" s="185"/>
      <c r="AL218" s="185"/>
      <c r="AM218" s="185"/>
      <c r="AN218" s="185"/>
      <c r="AO218" s="185"/>
      <c r="AP218" s="185"/>
      <c r="AQ218" s="185"/>
      <c r="AR218" s="185"/>
      <c r="AS218" s="185"/>
      <c r="AT218" s="185"/>
      <c r="AU218" s="185"/>
      <c r="AV218" s="185"/>
      <c r="AW218" s="185"/>
      <c r="AX218" s="185"/>
      <c r="AY218" s="185"/>
      <c r="AZ218" s="185"/>
      <c r="BA218" s="185"/>
      <c r="BB218" s="185"/>
      <c r="BC218" s="185"/>
    </row>
    <row r="219" spans="1:55" s="186" customFormat="1" ht="105.6" x14ac:dyDescent="0.25">
      <c r="A219" s="183" t="s">
        <v>825</v>
      </c>
      <c r="B219" s="184" t="s">
        <v>360</v>
      </c>
      <c r="C219" s="184" t="s">
        <v>694</v>
      </c>
      <c r="D219" s="184" t="s">
        <v>683</v>
      </c>
      <c r="E219" s="184" t="s">
        <v>451</v>
      </c>
      <c r="F219" s="184" t="s">
        <v>451</v>
      </c>
      <c r="G219" s="184" t="s">
        <v>299</v>
      </c>
      <c r="H219" s="184" t="s">
        <v>721</v>
      </c>
      <c r="I219" s="184" t="s">
        <v>451</v>
      </c>
      <c r="J219" s="184" t="s">
        <v>719</v>
      </c>
      <c r="K219" s="184" t="s">
        <v>473</v>
      </c>
      <c r="L219" s="184" t="s">
        <v>474</v>
      </c>
      <c r="M219" s="193" t="str">
        <f>IberianPower!$D$18&amp;" "&amp;IberianPower!$D$31&amp;" for "&amp;IberianPower!$D$40&amp;",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9" s="185"/>
      <c r="O219" s="185"/>
      <c r="P219" s="185"/>
      <c r="Q219" s="185"/>
      <c r="R219" s="185"/>
      <c r="S219" s="185"/>
      <c r="T219" s="185"/>
      <c r="U219" s="185"/>
      <c r="V219" s="185"/>
      <c r="W219" s="185"/>
      <c r="X219" s="185"/>
      <c r="Y219" s="185"/>
      <c r="Z219" s="185"/>
      <c r="AA219" s="185"/>
      <c r="AB219" s="185"/>
      <c r="AC219" s="185"/>
      <c r="AD219" s="185"/>
      <c r="AE219" s="185"/>
      <c r="AF219" s="185"/>
      <c r="AG219" s="185"/>
      <c r="AH219" s="185"/>
      <c r="AI219" s="185"/>
      <c r="AJ219" s="185"/>
      <c r="AK219" s="185"/>
      <c r="AL219" s="185"/>
      <c r="AM219" s="185"/>
      <c r="AN219" s="185"/>
      <c r="AO219" s="185"/>
      <c r="AP219" s="185"/>
      <c r="AQ219" s="185"/>
      <c r="AR219" s="185"/>
      <c r="AS219" s="185"/>
      <c r="AT219" s="185"/>
      <c r="AU219" s="185"/>
      <c r="AV219" s="185"/>
      <c r="AW219" s="185"/>
      <c r="AX219" s="185"/>
      <c r="AY219" s="185"/>
      <c r="AZ219" s="185"/>
      <c r="BA219" s="185"/>
      <c r="BB219" s="185"/>
      <c r="BC219" s="185"/>
    </row>
    <row r="220" spans="1:55" s="186" customFormat="1" ht="92.4" x14ac:dyDescent="0.25">
      <c r="A220" s="183" t="s">
        <v>825</v>
      </c>
      <c r="B220" s="184" t="s">
        <v>360</v>
      </c>
      <c r="C220" s="184" t="s">
        <v>694</v>
      </c>
      <c r="D220" s="184" t="s">
        <v>683</v>
      </c>
      <c r="E220" s="184" t="s">
        <v>451</v>
      </c>
      <c r="F220" s="184" t="s">
        <v>451</v>
      </c>
      <c r="G220" s="184" t="s">
        <v>651</v>
      </c>
      <c r="H220" s="184" t="s">
        <v>721</v>
      </c>
      <c r="I220" s="184" t="s">
        <v>451</v>
      </c>
      <c r="J220" s="184" t="s">
        <v>720</v>
      </c>
      <c r="K220" s="184" t="s">
        <v>473</v>
      </c>
      <c r="L220" s="184" t="s">
        <v>474</v>
      </c>
      <c r="M220" s="193" t="str">
        <f>IberianPower!$D$18&amp;" "&amp;IberianPower!$D$31&amp;" for "&amp;IberianPower!$D$41&amp;",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0" s="185"/>
      <c r="O220" s="185"/>
      <c r="P220" s="185"/>
      <c r="Q220" s="185"/>
      <c r="R220" s="185"/>
      <c r="S220" s="185"/>
      <c r="T220" s="185"/>
      <c r="U220" s="185"/>
      <c r="V220" s="185"/>
      <c r="W220" s="185"/>
      <c r="X220" s="185"/>
      <c r="Y220" s="185"/>
      <c r="Z220" s="185"/>
      <c r="AA220" s="185"/>
      <c r="AB220" s="185"/>
      <c r="AC220" s="185"/>
      <c r="AD220" s="185"/>
      <c r="AE220" s="185"/>
      <c r="AF220" s="185"/>
      <c r="AG220" s="185"/>
      <c r="AH220" s="185"/>
      <c r="AI220" s="185"/>
      <c r="AJ220" s="185"/>
      <c r="AK220" s="185"/>
      <c r="AL220" s="185"/>
      <c r="AM220" s="185"/>
      <c r="AN220" s="185"/>
      <c r="AO220" s="185"/>
      <c r="AP220" s="185"/>
      <c r="AQ220" s="185"/>
      <c r="AR220" s="185"/>
      <c r="AS220" s="185"/>
      <c r="AT220" s="185"/>
      <c r="AU220" s="185"/>
      <c r="AV220" s="185"/>
      <c r="AW220" s="185"/>
      <c r="AX220" s="185"/>
      <c r="AY220" s="185"/>
      <c r="AZ220" s="185"/>
      <c r="BA220" s="185"/>
      <c r="BB220" s="185"/>
      <c r="BC220" s="185"/>
    </row>
    <row r="221" spans="1:55" s="186" customFormat="1" ht="92.4" x14ac:dyDescent="0.25">
      <c r="A221" s="183" t="s">
        <v>825</v>
      </c>
      <c r="B221" s="184" t="s">
        <v>360</v>
      </c>
      <c r="C221" s="184" t="s">
        <v>694</v>
      </c>
      <c r="D221" s="184" t="s">
        <v>683</v>
      </c>
      <c r="E221" s="184" t="s">
        <v>451</v>
      </c>
      <c r="F221" s="184" t="s">
        <v>451</v>
      </c>
      <c r="G221" s="184" t="s">
        <v>664</v>
      </c>
      <c r="H221" s="184" t="s">
        <v>721</v>
      </c>
      <c r="I221" s="184" t="s">
        <v>451</v>
      </c>
      <c r="J221" s="184" t="s">
        <v>720</v>
      </c>
      <c r="K221" s="184" t="s">
        <v>473</v>
      </c>
      <c r="L221" s="184" t="s">
        <v>474</v>
      </c>
      <c r="M221" s="193" t="str">
        <f>IberianPower!$D$18&amp;" "&amp;IberianPower!$D$31&amp;" for "&amp;IberianPower!$D$41&amp;",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1" s="185"/>
      <c r="O221" s="185"/>
      <c r="P221" s="185"/>
      <c r="Q221" s="185"/>
      <c r="R221" s="185"/>
      <c r="S221" s="185"/>
      <c r="T221" s="185"/>
      <c r="U221" s="185"/>
      <c r="V221" s="185"/>
      <c r="W221" s="185"/>
      <c r="X221" s="185"/>
      <c r="Y221" s="185"/>
      <c r="Z221" s="185"/>
      <c r="AA221" s="185"/>
      <c r="AB221" s="185"/>
      <c r="AC221" s="185"/>
      <c r="AD221" s="185"/>
      <c r="AE221" s="185"/>
      <c r="AF221" s="185"/>
      <c r="AG221" s="185"/>
      <c r="AH221" s="185"/>
      <c r="AI221" s="185"/>
      <c r="AJ221" s="185"/>
      <c r="AK221" s="185"/>
      <c r="AL221" s="185"/>
      <c r="AM221" s="185"/>
      <c r="AN221" s="185"/>
      <c r="AO221" s="185"/>
      <c r="AP221" s="185"/>
      <c r="AQ221" s="185"/>
      <c r="AR221" s="185"/>
      <c r="AS221" s="185"/>
      <c r="AT221" s="185"/>
      <c r="AU221" s="185"/>
      <c r="AV221" s="185"/>
      <c r="AW221" s="185"/>
      <c r="AX221" s="185"/>
      <c r="AY221" s="185"/>
      <c r="AZ221" s="185"/>
      <c r="BA221" s="185"/>
      <c r="BB221" s="185"/>
      <c r="BC221" s="185"/>
    </row>
    <row r="222" spans="1:55" s="186" customFormat="1" ht="92.4" x14ac:dyDescent="0.25">
      <c r="A222" s="183" t="s">
        <v>825</v>
      </c>
      <c r="B222" s="184" t="s">
        <v>360</v>
      </c>
      <c r="C222" s="184" t="s">
        <v>694</v>
      </c>
      <c r="D222" s="184" t="s">
        <v>683</v>
      </c>
      <c r="E222" s="184" t="s">
        <v>451</v>
      </c>
      <c r="F222" s="184" t="s">
        <v>451</v>
      </c>
      <c r="G222" s="184" t="s">
        <v>670</v>
      </c>
      <c r="H222" s="184" t="s">
        <v>721</v>
      </c>
      <c r="I222" s="184" t="s">
        <v>451</v>
      </c>
      <c r="J222" s="184" t="s">
        <v>720</v>
      </c>
      <c r="K222" s="184" t="s">
        <v>473</v>
      </c>
      <c r="L222" s="184" t="s">
        <v>474</v>
      </c>
      <c r="M222" s="193" t="str">
        <f>IberianPower!$D$18&amp;" "&amp;IberianPower!$D$31&amp;" for "&amp;IberianPower!$D$41&amp;",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2" s="185"/>
      <c r="O222" s="185"/>
      <c r="P222" s="185"/>
      <c r="Q222" s="185"/>
      <c r="R222" s="185"/>
      <c r="S222" s="185"/>
      <c r="T222" s="185"/>
      <c r="U222" s="185"/>
      <c r="V222" s="185"/>
      <c r="W222" s="185"/>
      <c r="X222" s="185"/>
      <c r="Y222" s="185"/>
      <c r="Z222" s="185"/>
      <c r="AA222" s="185"/>
      <c r="AB222" s="185"/>
      <c r="AC222" s="185"/>
      <c r="AD222" s="185"/>
      <c r="AE222" s="185"/>
      <c r="AF222" s="185"/>
      <c r="AG222" s="185"/>
      <c r="AH222" s="185"/>
      <c r="AI222" s="185"/>
      <c r="AJ222" s="185"/>
      <c r="AK222" s="185"/>
      <c r="AL222" s="185"/>
      <c r="AM222" s="185"/>
      <c r="AN222" s="185"/>
      <c r="AO222" s="185"/>
      <c r="AP222" s="185"/>
      <c r="AQ222" s="185"/>
      <c r="AR222" s="185"/>
      <c r="AS222" s="185"/>
      <c r="AT222" s="185"/>
      <c r="AU222" s="185"/>
      <c r="AV222" s="185"/>
      <c r="AW222" s="185"/>
      <c r="AX222" s="185"/>
      <c r="AY222" s="185"/>
      <c r="AZ222" s="185"/>
      <c r="BA222" s="185"/>
      <c r="BB222" s="185"/>
      <c r="BC222" s="185"/>
    </row>
    <row r="223" spans="1:55" s="186" customFormat="1" ht="92.4" x14ac:dyDescent="0.25">
      <c r="A223" s="183" t="s">
        <v>825</v>
      </c>
      <c r="B223" s="184" t="s">
        <v>360</v>
      </c>
      <c r="C223" s="184" t="s">
        <v>694</v>
      </c>
      <c r="D223" s="184" t="s">
        <v>683</v>
      </c>
      <c r="E223" s="184" t="s">
        <v>451</v>
      </c>
      <c r="F223" s="184" t="s">
        <v>451</v>
      </c>
      <c r="G223" s="184" t="s">
        <v>669</v>
      </c>
      <c r="H223" s="184" t="s">
        <v>721</v>
      </c>
      <c r="I223" s="184" t="s">
        <v>451</v>
      </c>
      <c r="J223" s="184" t="s">
        <v>720</v>
      </c>
      <c r="K223" s="184" t="s">
        <v>473</v>
      </c>
      <c r="L223" s="184" t="s">
        <v>474</v>
      </c>
      <c r="M223" s="193" t="str">
        <f>IberianPower!$D$18&amp;" "&amp;IberianPower!$D$31&amp;" for "&amp;IberianPower!$D$41&amp;",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c r="AQ223" s="185"/>
      <c r="AR223" s="185"/>
      <c r="AS223" s="185"/>
      <c r="AT223" s="185"/>
      <c r="AU223" s="185"/>
      <c r="AV223" s="185"/>
      <c r="AW223" s="185"/>
      <c r="AX223" s="185"/>
      <c r="AY223" s="185"/>
      <c r="AZ223" s="185"/>
      <c r="BA223" s="185"/>
      <c r="BB223" s="185"/>
      <c r="BC223" s="185"/>
    </row>
    <row r="224" spans="1:55" s="186" customFormat="1" ht="92.4" x14ac:dyDescent="0.25">
      <c r="A224" s="183" t="s">
        <v>825</v>
      </c>
      <c r="B224" s="184" t="s">
        <v>360</v>
      </c>
      <c r="C224" s="184" t="s">
        <v>694</v>
      </c>
      <c r="D224" s="184" t="s">
        <v>683</v>
      </c>
      <c r="E224" s="184" t="s">
        <v>451</v>
      </c>
      <c r="F224" s="184" t="s">
        <v>451</v>
      </c>
      <c r="G224" s="184" t="s">
        <v>671</v>
      </c>
      <c r="H224" s="184" t="s">
        <v>721</v>
      </c>
      <c r="I224" s="184" t="s">
        <v>451</v>
      </c>
      <c r="J224" s="184" t="s">
        <v>720</v>
      </c>
      <c r="K224" s="184" t="s">
        <v>473</v>
      </c>
      <c r="L224" s="184" t="s">
        <v>474</v>
      </c>
      <c r="M224" s="193" t="str">
        <f>IberianPower!$D$18&amp;" "&amp;IberianPower!$D$31&amp;" for "&amp;IberianPower!$D$41&amp;",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c r="AQ224" s="185"/>
      <c r="AR224" s="185"/>
      <c r="AS224" s="185"/>
      <c r="AT224" s="185"/>
      <c r="AU224" s="185"/>
      <c r="AV224" s="185"/>
      <c r="AW224" s="185"/>
      <c r="AX224" s="185"/>
      <c r="AY224" s="185"/>
      <c r="AZ224" s="185"/>
      <c r="BA224" s="185"/>
      <c r="BB224" s="185"/>
      <c r="BC224" s="185"/>
    </row>
    <row r="225" spans="1:55" s="186" customFormat="1" ht="105.6" x14ac:dyDescent="0.25">
      <c r="A225" s="183" t="s">
        <v>825</v>
      </c>
      <c r="B225" s="184" t="s">
        <v>360</v>
      </c>
      <c r="C225" s="184" t="s">
        <v>694</v>
      </c>
      <c r="D225" s="184" t="s">
        <v>683</v>
      </c>
      <c r="E225" s="184" t="s">
        <v>451</v>
      </c>
      <c r="F225" s="184" t="s">
        <v>451</v>
      </c>
      <c r="G225" s="184" t="s">
        <v>299</v>
      </c>
      <c r="H225" s="184" t="s">
        <v>721</v>
      </c>
      <c r="I225" s="184" t="s">
        <v>451</v>
      </c>
      <c r="J225" s="184" t="s">
        <v>720</v>
      </c>
      <c r="K225" s="184" t="s">
        <v>473</v>
      </c>
      <c r="L225" s="184" t="s">
        <v>474</v>
      </c>
      <c r="M225" s="193" t="str">
        <f>IberianPower!$D$18&amp;" "&amp;IberianPower!$D$31&amp;" for "&amp;IberianPower!$D$41&amp;",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c r="AQ225" s="185"/>
      <c r="AR225" s="185"/>
      <c r="AS225" s="185"/>
      <c r="AT225" s="185"/>
      <c r="AU225" s="185"/>
      <c r="AV225" s="185"/>
      <c r="AW225" s="185"/>
      <c r="AX225" s="185"/>
      <c r="AY225" s="185"/>
      <c r="AZ225" s="185"/>
      <c r="BA225" s="185"/>
      <c r="BB225" s="185"/>
      <c r="BC225" s="185"/>
    </row>
    <row r="226" spans="1:55" s="186" customFormat="1" ht="92.4" x14ac:dyDescent="0.25">
      <c r="A226" s="183" t="s">
        <v>825</v>
      </c>
      <c r="B226" s="184" t="s">
        <v>360</v>
      </c>
      <c r="C226" s="184" t="s">
        <v>694</v>
      </c>
      <c r="D226" s="184" t="s">
        <v>683</v>
      </c>
      <c r="E226" s="184" t="s">
        <v>451</v>
      </c>
      <c r="F226" s="184" t="s">
        <v>451</v>
      </c>
      <c r="G226" s="184" t="s">
        <v>651</v>
      </c>
      <c r="H226" s="184" t="s">
        <v>839</v>
      </c>
      <c r="I226" s="184" t="s">
        <v>451</v>
      </c>
      <c r="J226" s="184" t="s">
        <v>662</v>
      </c>
      <c r="K226" s="184" t="s">
        <v>473</v>
      </c>
      <c r="L226" s="184" t="s">
        <v>474</v>
      </c>
      <c r="M226" s="193" t="str">
        <f>IberianPower!$D$18&amp;" "&amp;IberianPower!$D$32&amp;" for "&amp;IberianPower!$D$38&amp;",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c r="AQ226" s="185"/>
      <c r="AR226" s="185"/>
      <c r="AS226" s="185"/>
      <c r="AT226" s="185"/>
      <c r="AU226" s="185"/>
      <c r="AV226" s="185"/>
      <c r="AW226" s="185"/>
      <c r="AX226" s="185"/>
      <c r="AY226" s="185"/>
      <c r="AZ226" s="185"/>
      <c r="BA226" s="185"/>
      <c r="BB226" s="185"/>
      <c r="BC226" s="185"/>
    </row>
    <row r="227" spans="1:55" s="186" customFormat="1" ht="92.4" x14ac:dyDescent="0.25">
      <c r="A227" s="183" t="s">
        <v>825</v>
      </c>
      <c r="B227" s="184" t="s">
        <v>360</v>
      </c>
      <c r="C227" s="184" t="s">
        <v>694</v>
      </c>
      <c r="D227" s="184" t="s">
        <v>683</v>
      </c>
      <c r="E227" s="184" t="s">
        <v>451</v>
      </c>
      <c r="F227" s="184" t="s">
        <v>451</v>
      </c>
      <c r="G227" s="184" t="s">
        <v>664</v>
      </c>
      <c r="H227" s="184" t="s">
        <v>839</v>
      </c>
      <c r="I227" s="184" t="s">
        <v>451</v>
      </c>
      <c r="J227" s="184" t="s">
        <v>662</v>
      </c>
      <c r="K227" s="184" t="s">
        <v>473</v>
      </c>
      <c r="L227" s="184" t="s">
        <v>474</v>
      </c>
      <c r="M227" s="193" t="str">
        <f>IberianPower!$D$18&amp;" "&amp;IberianPower!$D$32&amp;" for "&amp;IberianPower!$D$38&amp;",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c r="AQ227" s="185"/>
      <c r="AR227" s="185"/>
      <c r="AS227" s="185"/>
      <c r="AT227" s="185"/>
      <c r="AU227" s="185"/>
      <c r="AV227" s="185"/>
      <c r="AW227" s="185"/>
      <c r="AX227" s="185"/>
      <c r="AY227" s="185"/>
      <c r="AZ227" s="185"/>
      <c r="BA227" s="185"/>
      <c r="BB227" s="185"/>
      <c r="BC227" s="185"/>
    </row>
    <row r="228" spans="1:55" s="186" customFormat="1" ht="92.4" x14ac:dyDescent="0.25">
      <c r="A228" s="183" t="s">
        <v>825</v>
      </c>
      <c r="B228" s="184" t="s">
        <v>360</v>
      </c>
      <c r="C228" s="184" t="s">
        <v>694</v>
      </c>
      <c r="D228" s="184" t="s">
        <v>683</v>
      </c>
      <c r="E228" s="184" t="s">
        <v>451</v>
      </c>
      <c r="F228" s="184" t="s">
        <v>451</v>
      </c>
      <c r="G228" s="184" t="s">
        <v>670</v>
      </c>
      <c r="H228" s="184" t="s">
        <v>839</v>
      </c>
      <c r="I228" s="184" t="s">
        <v>451</v>
      </c>
      <c r="J228" s="184" t="s">
        <v>662</v>
      </c>
      <c r="K228" s="184" t="s">
        <v>473</v>
      </c>
      <c r="L228" s="184" t="s">
        <v>474</v>
      </c>
      <c r="M228" s="193" t="str">
        <f>IberianPower!$D$18&amp;" "&amp;IberianPower!$D$32&amp;" for "&amp;IberianPower!$D$38&amp;",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c r="AQ228" s="185"/>
      <c r="AR228" s="185"/>
      <c r="AS228" s="185"/>
      <c r="AT228" s="185"/>
      <c r="AU228" s="185"/>
      <c r="AV228" s="185"/>
      <c r="AW228" s="185"/>
      <c r="AX228" s="185"/>
      <c r="AY228" s="185"/>
      <c r="AZ228" s="185"/>
      <c r="BA228" s="185"/>
      <c r="BB228" s="185"/>
      <c r="BC228" s="185"/>
    </row>
    <row r="229" spans="1:55" s="186" customFormat="1" ht="92.4" x14ac:dyDescent="0.25">
      <c r="A229" s="183" t="s">
        <v>825</v>
      </c>
      <c r="B229" s="184" t="s">
        <v>360</v>
      </c>
      <c r="C229" s="184" t="s">
        <v>694</v>
      </c>
      <c r="D229" s="184" t="s">
        <v>683</v>
      </c>
      <c r="E229" s="184" t="s">
        <v>451</v>
      </c>
      <c r="F229" s="184" t="s">
        <v>451</v>
      </c>
      <c r="G229" s="184" t="s">
        <v>669</v>
      </c>
      <c r="H229" s="184" t="s">
        <v>839</v>
      </c>
      <c r="I229" s="184" t="s">
        <v>451</v>
      </c>
      <c r="J229" s="184" t="s">
        <v>662</v>
      </c>
      <c r="K229" s="184" t="s">
        <v>473</v>
      </c>
      <c r="L229" s="184" t="s">
        <v>474</v>
      </c>
      <c r="M229" s="193" t="str">
        <f>IberianPower!$D$18&amp;" "&amp;IberianPower!$D$32&amp;" for "&amp;IberianPower!$D$38&amp;",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c r="AQ229" s="185"/>
      <c r="AR229" s="185"/>
      <c r="AS229" s="185"/>
      <c r="AT229" s="185"/>
      <c r="AU229" s="185"/>
      <c r="AV229" s="185"/>
      <c r="AW229" s="185"/>
      <c r="AX229" s="185"/>
      <c r="AY229" s="185"/>
      <c r="AZ229" s="185"/>
      <c r="BA229" s="185"/>
      <c r="BB229" s="185"/>
      <c r="BC229" s="185"/>
    </row>
    <row r="230" spans="1:55" s="186" customFormat="1" ht="92.4" x14ac:dyDescent="0.25">
      <c r="A230" s="183" t="s">
        <v>825</v>
      </c>
      <c r="B230" s="184" t="s">
        <v>360</v>
      </c>
      <c r="C230" s="184" t="s">
        <v>694</v>
      </c>
      <c r="D230" s="184" t="s">
        <v>683</v>
      </c>
      <c r="E230" s="184" t="s">
        <v>451</v>
      </c>
      <c r="F230" s="184" t="s">
        <v>451</v>
      </c>
      <c r="G230" s="184" t="s">
        <v>671</v>
      </c>
      <c r="H230" s="184" t="s">
        <v>839</v>
      </c>
      <c r="I230" s="184" t="s">
        <v>451</v>
      </c>
      <c r="J230" s="184" t="s">
        <v>662</v>
      </c>
      <c r="K230" s="184" t="s">
        <v>473</v>
      </c>
      <c r="L230" s="184" t="s">
        <v>474</v>
      </c>
      <c r="M230" s="193" t="str">
        <f>IberianPower!$D$18&amp;" "&amp;IberianPower!$D$32&amp;" for "&amp;IberianPower!$D$38&amp;",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c r="AQ230" s="185"/>
      <c r="AR230" s="185"/>
      <c r="AS230" s="185"/>
      <c r="AT230" s="185"/>
      <c r="AU230" s="185"/>
      <c r="AV230" s="185"/>
      <c r="AW230" s="185"/>
      <c r="AX230" s="185"/>
      <c r="AY230" s="185"/>
      <c r="AZ230" s="185"/>
      <c r="BA230" s="185"/>
      <c r="BB230" s="185"/>
      <c r="BC230" s="185"/>
    </row>
    <row r="231" spans="1:55" s="186" customFormat="1" ht="105.6" x14ac:dyDescent="0.25">
      <c r="A231" s="183" t="s">
        <v>825</v>
      </c>
      <c r="B231" s="184" t="s">
        <v>360</v>
      </c>
      <c r="C231" s="184" t="s">
        <v>694</v>
      </c>
      <c r="D231" s="184" t="s">
        <v>683</v>
      </c>
      <c r="E231" s="184" t="s">
        <v>451</v>
      </c>
      <c r="F231" s="184" t="s">
        <v>451</v>
      </c>
      <c r="G231" s="184" t="s">
        <v>299</v>
      </c>
      <c r="H231" s="184" t="s">
        <v>839</v>
      </c>
      <c r="I231" s="184" t="s">
        <v>451</v>
      </c>
      <c r="J231" s="184" t="s">
        <v>662</v>
      </c>
      <c r="K231" s="184" t="s">
        <v>473</v>
      </c>
      <c r="L231" s="184" t="s">
        <v>474</v>
      </c>
      <c r="M231" s="193" t="str">
        <f>IberianPower!$D$18&amp;" "&amp;IberianPower!$D$32&amp;" for "&amp;IberianPower!$D$38&amp;",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c r="AQ231" s="185"/>
      <c r="AR231" s="185"/>
      <c r="AS231" s="185"/>
      <c r="AT231" s="185"/>
      <c r="AU231" s="185"/>
      <c r="AV231" s="185"/>
      <c r="AW231" s="185"/>
      <c r="AX231" s="185"/>
      <c r="AY231" s="185"/>
      <c r="AZ231" s="185"/>
      <c r="BA231" s="185"/>
      <c r="BB231" s="185"/>
      <c r="BC231" s="185"/>
    </row>
    <row r="232" spans="1:55" s="186" customFormat="1" ht="92.4" x14ac:dyDescent="0.25">
      <c r="A232" s="183" t="s">
        <v>825</v>
      </c>
      <c r="B232" s="184" t="s">
        <v>360</v>
      </c>
      <c r="C232" s="184" t="s">
        <v>694</v>
      </c>
      <c r="D232" s="184" t="s">
        <v>683</v>
      </c>
      <c r="E232" s="184" t="s">
        <v>451</v>
      </c>
      <c r="F232" s="184" t="s">
        <v>451</v>
      </c>
      <c r="G232" s="184" t="s">
        <v>651</v>
      </c>
      <c r="H232" s="184" t="s">
        <v>839</v>
      </c>
      <c r="I232" s="184" t="s">
        <v>451</v>
      </c>
      <c r="J232" s="184" t="s">
        <v>718</v>
      </c>
      <c r="K232" s="184" t="s">
        <v>473</v>
      </c>
      <c r="L232" s="184" t="s">
        <v>474</v>
      </c>
      <c r="M232" s="193" t="str">
        <f>IberianPower!$D$18&amp;" "&amp;IberianPower!$D$32&amp;" for "&amp;IberianPower!$D$39&amp;",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2" s="185"/>
      <c r="O232" s="185"/>
      <c r="P232" s="185"/>
      <c r="Q232" s="185"/>
      <c r="R232" s="185"/>
      <c r="S232" s="185"/>
      <c r="T232" s="185"/>
      <c r="U232" s="185"/>
      <c r="V232" s="185"/>
      <c r="W232" s="185"/>
      <c r="X232" s="185"/>
      <c r="Y232" s="185"/>
      <c r="Z232" s="185"/>
      <c r="AA232" s="185"/>
      <c r="AB232" s="185"/>
      <c r="AC232" s="185"/>
      <c r="AD232" s="185"/>
      <c r="AE232" s="185"/>
      <c r="AF232" s="185"/>
      <c r="AG232" s="185"/>
      <c r="AH232" s="185"/>
      <c r="AI232" s="185"/>
      <c r="AJ232" s="185"/>
      <c r="AK232" s="185"/>
      <c r="AL232" s="185"/>
      <c r="AM232" s="185"/>
      <c r="AN232" s="185"/>
      <c r="AO232" s="185"/>
      <c r="AP232" s="185"/>
      <c r="AQ232" s="185"/>
      <c r="AR232" s="185"/>
      <c r="AS232" s="185"/>
      <c r="AT232" s="185"/>
      <c r="AU232" s="185"/>
      <c r="AV232" s="185"/>
      <c r="AW232" s="185"/>
      <c r="AX232" s="185"/>
      <c r="AY232" s="185"/>
      <c r="AZ232" s="185"/>
      <c r="BA232" s="185"/>
      <c r="BB232" s="185"/>
      <c r="BC232" s="185"/>
    </row>
    <row r="233" spans="1:55" s="186" customFormat="1" ht="92.4" x14ac:dyDescent="0.25">
      <c r="A233" s="183" t="s">
        <v>825</v>
      </c>
      <c r="B233" s="184" t="s">
        <v>360</v>
      </c>
      <c r="C233" s="184" t="s">
        <v>694</v>
      </c>
      <c r="D233" s="184" t="s">
        <v>683</v>
      </c>
      <c r="E233" s="184" t="s">
        <v>451</v>
      </c>
      <c r="F233" s="184" t="s">
        <v>451</v>
      </c>
      <c r="G233" s="184" t="s">
        <v>664</v>
      </c>
      <c r="H233" s="184" t="s">
        <v>839</v>
      </c>
      <c r="I233" s="184" t="s">
        <v>451</v>
      </c>
      <c r="J233" s="184" t="s">
        <v>718</v>
      </c>
      <c r="K233" s="184" t="s">
        <v>473</v>
      </c>
      <c r="L233" s="184" t="s">
        <v>474</v>
      </c>
      <c r="M233" s="193" t="str">
        <f>IberianPower!$D$18&amp;" "&amp;IberianPower!$D$32&amp;" for "&amp;IberianPower!$D$39&amp;",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3" s="185"/>
      <c r="O233" s="185"/>
      <c r="P233" s="185"/>
      <c r="Q233" s="185"/>
      <c r="R233" s="185"/>
      <c r="S233" s="185"/>
      <c r="T233" s="185"/>
      <c r="U233" s="185"/>
      <c r="V233" s="185"/>
      <c r="W233" s="185"/>
      <c r="X233" s="185"/>
      <c r="Y233" s="185"/>
      <c r="Z233" s="185"/>
      <c r="AA233" s="185"/>
      <c r="AB233" s="185"/>
      <c r="AC233" s="185"/>
      <c r="AD233" s="185"/>
      <c r="AE233" s="185"/>
      <c r="AF233" s="185"/>
      <c r="AG233" s="185"/>
      <c r="AH233" s="185"/>
      <c r="AI233" s="185"/>
      <c r="AJ233" s="185"/>
      <c r="AK233" s="185"/>
      <c r="AL233" s="185"/>
      <c r="AM233" s="185"/>
      <c r="AN233" s="185"/>
      <c r="AO233" s="185"/>
      <c r="AP233" s="185"/>
      <c r="AQ233" s="185"/>
      <c r="AR233" s="185"/>
      <c r="AS233" s="185"/>
      <c r="AT233" s="185"/>
      <c r="AU233" s="185"/>
      <c r="AV233" s="185"/>
      <c r="AW233" s="185"/>
      <c r="AX233" s="185"/>
      <c r="AY233" s="185"/>
      <c r="AZ233" s="185"/>
      <c r="BA233" s="185"/>
      <c r="BB233" s="185"/>
      <c r="BC233" s="185"/>
    </row>
    <row r="234" spans="1:55" s="186" customFormat="1" ht="92.4" x14ac:dyDescent="0.25">
      <c r="A234" s="183" t="s">
        <v>825</v>
      </c>
      <c r="B234" s="184" t="s">
        <v>360</v>
      </c>
      <c r="C234" s="184" t="s">
        <v>694</v>
      </c>
      <c r="D234" s="184" t="s">
        <v>683</v>
      </c>
      <c r="E234" s="184" t="s">
        <v>451</v>
      </c>
      <c r="F234" s="184" t="s">
        <v>451</v>
      </c>
      <c r="G234" s="184" t="s">
        <v>670</v>
      </c>
      <c r="H234" s="184" t="s">
        <v>839</v>
      </c>
      <c r="I234" s="184" t="s">
        <v>451</v>
      </c>
      <c r="J234" s="184" t="s">
        <v>718</v>
      </c>
      <c r="K234" s="184" t="s">
        <v>473</v>
      </c>
      <c r="L234" s="184" t="s">
        <v>474</v>
      </c>
      <c r="M234" s="193" t="str">
        <f>IberianPower!$D$18&amp;" "&amp;IberianPower!$D$32&amp;" for "&amp;IberianPower!$D$39&amp;",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4" s="185"/>
      <c r="O234" s="185"/>
      <c r="P234" s="185"/>
      <c r="Q234" s="185"/>
      <c r="R234" s="185"/>
      <c r="S234" s="185"/>
      <c r="T234" s="185"/>
      <c r="U234" s="185"/>
      <c r="V234" s="185"/>
      <c r="W234" s="185"/>
      <c r="X234" s="185"/>
      <c r="Y234" s="185"/>
      <c r="Z234" s="185"/>
      <c r="AA234" s="185"/>
      <c r="AB234" s="185"/>
      <c r="AC234" s="185"/>
      <c r="AD234" s="185"/>
      <c r="AE234" s="185"/>
      <c r="AF234" s="185"/>
      <c r="AG234" s="185"/>
      <c r="AH234" s="185"/>
      <c r="AI234" s="185"/>
      <c r="AJ234" s="185"/>
      <c r="AK234" s="185"/>
      <c r="AL234" s="185"/>
      <c r="AM234" s="185"/>
      <c r="AN234" s="185"/>
      <c r="AO234" s="185"/>
      <c r="AP234" s="185"/>
      <c r="AQ234" s="185"/>
      <c r="AR234" s="185"/>
      <c r="AS234" s="185"/>
      <c r="AT234" s="185"/>
      <c r="AU234" s="185"/>
      <c r="AV234" s="185"/>
      <c r="AW234" s="185"/>
      <c r="AX234" s="185"/>
      <c r="AY234" s="185"/>
      <c r="AZ234" s="185"/>
      <c r="BA234" s="185"/>
      <c r="BB234" s="185"/>
      <c r="BC234" s="185"/>
    </row>
    <row r="235" spans="1:55" s="186" customFormat="1" ht="92.4" x14ac:dyDescent="0.25">
      <c r="A235" s="183" t="s">
        <v>825</v>
      </c>
      <c r="B235" s="184" t="s">
        <v>360</v>
      </c>
      <c r="C235" s="184" t="s">
        <v>694</v>
      </c>
      <c r="D235" s="184" t="s">
        <v>683</v>
      </c>
      <c r="E235" s="184" t="s">
        <v>451</v>
      </c>
      <c r="F235" s="184" t="s">
        <v>451</v>
      </c>
      <c r="G235" s="184" t="s">
        <v>669</v>
      </c>
      <c r="H235" s="184" t="s">
        <v>839</v>
      </c>
      <c r="I235" s="184" t="s">
        <v>451</v>
      </c>
      <c r="J235" s="184" t="s">
        <v>718</v>
      </c>
      <c r="K235" s="184" t="s">
        <v>473</v>
      </c>
      <c r="L235" s="184" t="s">
        <v>474</v>
      </c>
      <c r="M235" s="193" t="str">
        <f>IberianPower!$D$18&amp;" "&amp;IberianPower!$D$32&amp;" for "&amp;IberianPower!$D$39&amp;",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5" s="185"/>
      <c r="O235" s="185"/>
      <c r="P235" s="185"/>
      <c r="Q235" s="185"/>
      <c r="R235" s="185"/>
      <c r="S235" s="185"/>
      <c r="T235" s="185"/>
      <c r="U235" s="185"/>
      <c r="V235" s="185"/>
      <c r="W235" s="185"/>
      <c r="X235" s="185"/>
      <c r="Y235" s="185"/>
      <c r="Z235" s="185"/>
      <c r="AA235" s="185"/>
      <c r="AB235" s="185"/>
      <c r="AC235" s="185"/>
      <c r="AD235" s="185"/>
      <c r="AE235" s="185"/>
      <c r="AF235" s="185"/>
      <c r="AG235" s="185"/>
      <c r="AH235" s="185"/>
      <c r="AI235" s="185"/>
      <c r="AJ235" s="185"/>
      <c r="AK235" s="185"/>
      <c r="AL235" s="185"/>
      <c r="AM235" s="185"/>
      <c r="AN235" s="185"/>
      <c r="AO235" s="185"/>
      <c r="AP235" s="185"/>
      <c r="AQ235" s="185"/>
      <c r="AR235" s="185"/>
      <c r="AS235" s="185"/>
      <c r="AT235" s="185"/>
      <c r="AU235" s="185"/>
      <c r="AV235" s="185"/>
      <c r="AW235" s="185"/>
      <c r="AX235" s="185"/>
      <c r="AY235" s="185"/>
      <c r="AZ235" s="185"/>
      <c r="BA235" s="185"/>
      <c r="BB235" s="185"/>
      <c r="BC235" s="185"/>
    </row>
    <row r="236" spans="1:55" s="186" customFormat="1" ht="92.4" x14ac:dyDescent="0.25">
      <c r="A236" s="183" t="s">
        <v>825</v>
      </c>
      <c r="B236" s="184" t="s">
        <v>360</v>
      </c>
      <c r="C236" s="184" t="s">
        <v>694</v>
      </c>
      <c r="D236" s="184" t="s">
        <v>683</v>
      </c>
      <c r="E236" s="184" t="s">
        <v>451</v>
      </c>
      <c r="F236" s="184" t="s">
        <v>451</v>
      </c>
      <c r="G236" s="184" t="s">
        <v>671</v>
      </c>
      <c r="H236" s="184" t="s">
        <v>839</v>
      </c>
      <c r="I236" s="184" t="s">
        <v>451</v>
      </c>
      <c r="J236" s="184" t="s">
        <v>718</v>
      </c>
      <c r="K236" s="184" t="s">
        <v>473</v>
      </c>
      <c r="L236" s="184" t="s">
        <v>474</v>
      </c>
      <c r="M236" s="193" t="str">
        <f>IberianPower!$D$18&amp;" "&amp;IberianPower!$D$32&amp;" for "&amp;IberianPower!$D$39&amp;",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6" s="185"/>
      <c r="O236" s="185"/>
      <c r="P236" s="185"/>
      <c r="Q236" s="185"/>
      <c r="R236" s="185"/>
      <c r="S236" s="185"/>
      <c r="T236" s="185"/>
      <c r="U236" s="185"/>
      <c r="V236" s="185"/>
      <c r="W236" s="185"/>
      <c r="X236" s="185"/>
      <c r="Y236" s="185"/>
      <c r="Z236" s="185"/>
      <c r="AA236" s="185"/>
      <c r="AB236" s="185"/>
      <c r="AC236" s="185"/>
      <c r="AD236" s="185"/>
      <c r="AE236" s="185"/>
      <c r="AF236" s="185"/>
      <c r="AG236" s="185"/>
      <c r="AH236" s="185"/>
      <c r="AI236" s="185"/>
      <c r="AJ236" s="185"/>
      <c r="AK236" s="185"/>
      <c r="AL236" s="185"/>
      <c r="AM236" s="185"/>
      <c r="AN236" s="185"/>
      <c r="AO236" s="185"/>
      <c r="AP236" s="185"/>
      <c r="AQ236" s="185"/>
      <c r="AR236" s="185"/>
      <c r="AS236" s="185"/>
      <c r="AT236" s="185"/>
      <c r="AU236" s="185"/>
      <c r="AV236" s="185"/>
      <c r="AW236" s="185"/>
      <c r="AX236" s="185"/>
      <c r="AY236" s="185"/>
      <c r="AZ236" s="185"/>
      <c r="BA236" s="185"/>
      <c r="BB236" s="185"/>
      <c r="BC236" s="185"/>
    </row>
    <row r="237" spans="1:55" s="186" customFormat="1" ht="105.6" x14ac:dyDescent="0.25">
      <c r="A237" s="183" t="s">
        <v>825</v>
      </c>
      <c r="B237" s="184" t="s">
        <v>360</v>
      </c>
      <c r="C237" s="184" t="s">
        <v>694</v>
      </c>
      <c r="D237" s="184" t="s">
        <v>683</v>
      </c>
      <c r="E237" s="184" t="s">
        <v>451</v>
      </c>
      <c r="F237" s="184" t="s">
        <v>451</v>
      </c>
      <c r="G237" s="184" t="s">
        <v>299</v>
      </c>
      <c r="H237" s="184" t="s">
        <v>839</v>
      </c>
      <c r="I237" s="184" t="s">
        <v>451</v>
      </c>
      <c r="J237" s="184" t="s">
        <v>718</v>
      </c>
      <c r="K237" s="184" t="s">
        <v>473</v>
      </c>
      <c r="L237" s="184" t="s">
        <v>474</v>
      </c>
      <c r="M237" s="193" t="str">
        <f>IberianPower!$D$18&amp;" "&amp;IberianPower!$D$32&amp;" for "&amp;IberianPower!$D$39&amp;",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7" s="185"/>
      <c r="O237" s="185"/>
      <c r="P237" s="185"/>
      <c r="Q237" s="185"/>
      <c r="R237" s="185"/>
      <c r="S237" s="185"/>
      <c r="T237" s="185"/>
      <c r="U237" s="185"/>
      <c r="V237" s="185"/>
      <c r="W237" s="185"/>
      <c r="X237" s="185"/>
      <c r="Y237" s="185"/>
      <c r="Z237" s="185"/>
      <c r="AA237" s="185"/>
      <c r="AB237" s="185"/>
      <c r="AC237" s="185"/>
      <c r="AD237" s="185"/>
      <c r="AE237" s="185"/>
      <c r="AF237" s="185"/>
      <c r="AG237" s="185"/>
      <c r="AH237" s="185"/>
      <c r="AI237" s="185"/>
      <c r="AJ237" s="185"/>
      <c r="AK237" s="185"/>
      <c r="AL237" s="185"/>
      <c r="AM237" s="185"/>
      <c r="AN237" s="185"/>
      <c r="AO237" s="185"/>
      <c r="AP237" s="185"/>
      <c r="AQ237" s="185"/>
      <c r="AR237" s="185"/>
      <c r="AS237" s="185"/>
      <c r="AT237" s="185"/>
      <c r="AU237" s="185"/>
      <c r="AV237" s="185"/>
      <c r="AW237" s="185"/>
      <c r="AX237" s="185"/>
      <c r="AY237" s="185"/>
      <c r="AZ237" s="185"/>
      <c r="BA237" s="185"/>
      <c r="BB237" s="185"/>
      <c r="BC237" s="185"/>
    </row>
    <row r="238" spans="1:55" s="186" customFormat="1" ht="92.4" x14ac:dyDescent="0.25">
      <c r="A238" s="183" t="s">
        <v>825</v>
      </c>
      <c r="B238" s="184" t="s">
        <v>360</v>
      </c>
      <c r="C238" s="184" t="s">
        <v>694</v>
      </c>
      <c r="D238" s="184" t="s">
        <v>683</v>
      </c>
      <c r="E238" s="184" t="s">
        <v>451</v>
      </c>
      <c r="F238" s="184" t="s">
        <v>451</v>
      </c>
      <c r="G238" s="184" t="s">
        <v>651</v>
      </c>
      <c r="H238" s="184" t="s">
        <v>839</v>
      </c>
      <c r="I238" s="184" t="s">
        <v>451</v>
      </c>
      <c r="J238" s="184" t="s">
        <v>719</v>
      </c>
      <c r="K238" s="184" t="s">
        <v>473</v>
      </c>
      <c r="L238" s="184" t="s">
        <v>474</v>
      </c>
      <c r="M238" s="193" t="str">
        <f>IberianPower!$D$18&amp;" "&amp;IberianPower!$D$32&amp;" for "&amp;IberianPower!$D$40&amp;",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8" s="185"/>
      <c r="O238" s="185"/>
      <c r="P238" s="185"/>
      <c r="Q238" s="185"/>
      <c r="R238" s="185"/>
      <c r="S238" s="185"/>
      <c r="T238" s="185"/>
      <c r="U238" s="185"/>
      <c r="V238" s="185"/>
      <c r="W238" s="185"/>
      <c r="X238" s="185"/>
      <c r="Y238" s="185"/>
      <c r="Z238" s="185"/>
      <c r="AA238" s="185"/>
      <c r="AB238" s="185"/>
      <c r="AC238" s="185"/>
      <c r="AD238" s="185"/>
      <c r="AE238" s="185"/>
      <c r="AF238" s="185"/>
      <c r="AG238" s="185"/>
      <c r="AH238" s="185"/>
      <c r="AI238" s="185"/>
      <c r="AJ238" s="185"/>
      <c r="AK238" s="185"/>
      <c r="AL238" s="185"/>
      <c r="AM238" s="185"/>
      <c r="AN238" s="185"/>
      <c r="AO238" s="185"/>
      <c r="AP238" s="185"/>
      <c r="AQ238" s="185"/>
      <c r="AR238" s="185"/>
      <c r="AS238" s="185"/>
      <c r="AT238" s="185"/>
      <c r="AU238" s="185"/>
      <c r="AV238" s="185"/>
      <c r="AW238" s="185"/>
      <c r="AX238" s="185"/>
      <c r="AY238" s="185"/>
      <c r="AZ238" s="185"/>
      <c r="BA238" s="185"/>
      <c r="BB238" s="185"/>
      <c r="BC238" s="185"/>
    </row>
    <row r="239" spans="1:55" s="186" customFormat="1" ht="92.4" x14ac:dyDescent="0.25">
      <c r="A239" s="183" t="s">
        <v>825</v>
      </c>
      <c r="B239" s="184" t="s">
        <v>360</v>
      </c>
      <c r="C239" s="184" t="s">
        <v>694</v>
      </c>
      <c r="D239" s="184" t="s">
        <v>683</v>
      </c>
      <c r="E239" s="184" t="s">
        <v>451</v>
      </c>
      <c r="F239" s="184" t="s">
        <v>451</v>
      </c>
      <c r="G239" s="184" t="s">
        <v>664</v>
      </c>
      <c r="H239" s="184" t="s">
        <v>839</v>
      </c>
      <c r="I239" s="184" t="s">
        <v>451</v>
      </c>
      <c r="J239" s="184" t="s">
        <v>719</v>
      </c>
      <c r="K239" s="184" t="s">
        <v>473</v>
      </c>
      <c r="L239" s="184" t="s">
        <v>474</v>
      </c>
      <c r="M239" s="193" t="str">
        <f>IberianPower!$D$18&amp;" "&amp;IberianPower!$D$32&amp;" for "&amp;IberianPower!$D$40&amp;",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9" s="185"/>
      <c r="O239" s="185"/>
      <c r="P239" s="185"/>
      <c r="Q239" s="185"/>
      <c r="R239" s="185"/>
      <c r="S239" s="185"/>
      <c r="T239" s="185"/>
      <c r="U239" s="185"/>
      <c r="V239" s="185"/>
      <c r="W239" s="185"/>
      <c r="X239" s="185"/>
      <c r="Y239" s="185"/>
      <c r="Z239" s="185"/>
      <c r="AA239" s="185"/>
      <c r="AB239" s="185"/>
      <c r="AC239" s="185"/>
      <c r="AD239" s="185"/>
      <c r="AE239" s="185"/>
      <c r="AF239" s="185"/>
      <c r="AG239" s="185"/>
      <c r="AH239" s="185"/>
      <c r="AI239" s="185"/>
      <c r="AJ239" s="185"/>
      <c r="AK239" s="185"/>
      <c r="AL239" s="185"/>
      <c r="AM239" s="185"/>
      <c r="AN239" s="185"/>
      <c r="AO239" s="185"/>
      <c r="AP239" s="185"/>
      <c r="AQ239" s="185"/>
      <c r="AR239" s="185"/>
      <c r="AS239" s="185"/>
      <c r="AT239" s="185"/>
      <c r="AU239" s="185"/>
      <c r="AV239" s="185"/>
      <c r="AW239" s="185"/>
      <c r="AX239" s="185"/>
      <c r="AY239" s="185"/>
      <c r="AZ239" s="185"/>
      <c r="BA239" s="185"/>
      <c r="BB239" s="185"/>
      <c r="BC239" s="185"/>
    </row>
    <row r="240" spans="1:55" s="186" customFormat="1" ht="92.4" x14ac:dyDescent="0.25">
      <c r="A240" s="183" t="s">
        <v>825</v>
      </c>
      <c r="B240" s="184" t="s">
        <v>360</v>
      </c>
      <c r="C240" s="184" t="s">
        <v>694</v>
      </c>
      <c r="D240" s="184" t="s">
        <v>683</v>
      </c>
      <c r="E240" s="184" t="s">
        <v>451</v>
      </c>
      <c r="F240" s="184" t="s">
        <v>451</v>
      </c>
      <c r="G240" s="184" t="s">
        <v>670</v>
      </c>
      <c r="H240" s="184" t="s">
        <v>839</v>
      </c>
      <c r="I240" s="184" t="s">
        <v>451</v>
      </c>
      <c r="J240" s="184" t="s">
        <v>719</v>
      </c>
      <c r="K240" s="184" t="s">
        <v>473</v>
      </c>
      <c r="L240" s="184" t="s">
        <v>474</v>
      </c>
      <c r="M240" s="193" t="str">
        <f>IberianPower!$D$18&amp;" "&amp;IberianPower!$D$32&amp;" for "&amp;IberianPower!$D$40&amp;",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0" s="185"/>
      <c r="O240" s="185"/>
      <c r="P240" s="185"/>
      <c r="Q240" s="185"/>
      <c r="R240" s="185"/>
      <c r="S240" s="185"/>
      <c r="T240" s="185"/>
      <c r="U240" s="185"/>
      <c r="V240" s="185"/>
      <c r="W240" s="185"/>
      <c r="X240" s="185"/>
      <c r="Y240" s="185"/>
      <c r="Z240" s="185"/>
      <c r="AA240" s="185"/>
      <c r="AB240" s="185"/>
      <c r="AC240" s="185"/>
      <c r="AD240" s="185"/>
      <c r="AE240" s="185"/>
      <c r="AF240" s="185"/>
      <c r="AG240" s="185"/>
      <c r="AH240" s="185"/>
      <c r="AI240" s="185"/>
      <c r="AJ240" s="185"/>
      <c r="AK240" s="185"/>
      <c r="AL240" s="185"/>
      <c r="AM240" s="185"/>
      <c r="AN240" s="185"/>
      <c r="AO240" s="185"/>
      <c r="AP240" s="185"/>
      <c r="AQ240" s="185"/>
      <c r="AR240" s="185"/>
      <c r="AS240" s="185"/>
      <c r="AT240" s="185"/>
      <c r="AU240" s="185"/>
      <c r="AV240" s="185"/>
      <c r="AW240" s="185"/>
      <c r="AX240" s="185"/>
      <c r="AY240" s="185"/>
      <c r="AZ240" s="185"/>
      <c r="BA240" s="185"/>
      <c r="BB240" s="185"/>
      <c r="BC240" s="185"/>
    </row>
    <row r="241" spans="1:55" s="186" customFormat="1" ht="92.4" x14ac:dyDescent="0.25">
      <c r="A241" s="183" t="s">
        <v>825</v>
      </c>
      <c r="B241" s="184" t="s">
        <v>360</v>
      </c>
      <c r="C241" s="184" t="s">
        <v>694</v>
      </c>
      <c r="D241" s="184" t="s">
        <v>683</v>
      </c>
      <c r="E241" s="184" t="s">
        <v>451</v>
      </c>
      <c r="F241" s="184" t="s">
        <v>451</v>
      </c>
      <c r="G241" s="184" t="s">
        <v>669</v>
      </c>
      <c r="H241" s="184" t="s">
        <v>839</v>
      </c>
      <c r="I241" s="184" t="s">
        <v>451</v>
      </c>
      <c r="J241" s="184" t="s">
        <v>719</v>
      </c>
      <c r="K241" s="184" t="s">
        <v>473</v>
      </c>
      <c r="L241" s="184" t="s">
        <v>474</v>
      </c>
      <c r="M241" s="193" t="str">
        <f>IberianPower!$D$18&amp;" "&amp;IberianPower!$D$32&amp;" for "&amp;IberianPower!$D$40&amp;",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1" s="185"/>
      <c r="O241" s="185"/>
      <c r="P241" s="185"/>
      <c r="Q241" s="185"/>
      <c r="R241" s="185"/>
      <c r="S241" s="185"/>
      <c r="T241" s="185"/>
      <c r="U241" s="185"/>
      <c r="V241" s="185"/>
      <c r="W241" s="185"/>
      <c r="X241" s="185"/>
      <c r="Y241" s="185"/>
      <c r="Z241" s="185"/>
      <c r="AA241" s="185"/>
      <c r="AB241" s="185"/>
      <c r="AC241" s="185"/>
      <c r="AD241" s="185"/>
      <c r="AE241" s="185"/>
      <c r="AF241" s="185"/>
      <c r="AG241" s="185"/>
      <c r="AH241" s="185"/>
      <c r="AI241" s="185"/>
      <c r="AJ241" s="185"/>
      <c r="AK241" s="185"/>
      <c r="AL241" s="185"/>
      <c r="AM241" s="185"/>
      <c r="AN241" s="185"/>
      <c r="AO241" s="185"/>
      <c r="AP241" s="185"/>
      <c r="AQ241" s="185"/>
      <c r="AR241" s="185"/>
      <c r="AS241" s="185"/>
      <c r="AT241" s="185"/>
      <c r="AU241" s="185"/>
      <c r="AV241" s="185"/>
      <c r="AW241" s="185"/>
      <c r="AX241" s="185"/>
      <c r="AY241" s="185"/>
      <c r="AZ241" s="185"/>
      <c r="BA241" s="185"/>
      <c r="BB241" s="185"/>
      <c r="BC241" s="185"/>
    </row>
    <row r="242" spans="1:55" s="186" customFormat="1" ht="92.4" x14ac:dyDescent="0.25">
      <c r="A242" s="183" t="s">
        <v>825</v>
      </c>
      <c r="B242" s="184" t="s">
        <v>360</v>
      </c>
      <c r="C242" s="184" t="s">
        <v>694</v>
      </c>
      <c r="D242" s="184" t="s">
        <v>683</v>
      </c>
      <c r="E242" s="184" t="s">
        <v>451</v>
      </c>
      <c r="F242" s="184" t="s">
        <v>451</v>
      </c>
      <c r="G242" s="184" t="s">
        <v>671</v>
      </c>
      <c r="H242" s="184" t="s">
        <v>839</v>
      </c>
      <c r="I242" s="184" t="s">
        <v>451</v>
      </c>
      <c r="J242" s="184" t="s">
        <v>719</v>
      </c>
      <c r="K242" s="184" t="s">
        <v>473</v>
      </c>
      <c r="L242" s="184" t="s">
        <v>474</v>
      </c>
      <c r="M242" s="193" t="str">
        <f>IberianPower!$D$18&amp;" "&amp;IberianPower!$D$32&amp;" for "&amp;IberianPower!$D$40&amp;",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c r="AK242" s="185"/>
      <c r="AL242" s="185"/>
      <c r="AM242" s="185"/>
      <c r="AN242" s="185"/>
      <c r="AO242" s="185"/>
      <c r="AP242" s="185"/>
      <c r="AQ242" s="185"/>
      <c r="AR242" s="185"/>
      <c r="AS242" s="185"/>
      <c r="AT242" s="185"/>
      <c r="AU242" s="185"/>
      <c r="AV242" s="185"/>
      <c r="AW242" s="185"/>
      <c r="AX242" s="185"/>
      <c r="AY242" s="185"/>
      <c r="AZ242" s="185"/>
      <c r="BA242" s="185"/>
      <c r="BB242" s="185"/>
      <c r="BC242" s="185"/>
    </row>
    <row r="243" spans="1:55" s="186" customFormat="1" ht="105.6" x14ac:dyDescent="0.25">
      <c r="A243" s="183" t="s">
        <v>825</v>
      </c>
      <c r="B243" s="184" t="s">
        <v>360</v>
      </c>
      <c r="C243" s="184" t="s">
        <v>694</v>
      </c>
      <c r="D243" s="184" t="s">
        <v>683</v>
      </c>
      <c r="E243" s="184" t="s">
        <v>451</v>
      </c>
      <c r="F243" s="184" t="s">
        <v>451</v>
      </c>
      <c r="G243" s="184" t="s">
        <v>299</v>
      </c>
      <c r="H243" s="184" t="s">
        <v>839</v>
      </c>
      <c r="I243" s="184" t="s">
        <v>451</v>
      </c>
      <c r="J243" s="184" t="s">
        <v>719</v>
      </c>
      <c r="K243" s="184" t="s">
        <v>473</v>
      </c>
      <c r="L243" s="184" t="s">
        <v>474</v>
      </c>
      <c r="M243" s="193" t="str">
        <f>IberianPower!$D$18&amp;" "&amp;IberianPower!$D$32&amp;" for "&amp;IberianPower!$D$40&amp;",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3" s="185"/>
      <c r="O243" s="185"/>
      <c r="P243" s="185"/>
      <c r="Q243" s="185"/>
      <c r="R243" s="185"/>
      <c r="S243" s="185"/>
      <c r="T243" s="185"/>
      <c r="U243" s="185"/>
      <c r="V243" s="185"/>
      <c r="W243" s="185"/>
      <c r="X243" s="185"/>
      <c r="Y243" s="185"/>
      <c r="Z243" s="185"/>
      <c r="AA243" s="185"/>
      <c r="AB243" s="185"/>
      <c r="AC243" s="185"/>
      <c r="AD243" s="185"/>
      <c r="AE243" s="185"/>
      <c r="AF243" s="185"/>
      <c r="AG243" s="185"/>
      <c r="AH243" s="185"/>
      <c r="AI243" s="185"/>
      <c r="AJ243" s="185"/>
      <c r="AK243" s="185"/>
      <c r="AL243" s="185"/>
      <c r="AM243" s="185"/>
      <c r="AN243" s="185"/>
      <c r="AO243" s="185"/>
      <c r="AP243" s="185"/>
      <c r="AQ243" s="185"/>
      <c r="AR243" s="185"/>
      <c r="AS243" s="185"/>
      <c r="AT243" s="185"/>
      <c r="AU243" s="185"/>
      <c r="AV243" s="185"/>
      <c r="AW243" s="185"/>
      <c r="AX243" s="185"/>
      <c r="AY243" s="185"/>
      <c r="AZ243" s="185"/>
      <c r="BA243" s="185"/>
      <c r="BB243" s="185"/>
      <c r="BC243" s="185"/>
    </row>
    <row r="244" spans="1:55" s="186" customFormat="1" ht="92.4" x14ac:dyDescent="0.25">
      <c r="A244" s="183" t="s">
        <v>825</v>
      </c>
      <c r="B244" s="184" t="s">
        <v>360</v>
      </c>
      <c r="C244" s="184" t="s">
        <v>694</v>
      </c>
      <c r="D244" s="184" t="s">
        <v>683</v>
      </c>
      <c r="E244" s="184" t="s">
        <v>451</v>
      </c>
      <c r="F244" s="184" t="s">
        <v>451</v>
      </c>
      <c r="G244" s="184" t="s">
        <v>651</v>
      </c>
      <c r="H244" s="184" t="s">
        <v>839</v>
      </c>
      <c r="I244" s="184" t="s">
        <v>451</v>
      </c>
      <c r="J244" s="184" t="s">
        <v>720</v>
      </c>
      <c r="K244" s="184" t="s">
        <v>473</v>
      </c>
      <c r="L244" s="184" t="s">
        <v>474</v>
      </c>
      <c r="M244" s="193" t="str">
        <f>IberianPower!$D$18&amp;" "&amp;IberianPower!$D$32&amp;" for "&amp;IberianPower!$D$41&amp;",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c r="AK244" s="185"/>
      <c r="AL244" s="185"/>
      <c r="AM244" s="185"/>
      <c r="AN244" s="185"/>
      <c r="AO244" s="185"/>
      <c r="AP244" s="185"/>
      <c r="AQ244" s="185"/>
      <c r="AR244" s="185"/>
      <c r="AS244" s="185"/>
      <c r="AT244" s="185"/>
      <c r="AU244" s="185"/>
      <c r="AV244" s="185"/>
      <c r="AW244" s="185"/>
      <c r="AX244" s="185"/>
      <c r="AY244" s="185"/>
      <c r="AZ244" s="185"/>
      <c r="BA244" s="185"/>
      <c r="BB244" s="185"/>
      <c r="BC244" s="185"/>
    </row>
    <row r="245" spans="1:55" s="186" customFormat="1" ht="92.4" x14ac:dyDescent="0.25">
      <c r="A245" s="183" t="s">
        <v>825</v>
      </c>
      <c r="B245" s="184" t="s">
        <v>360</v>
      </c>
      <c r="C245" s="184" t="s">
        <v>694</v>
      </c>
      <c r="D245" s="184" t="s">
        <v>683</v>
      </c>
      <c r="E245" s="184" t="s">
        <v>451</v>
      </c>
      <c r="F245" s="184" t="s">
        <v>451</v>
      </c>
      <c r="G245" s="184" t="s">
        <v>664</v>
      </c>
      <c r="H245" s="184" t="s">
        <v>839</v>
      </c>
      <c r="I245" s="184" t="s">
        <v>451</v>
      </c>
      <c r="J245" s="184" t="s">
        <v>720</v>
      </c>
      <c r="K245" s="184" t="s">
        <v>473</v>
      </c>
      <c r="L245" s="184" t="s">
        <v>474</v>
      </c>
      <c r="M245" s="193" t="str">
        <f>IberianPower!$D$18&amp;" "&amp;IberianPower!$D$32&amp;" for "&amp;IberianPower!$D$41&amp;",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c r="AK245" s="185"/>
      <c r="AL245" s="185"/>
      <c r="AM245" s="185"/>
      <c r="AN245" s="185"/>
      <c r="AO245" s="185"/>
      <c r="AP245" s="185"/>
      <c r="AQ245" s="185"/>
      <c r="AR245" s="185"/>
      <c r="AS245" s="185"/>
      <c r="AT245" s="185"/>
      <c r="AU245" s="185"/>
      <c r="AV245" s="185"/>
      <c r="AW245" s="185"/>
      <c r="AX245" s="185"/>
      <c r="AY245" s="185"/>
      <c r="AZ245" s="185"/>
      <c r="BA245" s="185"/>
      <c r="BB245" s="185"/>
      <c r="BC245" s="185"/>
    </row>
    <row r="246" spans="1:55" s="186" customFormat="1" ht="92.4" x14ac:dyDescent="0.25">
      <c r="A246" s="183" t="s">
        <v>825</v>
      </c>
      <c r="B246" s="184" t="s">
        <v>360</v>
      </c>
      <c r="C246" s="184" t="s">
        <v>694</v>
      </c>
      <c r="D246" s="184" t="s">
        <v>683</v>
      </c>
      <c r="E246" s="184" t="s">
        <v>451</v>
      </c>
      <c r="F246" s="184" t="s">
        <v>451</v>
      </c>
      <c r="G246" s="184" t="s">
        <v>670</v>
      </c>
      <c r="H246" s="184" t="s">
        <v>839</v>
      </c>
      <c r="I246" s="184" t="s">
        <v>451</v>
      </c>
      <c r="J246" s="184" t="s">
        <v>720</v>
      </c>
      <c r="K246" s="184" t="s">
        <v>473</v>
      </c>
      <c r="L246" s="184" t="s">
        <v>474</v>
      </c>
      <c r="M246" s="193" t="str">
        <f>IberianPower!$D$18&amp;" "&amp;IberianPower!$D$32&amp;" for "&amp;IberianPower!$D$41&amp;",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6" s="185"/>
      <c r="O246" s="185"/>
      <c r="P246" s="185"/>
      <c r="Q246" s="185"/>
      <c r="R246" s="185"/>
      <c r="S246" s="185"/>
      <c r="T246" s="185"/>
      <c r="U246" s="185"/>
      <c r="V246" s="185"/>
      <c r="W246" s="185"/>
      <c r="X246" s="185"/>
      <c r="Y246" s="185"/>
      <c r="Z246" s="185"/>
      <c r="AA246" s="185"/>
      <c r="AB246" s="185"/>
      <c r="AC246" s="185"/>
      <c r="AD246" s="185"/>
      <c r="AE246" s="185"/>
      <c r="AF246" s="185"/>
      <c r="AG246" s="185"/>
      <c r="AH246" s="185"/>
      <c r="AI246" s="185"/>
      <c r="AJ246" s="185"/>
      <c r="AK246" s="185"/>
      <c r="AL246" s="185"/>
      <c r="AM246" s="185"/>
      <c r="AN246" s="185"/>
      <c r="AO246" s="185"/>
      <c r="AP246" s="185"/>
      <c r="AQ246" s="185"/>
      <c r="AR246" s="185"/>
      <c r="AS246" s="185"/>
      <c r="AT246" s="185"/>
      <c r="AU246" s="185"/>
      <c r="AV246" s="185"/>
      <c r="AW246" s="185"/>
      <c r="AX246" s="185"/>
      <c r="AY246" s="185"/>
      <c r="AZ246" s="185"/>
      <c r="BA246" s="185"/>
      <c r="BB246" s="185"/>
      <c r="BC246" s="185"/>
    </row>
    <row r="247" spans="1:55" s="186" customFormat="1" ht="92.4" x14ac:dyDescent="0.25">
      <c r="A247" s="183" t="s">
        <v>825</v>
      </c>
      <c r="B247" s="184" t="s">
        <v>360</v>
      </c>
      <c r="C247" s="184" t="s">
        <v>694</v>
      </c>
      <c r="D247" s="184" t="s">
        <v>683</v>
      </c>
      <c r="E247" s="184" t="s">
        <v>451</v>
      </c>
      <c r="F247" s="184" t="s">
        <v>451</v>
      </c>
      <c r="G247" s="184" t="s">
        <v>669</v>
      </c>
      <c r="H247" s="184" t="s">
        <v>839</v>
      </c>
      <c r="I247" s="184" t="s">
        <v>451</v>
      </c>
      <c r="J247" s="184" t="s">
        <v>720</v>
      </c>
      <c r="K247" s="184" t="s">
        <v>473</v>
      </c>
      <c r="L247" s="184" t="s">
        <v>474</v>
      </c>
      <c r="M247" s="193" t="str">
        <f>IberianPower!$D$18&amp;" "&amp;IberianPower!$D$32&amp;" for "&amp;IberianPower!$D$41&amp;",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7" s="185"/>
      <c r="O247" s="185"/>
      <c r="P247" s="185"/>
      <c r="Q247" s="185"/>
      <c r="R247" s="185"/>
      <c r="S247" s="185"/>
      <c r="T247" s="185"/>
      <c r="U247" s="185"/>
      <c r="V247" s="185"/>
      <c r="W247" s="185"/>
      <c r="X247" s="185"/>
      <c r="Y247" s="185"/>
      <c r="Z247" s="185"/>
      <c r="AA247" s="185"/>
      <c r="AB247" s="185"/>
      <c r="AC247" s="185"/>
      <c r="AD247" s="185"/>
      <c r="AE247" s="185"/>
      <c r="AF247" s="185"/>
      <c r="AG247" s="185"/>
      <c r="AH247" s="185"/>
      <c r="AI247" s="185"/>
      <c r="AJ247" s="185"/>
      <c r="AK247" s="185"/>
      <c r="AL247" s="185"/>
      <c r="AM247" s="185"/>
      <c r="AN247" s="185"/>
      <c r="AO247" s="185"/>
      <c r="AP247" s="185"/>
      <c r="AQ247" s="185"/>
      <c r="AR247" s="185"/>
      <c r="AS247" s="185"/>
      <c r="AT247" s="185"/>
      <c r="AU247" s="185"/>
      <c r="AV247" s="185"/>
      <c r="AW247" s="185"/>
      <c r="AX247" s="185"/>
      <c r="AY247" s="185"/>
      <c r="AZ247" s="185"/>
      <c r="BA247" s="185"/>
      <c r="BB247" s="185"/>
      <c r="BC247" s="185"/>
    </row>
    <row r="248" spans="1:55" s="186" customFormat="1" ht="92.4" x14ac:dyDescent="0.25">
      <c r="A248" s="183" t="s">
        <v>825</v>
      </c>
      <c r="B248" s="184" t="s">
        <v>360</v>
      </c>
      <c r="C248" s="184" t="s">
        <v>694</v>
      </c>
      <c r="D248" s="184" t="s">
        <v>683</v>
      </c>
      <c r="E248" s="184" t="s">
        <v>451</v>
      </c>
      <c r="F248" s="184" t="s">
        <v>451</v>
      </c>
      <c r="G248" s="184" t="s">
        <v>671</v>
      </c>
      <c r="H248" s="184" t="s">
        <v>839</v>
      </c>
      <c r="I248" s="184" t="s">
        <v>451</v>
      </c>
      <c r="J248" s="184" t="s">
        <v>720</v>
      </c>
      <c r="K248" s="184" t="s">
        <v>473</v>
      </c>
      <c r="L248" s="184" t="s">
        <v>474</v>
      </c>
      <c r="M248" s="193" t="str">
        <f>IberianPower!$D$18&amp;" "&amp;IberianPower!$D$32&amp;" for "&amp;IberianPower!$D$41&amp;",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8" s="185"/>
      <c r="O248" s="185"/>
      <c r="P248" s="185"/>
      <c r="Q248" s="185"/>
      <c r="R248" s="185"/>
      <c r="S248" s="185"/>
      <c r="T248" s="185"/>
      <c r="U248" s="185"/>
      <c r="V248" s="185"/>
      <c r="W248" s="185"/>
      <c r="X248" s="185"/>
      <c r="Y248" s="185"/>
      <c r="Z248" s="185"/>
      <c r="AA248" s="185"/>
      <c r="AB248" s="185"/>
      <c r="AC248" s="185"/>
      <c r="AD248" s="185"/>
      <c r="AE248" s="185"/>
      <c r="AF248" s="185"/>
      <c r="AG248" s="185"/>
      <c r="AH248" s="185"/>
      <c r="AI248" s="185"/>
      <c r="AJ248" s="185"/>
      <c r="AK248" s="185"/>
      <c r="AL248" s="185"/>
      <c r="AM248" s="185"/>
      <c r="AN248" s="185"/>
      <c r="AO248" s="185"/>
      <c r="AP248" s="185"/>
      <c r="AQ248" s="185"/>
      <c r="AR248" s="185"/>
      <c r="AS248" s="185"/>
      <c r="AT248" s="185"/>
      <c r="AU248" s="185"/>
      <c r="AV248" s="185"/>
      <c r="AW248" s="185"/>
      <c r="AX248" s="185"/>
      <c r="AY248" s="185"/>
      <c r="AZ248" s="185"/>
      <c r="BA248" s="185"/>
      <c r="BB248" s="185"/>
      <c r="BC248" s="185"/>
    </row>
    <row r="249" spans="1:55" s="186" customFormat="1" ht="105.6" x14ac:dyDescent="0.25">
      <c r="A249" s="183" t="s">
        <v>825</v>
      </c>
      <c r="B249" s="184" t="s">
        <v>360</v>
      </c>
      <c r="C249" s="184" t="s">
        <v>694</v>
      </c>
      <c r="D249" s="184" t="s">
        <v>683</v>
      </c>
      <c r="E249" s="184" t="s">
        <v>451</v>
      </c>
      <c r="F249" s="184" t="s">
        <v>451</v>
      </c>
      <c r="G249" s="184" t="s">
        <v>299</v>
      </c>
      <c r="H249" s="184" t="s">
        <v>839</v>
      </c>
      <c r="I249" s="184" t="s">
        <v>451</v>
      </c>
      <c r="J249" s="184" t="s">
        <v>720</v>
      </c>
      <c r="K249" s="184" t="s">
        <v>473</v>
      </c>
      <c r="L249" s="184" t="s">
        <v>474</v>
      </c>
      <c r="M249" s="193" t="str">
        <f>IberianPower!$D$18&amp;" "&amp;IberianPower!$D$32&amp;" for "&amp;IberianPower!$D$41&amp;",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9" s="185"/>
      <c r="O249" s="185"/>
      <c r="P249" s="185"/>
      <c r="Q249" s="185"/>
      <c r="R249" s="185"/>
      <c r="S249" s="185"/>
      <c r="T249" s="185"/>
      <c r="U249" s="185"/>
      <c r="V249" s="185"/>
      <c r="W249" s="185"/>
      <c r="X249" s="185"/>
      <c r="Y249" s="185"/>
      <c r="Z249" s="185"/>
      <c r="AA249" s="185"/>
      <c r="AB249" s="185"/>
      <c r="AC249" s="185"/>
      <c r="AD249" s="185"/>
      <c r="AE249" s="185"/>
      <c r="AF249" s="185"/>
      <c r="AG249" s="185"/>
      <c r="AH249" s="185"/>
      <c r="AI249" s="185"/>
      <c r="AJ249" s="185"/>
      <c r="AK249" s="185"/>
      <c r="AL249" s="185"/>
      <c r="AM249" s="185"/>
      <c r="AN249" s="185"/>
      <c r="AO249" s="185"/>
      <c r="AP249" s="185"/>
      <c r="AQ249" s="185"/>
      <c r="AR249" s="185"/>
      <c r="AS249" s="185"/>
      <c r="AT249" s="185"/>
      <c r="AU249" s="185"/>
      <c r="AV249" s="185"/>
      <c r="AW249" s="185"/>
      <c r="AX249" s="185"/>
      <c r="AY249" s="185"/>
      <c r="AZ249" s="185"/>
      <c r="BA249" s="185"/>
      <c r="BB249" s="185"/>
      <c r="BC249" s="185"/>
    </row>
    <row r="250" spans="1:55" s="186" customFormat="1" ht="92.4" x14ac:dyDescent="0.25">
      <c r="A250" s="183" t="s">
        <v>825</v>
      </c>
      <c r="B250" s="184" t="s">
        <v>360</v>
      </c>
      <c r="C250" s="184" t="s">
        <v>694</v>
      </c>
      <c r="D250" s="184" t="s">
        <v>683</v>
      </c>
      <c r="E250" s="184" t="s">
        <v>451</v>
      </c>
      <c r="F250" s="184" t="s">
        <v>451</v>
      </c>
      <c r="G250" s="184" t="s">
        <v>651</v>
      </c>
      <c r="H250" s="184" t="s">
        <v>725</v>
      </c>
      <c r="I250" s="184" t="s">
        <v>451</v>
      </c>
      <c r="J250" s="184" t="s">
        <v>662</v>
      </c>
      <c r="K250" s="184" t="s">
        <v>473</v>
      </c>
      <c r="L250" s="184" t="s">
        <v>474</v>
      </c>
      <c r="M250" s="193" t="str">
        <f>IberianPower!$D$18&amp;" "&amp;IberianPower!$D$33&amp;" for "&amp;IberianPower!$D$38&amp;",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0" s="185"/>
      <c r="O250" s="185"/>
      <c r="P250" s="185"/>
      <c r="Q250" s="185"/>
      <c r="R250" s="185"/>
      <c r="S250" s="185"/>
      <c r="T250" s="185"/>
      <c r="U250" s="185"/>
      <c r="V250" s="185"/>
      <c r="W250" s="185"/>
      <c r="X250" s="185"/>
      <c r="Y250" s="185"/>
      <c r="Z250" s="185"/>
      <c r="AA250" s="185"/>
      <c r="AB250" s="185"/>
      <c r="AC250" s="185"/>
      <c r="AD250" s="185"/>
      <c r="AE250" s="185"/>
      <c r="AF250" s="185"/>
      <c r="AG250" s="185"/>
      <c r="AH250" s="185"/>
      <c r="AI250" s="185"/>
      <c r="AJ250" s="185"/>
      <c r="AK250" s="185"/>
      <c r="AL250" s="185"/>
      <c r="AM250" s="185"/>
      <c r="AN250" s="185"/>
      <c r="AO250" s="185"/>
      <c r="AP250" s="185"/>
      <c r="AQ250" s="185"/>
      <c r="AR250" s="185"/>
      <c r="AS250" s="185"/>
      <c r="AT250" s="185"/>
      <c r="AU250" s="185"/>
      <c r="AV250" s="185"/>
      <c r="AW250" s="185"/>
      <c r="AX250" s="185"/>
      <c r="AY250" s="185"/>
      <c r="AZ250" s="185"/>
      <c r="BA250" s="185"/>
      <c r="BB250" s="185"/>
      <c r="BC250" s="185"/>
    </row>
    <row r="251" spans="1:55" s="186" customFormat="1" ht="92.4" x14ac:dyDescent="0.25">
      <c r="A251" s="183" t="s">
        <v>825</v>
      </c>
      <c r="B251" s="184" t="s">
        <v>360</v>
      </c>
      <c r="C251" s="184" t="s">
        <v>694</v>
      </c>
      <c r="D251" s="184" t="s">
        <v>683</v>
      </c>
      <c r="E251" s="184" t="s">
        <v>451</v>
      </c>
      <c r="F251" s="184" t="s">
        <v>451</v>
      </c>
      <c r="G251" s="184" t="s">
        <v>664</v>
      </c>
      <c r="H251" s="184" t="s">
        <v>725</v>
      </c>
      <c r="I251" s="184" t="s">
        <v>451</v>
      </c>
      <c r="J251" s="184" t="s">
        <v>662</v>
      </c>
      <c r="K251" s="184" t="s">
        <v>473</v>
      </c>
      <c r="L251" s="184" t="s">
        <v>474</v>
      </c>
      <c r="M251" s="193" t="str">
        <f>IberianPower!$D$18&amp;" "&amp;IberianPower!$D$33&amp;" for "&amp;IberianPower!$D$38&amp;",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1" s="185"/>
      <c r="O251" s="185"/>
      <c r="P251" s="185"/>
      <c r="Q251" s="185"/>
      <c r="R251" s="185"/>
      <c r="S251" s="185"/>
      <c r="T251" s="185"/>
      <c r="U251" s="185"/>
      <c r="V251" s="185"/>
      <c r="W251" s="185"/>
      <c r="X251" s="185"/>
      <c r="Y251" s="185"/>
      <c r="Z251" s="185"/>
      <c r="AA251" s="185"/>
      <c r="AB251" s="185"/>
      <c r="AC251" s="185"/>
      <c r="AD251" s="185"/>
      <c r="AE251" s="185"/>
      <c r="AF251" s="185"/>
      <c r="AG251" s="185"/>
      <c r="AH251" s="185"/>
      <c r="AI251" s="185"/>
      <c r="AJ251" s="185"/>
      <c r="AK251" s="185"/>
      <c r="AL251" s="185"/>
      <c r="AM251" s="185"/>
      <c r="AN251" s="185"/>
      <c r="AO251" s="185"/>
      <c r="AP251" s="185"/>
      <c r="AQ251" s="185"/>
      <c r="AR251" s="185"/>
      <c r="AS251" s="185"/>
      <c r="AT251" s="185"/>
      <c r="AU251" s="185"/>
      <c r="AV251" s="185"/>
      <c r="AW251" s="185"/>
      <c r="AX251" s="185"/>
      <c r="AY251" s="185"/>
      <c r="AZ251" s="185"/>
      <c r="BA251" s="185"/>
      <c r="BB251" s="185"/>
      <c r="BC251" s="185"/>
    </row>
    <row r="252" spans="1:55" s="186" customFormat="1" ht="92.4" x14ac:dyDescent="0.25">
      <c r="A252" s="183" t="s">
        <v>825</v>
      </c>
      <c r="B252" s="184" t="s">
        <v>360</v>
      </c>
      <c r="C252" s="184" t="s">
        <v>694</v>
      </c>
      <c r="D252" s="184" t="s">
        <v>683</v>
      </c>
      <c r="E252" s="184" t="s">
        <v>451</v>
      </c>
      <c r="F252" s="184" t="s">
        <v>451</v>
      </c>
      <c r="G252" s="184" t="s">
        <v>670</v>
      </c>
      <c r="H252" s="184" t="s">
        <v>725</v>
      </c>
      <c r="I252" s="184" t="s">
        <v>451</v>
      </c>
      <c r="J252" s="184" t="s">
        <v>662</v>
      </c>
      <c r="K252" s="184" t="s">
        <v>473</v>
      </c>
      <c r="L252" s="184" t="s">
        <v>474</v>
      </c>
      <c r="M252" s="193" t="str">
        <f>IberianPower!$D$18&amp;" "&amp;IberianPower!$D$33&amp;" for "&amp;IberianPower!$D$38&amp;",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2" s="185"/>
      <c r="O252" s="185"/>
      <c r="P252" s="185"/>
      <c r="Q252" s="185"/>
      <c r="R252" s="185"/>
      <c r="S252" s="185"/>
      <c r="T252" s="185"/>
      <c r="U252" s="185"/>
      <c r="V252" s="185"/>
      <c r="W252" s="185"/>
      <c r="X252" s="185"/>
      <c r="Y252" s="185"/>
      <c r="Z252" s="185"/>
      <c r="AA252" s="185"/>
      <c r="AB252" s="185"/>
      <c r="AC252" s="185"/>
      <c r="AD252" s="185"/>
      <c r="AE252" s="185"/>
      <c r="AF252" s="185"/>
      <c r="AG252" s="185"/>
      <c r="AH252" s="185"/>
      <c r="AI252" s="185"/>
      <c r="AJ252" s="185"/>
      <c r="AK252" s="185"/>
      <c r="AL252" s="185"/>
      <c r="AM252" s="185"/>
      <c r="AN252" s="185"/>
      <c r="AO252" s="185"/>
      <c r="AP252" s="185"/>
      <c r="AQ252" s="185"/>
      <c r="AR252" s="185"/>
      <c r="AS252" s="185"/>
      <c r="AT252" s="185"/>
      <c r="AU252" s="185"/>
      <c r="AV252" s="185"/>
      <c r="AW252" s="185"/>
      <c r="AX252" s="185"/>
      <c r="AY252" s="185"/>
      <c r="AZ252" s="185"/>
      <c r="BA252" s="185"/>
      <c r="BB252" s="185"/>
      <c r="BC252" s="185"/>
    </row>
    <row r="253" spans="1:55" s="186" customFormat="1" ht="79.2" x14ac:dyDescent="0.25">
      <c r="A253" s="183" t="s">
        <v>825</v>
      </c>
      <c r="B253" s="184" t="s">
        <v>360</v>
      </c>
      <c r="C253" s="184" t="s">
        <v>694</v>
      </c>
      <c r="D253" s="184" t="s">
        <v>683</v>
      </c>
      <c r="E253" s="184" t="s">
        <v>451</v>
      </c>
      <c r="F253" s="184" t="s">
        <v>451</v>
      </c>
      <c r="G253" s="184" t="s">
        <v>669</v>
      </c>
      <c r="H253" s="184" t="s">
        <v>725</v>
      </c>
      <c r="I253" s="184" t="s">
        <v>451</v>
      </c>
      <c r="J253" s="184" t="s">
        <v>662</v>
      </c>
      <c r="K253" s="184" t="s">
        <v>473</v>
      </c>
      <c r="L253" s="184" t="s">
        <v>474</v>
      </c>
      <c r="M253" s="193" t="str">
        <f>IberianPower!$D$18&amp;" "&amp;IberianPower!$D$33&amp;" for "&amp;IberianPower!$D$38&amp;", for the "&amp;IberianPower!$D$280&amp;", quoted in Portuguese Escudos per "&amp;UKPower!$D$63</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 quoted in Portuguese Escudos per Megawatt (1,000,000 watts) hour of electricity, where watt is a unit of electrical power equivalent to one joule per second</v>
      </c>
      <c r="N253" s="185"/>
      <c r="O253" s="185"/>
      <c r="P253" s="185"/>
      <c r="Q253" s="185"/>
      <c r="R253" s="185"/>
      <c r="S253" s="185"/>
      <c r="T253" s="185"/>
      <c r="U253" s="185"/>
      <c r="V253" s="185"/>
      <c r="W253" s="185"/>
      <c r="X253" s="185"/>
      <c r="Y253" s="185"/>
      <c r="Z253" s="185"/>
      <c r="AA253" s="185"/>
      <c r="AB253" s="185"/>
      <c r="AC253" s="185"/>
      <c r="AD253" s="185"/>
      <c r="AE253" s="185"/>
      <c r="AF253" s="185"/>
      <c r="AG253" s="185"/>
      <c r="AH253" s="185"/>
      <c r="AI253" s="185"/>
      <c r="AJ253" s="185"/>
      <c r="AK253" s="185"/>
      <c r="AL253" s="185"/>
      <c r="AM253" s="185"/>
      <c r="AN253" s="185"/>
      <c r="AO253" s="185"/>
      <c r="AP253" s="185"/>
      <c r="AQ253" s="185"/>
      <c r="AR253" s="185"/>
      <c r="AS253" s="185"/>
      <c r="AT253" s="185"/>
      <c r="AU253" s="185"/>
      <c r="AV253" s="185"/>
      <c r="AW253" s="185"/>
      <c r="AX253" s="185"/>
      <c r="AY253" s="185"/>
      <c r="AZ253" s="185"/>
      <c r="BA253" s="185"/>
      <c r="BB253" s="185"/>
      <c r="BC253" s="185"/>
    </row>
    <row r="254" spans="1:55" s="186" customFormat="1" ht="92.4" x14ac:dyDescent="0.25">
      <c r="A254" s="183" t="s">
        <v>825</v>
      </c>
      <c r="B254" s="184" t="s">
        <v>360</v>
      </c>
      <c r="C254" s="184" t="s">
        <v>694</v>
      </c>
      <c r="D254" s="184" t="s">
        <v>683</v>
      </c>
      <c r="E254" s="184" t="s">
        <v>451</v>
      </c>
      <c r="F254" s="184" t="s">
        <v>451</v>
      </c>
      <c r="G254" s="184" t="s">
        <v>671</v>
      </c>
      <c r="H254" s="184" t="s">
        <v>725</v>
      </c>
      <c r="I254" s="184" t="s">
        <v>451</v>
      </c>
      <c r="J254" s="184" t="s">
        <v>662</v>
      </c>
      <c r="K254" s="184" t="s">
        <v>473</v>
      </c>
      <c r="L254" s="184" t="s">
        <v>474</v>
      </c>
      <c r="M254" s="193" t="str">
        <f>IberianPower!$D$18&amp;" "&amp;IberianPower!$D$33&amp;" for "&amp;IberianPower!$D$38&amp;",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4" s="185"/>
      <c r="O254" s="185"/>
      <c r="P254" s="185"/>
      <c r="Q254" s="185"/>
      <c r="R254" s="185"/>
      <c r="S254" s="185"/>
      <c r="T254" s="185"/>
      <c r="U254" s="185"/>
      <c r="V254" s="185"/>
      <c r="W254" s="185"/>
      <c r="X254" s="185"/>
      <c r="Y254" s="185"/>
      <c r="Z254" s="185"/>
      <c r="AA254" s="185"/>
      <c r="AB254" s="185"/>
      <c r="AC254" s="185"/>
      <c r="AD254" s="185"/>
      <c r="AE254" s="185"/>
      <c r="AF254" s="185"/>
      <c r="AG254" s="185"/>
      <c r="AH254" s="185"/>
      <c r="AI254" s="185"/>
      <c r="AJ254" s="185"/>
      <c r="AK254" s="185"/>
      <c r="AL254" s="185"/>
      <c r="AM254" s="185"/>
      <c r="AN254" s="185"/>
      <c r="AO254" s="185"/>
      <c r="AP254" s="185"/>
      <c r="AQ254" s="185"/>
      <c r="AR254" s="185"/>
      <c r="AS254" s="185"/>
      <c r="AT254" s="185"/>
      <c r="AU254" s="185"/>
      <c r="AV254" s="185"/>
      <c r="AW254" s="185"/>
      <c r="AX254" s="185"/>
      <c r="AY254" s="185"/>
      <c r="AZ254" s="185"/>
      <c r="BA254" s="185"/>
      <c r="BB254" s="185"/>
      <c r="BC254" s="185"/>
    </row>
    <row r="255" spans="1:55" s="186" customFormat="1" ht="105.6" x14ac:dyDescent="0.25">
      <c r="A255" s="183" t="s">
        <v>825</v>
      </c>
      <c r="B255" s="184" t="s">
        <v>360</v>
      </c>
      <c r="C255" s="184" t="s">
        <v>694</v>
      </c>
      <c r="D255" s="184" t="s">
        <v>683</v>
      </c>
      <c r="E255" s="184" t="s">
        <v>451</v>
      </c>
      <c r="F255" s="184" t="s">
        <v>451</v>
      </c>
      <c r="G255" s="184" t="s">
        <v>299</v>
      </c>
      <c r="H255" s="184" t="s">
        <v>725</v>
      </c>
      <c r="I255" s="184" t="s">
        <v>451</v>
      </c>
      <c r="J255" s="184" t="s">
        <v>662</v>
      </c>
      <c r="K255" s="184" t="s">
        <v>473</v>
      </c>
      <c r="L255" s="184" t="s">
        <v>474</v>
      </c>
      <c r="M255" s="193" t="str">
        <f>IberianPower!$D$18&amp;" "&amp;IberianPower!$D$33&amp;" for "&amp;IberianPower!$D$38&amp;",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5" s="185"/>
      <c r="O255" s="185"/>
      <c r="P255" s="185"/>
      <c r="Q255" s="185"/>
      <c r="R255" s="185"/>
      <c r="S255" s="185"/>
      <c r="T255" s="185"/>
      <c r="U255" s="185"/>
      <c r="V255" s="185"/>
      <c r="W255" s="185"/>
      <c r="X255" s="185"/>
      <c r="Y255" s="185"/>
      <c r="Z255" s="185"/>
      <c r="AA255" s="185"/>
      <c r="AB255" s="185"/>
      <c r="AC255" s="185"/>
      <c r="AD255" s="185"/>
      <c r="AE255" s="185"/>
      <c r="AF255" s="185"/>
      <c r="AG255" s="185"/>
      <c r="AH255" s="185"/>
      <c r="AI255" s="185"/>
      <c r="AJ255" s="185"/>
      <c r="AK255" s="185"/>
      <c r="AL255" s="185"/>
      <c r="AM255" s="185"/>
      <c r="AN255" s="185"/>
      <c r="AO255" s="185"/>
      <c r="AP255" s="185"/>
      <c r="AQ255" s="185"/>
      <c r="AR255" s="185"/>
      <c r="AS255" s="185"/>
      <c r="AT255" s="185"/>
      <c r="AU255" s="185"/>
      <c r="AV255" s="185"/>
      <c r="AW255" s="185"/>
      <c r="AX255" s="185"/>
      <c r="AY255" s="185"/>
      <c r="AZ255" s="185"/>
      <c r="BA255" s="185"/>
      <c r="BB255" s="185"/>
      <c r="BC255" s="185"/>
    </row>
    <row r="256" spans="1:55" s="186" customFormat="1" ht="92.4" x14ac:dyDescent="0.25">
      <c r="A256" s="183" t="s">
        <v>825</v>
      </c>
      <c r="B256" s="184" t="s">
        <v>360</v>
      </c>
      <c r="C256" s="184" t="s">
        <v>694</v>
      </c>
      <c r="D256" s="184" t="s">
        <v>683</v>
      </c>
      <c r="E256" s="184" t="s">
        <v>451</v>
      </c>
      <c r="F256" s="184" t="s">
        <v>451</v>
      </c>
      <c r="G256" s="184" t="s">
        <v>651</v>
      </c>
      <c r="H256" s="184" t="s">
        <v>725</v>
      </c>
      <c r="I256" s="184" t="s">
        <v>451</v>
      </c>
      <c r="J256" s="184" t="s">
        <v>718</v>
      </c>
      <c r="K256" s="184" t="s">
        <v>473</v>
      </c>
      <c r="L256" s="184" t="s">
        <v>474</v>
      </c>
      <c r="M256" s="193" t="str">
        <f>IberianPower!$D$18&amp;" "&amp;IberianPower!$D$33&amp;" for "&amp;IberianPower!$D$39&amp;",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6" s="185"/>
      <c r="O256" s="185"/>
      <c r="P256" s="185"/>
      <c r="Q256" s="185"/>
      <c r="R256" s="185"/>
      <c r="S256" s="185"/>
      <c r="T256" s="185"/>
      <c r="U256" s="185"/>
      <c r="V256" s="185"/>
      <c r="W256" s="185"/>
      <c r="X256" s="185"/>
      <c r="Y256" s="185"/>
      <c r="Z256" s="185"/>
      <c r="AA256" s="185"/>
      <c r="AB256" s="185"/>
      <c r="AC256" s="185"/>
      <c r="AD256" s="185"/>
      <c r="AE256" s="185"/>
      <c r="AF256" s="185"/>
      <c r="AG256" s="185"/>
      <c r="AH256" s="185"/>
      <c r="AI256" s="185"/>
      <c r="AJ256" s="185"/>
      <c r="AK256" s="185"/>
      <c r="AL256" s="185"/>
      <c r="AM256" s="185"/>
      <c r="AN256" s="185"/>
      <c r="AO256" s="185"/>
      <c r="AP256" s="185"/>
      <c r="AQ256" s="185"/>
      <c r="AR256" s="185"/>
      <c r="AS256" s="185"/>
      <c r="AT256" s="185"/>
      <c r="AU256" s="185"/>
      <c r="AV256" s="185"/>
      <c r="AW256" s="185"/>
      <c r="AX256" s="185"/>
      <c r="AY256" s="185"/>
      <c r="AZ256" s="185"/>
      <c r="BA256" s="185"/>
      <c r="BB256" s="185"/>
      <c r="BC256" s="185"/>
    </row>
    <row r="257" spans="1:55" s="186" customFormat="1" ht="92.4" x14ac:dyDescent="0.25">
      <c r="A257" s="183" t="s">
        <v>825</v>
      </c>
      <c r="B257" s="184" t="s">
        <v>360</v>
      </c>
      <c r="C257" s="184" t="s">
        <v>694</v>
      </c>
      <c r="D257" s="184" t="s">
        <v>683</v>
      </c>
      <c r="E257" s="184" t="s">
        <v>451</v>
      </c>
      <c r="F257" s="184" t="s">
        <v>451</v>
      </c>
      <c r="G257" s="184" t="s">
        <v>664</v>
      </c>
      <c r="H257" s="184" t="s">
        <v>725</v>
      </c>
      <c r="I257" s="184" t="s">
        <v>451</v>
      </c>
      <c r="J257" s="184" t="s">
        <v>718</v>
      </c>
      <c r="K257" s="184" t="s">
        <v>473</v>
      </c>
      <c r="L257" s="184" t="s">
        <v>474</v>
      </c>
      <c r="M257" s="193" t="str">
        <f>IberianPower!$D$18&amp;" "&amp;IberianPower!$D$33&amp;" for "&amp;IberianPower!$D$39&amp;",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7" s="185"/>
      <c r="O257" s="185"/>
      <c r="P257" s="185"/>
      <c r="Q257" s="185"/>
      <c r="R257" s="185"/>
      <c r="S257" s="185"/>
      <c r="T257" s="185"/>
      <c r="U257" s="185"/>
      <c r="V257" s="185"/>
      <c r="W257" s="185"/>
      <c r="X257" s="185"/>
      <c r="Y257" s="185"/>
      <c r="Z257" s="185"/>
      <c r="AA257" s="185"/>
      <c r="AB257" s="185"/>
      <c r="AC257" s="185"/>
      <c r="AD257" s="185"/>
      <c r="AE257" s="185"/>
      <c r="AF257" s="185"/>
      <c r="AG257" s="185"/>
      <c r="AH257" s="185"/>
      <c r="AI257" s="185"/>
      <c r="AJ257" s="185"/>
      <c r="AK257" s="185"/>
      <c r="AL257" s="185"/>
      <c r="AM257" s="185"/>
      <c r="AN257" s="185"/>
      <c r="AO257" s="185"/>
      <c r="AP257" s="185"/>
      <c r="AQ257" s="185"/>
      <c r="AR257" s="185"/>
      <c r="AS257" s="185"/>
      <c r="AT257" s="185"/>
      <c r="AU257" s="185"/>
      <c r="AV257" s="185"/>
      <c r="AW257" s="185"/>
      <c r="AX257" s="185"/>
      <c r="AY257" s="185"/>
      <c r="AZ257" s="185"/>
      <c r="BA257" s="185"/>
      <c r="BB257" s="185"/>
      <c r="BC257" s="185"/>
    </row>
    <row r="258" spans="1:55" s="186" customFormat="1" ht="92.4" x14ac:dyDescent="0.25">
      <c r="A258" s="183" t="s">
        <v>825</v>
      </c>
      <c r="B258" s="184" t="s">
        <v>360</v>
      </c>
      <c r="C258" s="184" t="s">
        <v>694</v>
      </c>
      <c r="D258" s="184" t="s">
        <v>683</v>
      </c>
      <c r="E258" s="184" t="s">
        <v>451</v>
      </c>
      <c r="F258" s="184" t="s">
        <v>451</v>
      </c>
      <c r="G258" s="184" t="s">
        <v>670</v>
      </c>
      <c r="H258" s="184" t="s">
        <v>725</v>
      </c>
      <c r="I258" s="184" t="s">
        <v>451</v>
      </c>
      <c r="J258" s="184" t="s">
        <v>718</v>
      </c>
      <c r="K258" s="184" t="s">
        <v>473</v>
      </c>
      <c r="L258" s="184" t="s">
        <v>474</v>
      </c>
      <c r="M258" s="193" t="str">
        <f>IberianPower!$D$18&amp;" "&amp;IberianPower!$D$33&amp;" for "&amp;IberianPower!$D$39&amp;",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8" s="185"/>
      <c r="O258" s="185"/>
      <c r="P258" s="185"/>
      <c r="Q258" s="185"/>
      <c r="R258" s="185"/>
      <c r="S258" s="185"/>
      <c r="T258" s="185"/>
      <c r="U258" s="185"/>
      <c r="V258" s="185"/>
      <c r="W258" s="185"/>
      <c r="X258" s="185"/>
      <c r="Y258" s="185"/>
      <c r="Z258" s="185"/>
      <c r="AA258" s="185"/>
      <c r="AB258" s="185"/>
      <c r="AC258" s="185"/>
      <c r="AD258" s="185"/>
      <c r="AE258" s="185"/>
      <c r="AF258" s="185"/>
      <c r="AG258" s="185"/>
      <c r="AH258" s="185"/>
      <c r="AI258" s="185"/>
      <c r="AJ258" s="185"/>
      <c r="AK258" s="185"/>
      <c r="AL258" s="185"/>
      <c r="AM258" s="185"/>
      <c r="AN258" s="185"/>
      <c r="AO258" s="185"/>
      <c r="AP258" s="185"/>
      <c r="AQ258" s="185"/>
      <c r="AR258" s="185"/>
      <c r="AS258" s="185"/>
      <c r="AT258" s="185"/>
      <c r="AU258" s="185"/>
      <c r="AV258" s="185"/>
      <c r="AW258" s="185"/>
      <c r="AX258" s="185"/>
      <c r="AY258" s="185"/>
      <c r="AZ258" s="185"/>
      <c r="BA258" s="185"/>
      <c r="BB258" s="185"/>
      <c r="BC258" s="185"/>
    </row>
    <row r="259" spans="1:55" s="186" customFormat="1" ht="92.4" x14ac:dyDescent="0.25">
      <c r="A259" s="183" t="s">
        <v>825</v>
      </c>
      <c r="B259" s="184" t="s">
        <v>360</v>
      </c>
      <c r="C259" s="184" t="s">
        <v>694</v>
      </c>
      <c r="D259" s="184" t="s">
        <v>683</v>
      </c>
      <c r="E259" s="184" t="s">
        <v>451</v>
      </c>
      <c r="F259" s="184" t="s">
        <v>451</v>
      </c>
      <c r="G259" s="184" t="s">
        <v>669</v>
      </c>
      <c r="H259" s="184" t="s">
        <v>725</v>
      </c>
      <c r="I259" s="184" t="s">
        <v>451</v>
      </c>
      <c r="J259" s="184" t="s">
        <v>718</v>
      </c>
      <c r="K259" s="184" t="s">
        <v>473</v>
      </c>
      <c r="L259" s="184" t="s">
        <v>474</v>
      </c>
      <c r="M259" s="193" t="str">
        <f>IberianPower!$D$18&amp;" "&amp;IberianPower!$D$33&amp;" for "&amp;IberianPower!$D$39&amp;",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9" s="185"/>
      <c r="O259" s="185"/>
      <c r="P259" s="185"/>
      <c r="Q259" s="185"/>
      <c r="R259" s="185"/>
      <c r="S259" s="185"/>
      <c r="T259" s="185"/>
      <c r="U259" s="185"/>
      <c r="V259" s="185"/>
      <c r="W259" s="185"/>
      <c r="X259" s="185"/>
      <c r="Y259" s="185"/>
      <c r="Z259" s="185"/>
      <c r="AA259" s="185"/>
      <c r="AB259" s="185"/>
      <c r="AC259" s="185"/>
      <c r="AD259" s="185"/>
      <c r="AE259" s="185"/>
      <c r="AF259" s="185"/>
      <c r="AG259" s="185"/>
      <c r="AH259" s="185"/>
      <c r="AI259" s="185"/>
      <c r="AJ259" s="185"/>
      <c r="AK259" s="185"/>
      <c r="AL259" s="185"/>
      <c r="AM259" s="185"/>
      <c r="AN259" s="185"/>
      <c r="AO259" s="185"/>
      <c r="AP259" s="185"/>
      <c r="AQ259" s="185"/>
      <c r="AR259" s="185"/>
      <c r="AS259" s="185"/>
      <c r="AT259" s="185"/>
      <c r="AU259" s="185"/>
      <c r="AV259" s="185"/>
      <c r="AW259" s="185"/>
      <c r="AX259" s="185"/>
      <c r="AY259" s="185"/>
      <c r="AZ259" s="185"/>
      <c r="BA259" s="185"/>
      <c r="BB259" s="185"/>
      <c r="BC259" s="185"/>
    </row>
    <row r="260" spans="1:55" s="186" customFormat="1" ht="92.4" x14ac:dyDescent="0.25">
      <c r="A260" s="183" t="s">
        <v>825</v>
      </c>
      <c r="B260" s="184" t="s">
        <v>360</v>
      </c>
      <c r="C260" s="184" t="s">
        <v>694</v>
      </c>
      <c r="D260" s="184" t="s">
        <v>683</v>
      </c>
      <c r="E260" s="184" t="s">
        <v>451</v>
      </c>
      <c r="F260" s="184" t="s">
        <v>451</v>
      </c>
      <c r="G260" s="184" t="s">
        <v>671</v>
      </c>
      <c r="H260" s="184" t="s">
        <v>725</v>
      </c>
      <c r="I260" s="184" t="s">
        <v>451</v>
      </c>
      <c r="J260" s="184" t="s">
        <v>718</v>
      </c>
      <c r="K260" s="184" t="s">
        <v>473</v>
      </c>
      <c r="L260" s="184" t="s">
        <v>474</v>
      </c>
      <c r="M260" s="193" t="str">
        <f>IberianPower!$D$18&amp;" "&amp;IberianPower!$D$33&amp;" for "&amp;IberianPower!$D$39&amp;",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0" s="185"/>
      <c r="O260" s="185"/>
      <c r="P260" s="185"/>
      <c r="Q260" s="185"/>
      <c r="R260" s="185"/>
      <c r="S260" s="185"/>
      <c r="T260" s="185"/>
      <c r="U260" s="185"/>
      <c r="V260" s="185"/>
      <c r="W260" s="185"/>
      <c r="X260" s="185"/>
      <c r="Y260" s="185"/>
      <c r="Z260" s="185"/>
      <c r="AA260" s="185"/>
      <c r="AB260" s="185"/>
      <c r="AC260" s="185"/>
      <c r="AD260" s="185"/>
      <c r="AE260" s="185"/>
      <c r="AF260" s="185"/>
      <c r="AG260" s="185"/>
      <c r="AH260" s="185"/>
      <c r="AI260" s="185"/>
      <c r="AJ260" s="185"/>
      <c r="AK260" s="185"/>
      <c r="AL260" s="185"/>
      <c r="AM260" s="185"/>
      <c r="AN260" s="185"/>
      <c r="AO260" s="185"/>
      <c r="AP260" s="185"/>
      <c r="AQ260" s="185"/>
      <c r="AR260" s="185"/>
      <c r="AS260" s="185"/>
      <c r="AT260" s="185"/>
      <c r="AU260" s="185"/>
      <c r="AV260" s="185"/>
      <c r="AW260" s="185"/>
      <c r="AX260" s="185"/>
      <c r="AY260" s="185"/>
      <c r="AZ260" s="185"/>
      <c r="BA260" s="185"/>
      <c r="BB260" s="185"/>
      <c r="BC260" s="185"/>
    </row>
    <row r="261" spans="1:55" s="186" customFormat="1" ht="105.6" x14ac:dyDescent="0.25">
      <c r="A261" s="183" t="s">
        <v>825</v>
      </c>
      <c r="B261" s="184" t="s">
        <v>360</v>
      </c>
      <c r="C261" s="184" t="s">
        <v>694</v>
      </c>
      <c r="D261" s="184" t="s">
        <v>683</v>
      </c>
      <c r="E261" s="184" t="s">
        <v>451</v>
      </c>
      <c r="F261" s="184" t="s">
        <v>451</v>
      </c>
      <c r="G261" s="184" t="s">
        <v>299</v>
      </c>
      <c r="H261" s="184" t="s">
        <v>725</v>
      </c>
      <c r="I261" s="184" t="s">
        <v>451</v>
      </c>
      <c r="J261" s="184" t="s">
        <v>718</v>
      </c>
      <c r="K261" s="184" t="s">
        <v>473</v>
      </c>
      <c r="L261" s="184" t="s">
        <v>474</v>
      </c>
      <c r="M261" s="193" t="str">
        <f>IberianPower!$D$18&amp;" "&amp;IberianPower!$D$33&amp;" for "&amp;IberianPower!$D$39&amp;",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1" s="185"/>
      <c r="O261" s="185"/>
      <c r="P261" s="185"/>
      <c r="Q261" s="185"/>
      <c r="R261" s="185"/>
      <c r="S261" s="185"/>
      <c r="T261" s="185"/>
      <c r="U261" s="185"/>
      <c r="V261" s="185"/>
      <c r="W261" s="185"/>
      <c r="X261" s="185"/>
      <c r="Y261" s="185"/>
      <c r="Z261" s="185"/>
      <c r="AA261" s="185"/>
      <c r="AB261" s="185"/>
      <c r="AC261" s="185"/>
      <c r="AD261" s="185"/>
      <c r="AE261" s="185"/>
      <c r="AF261" s="185"/>
      <c r="AG261" s="185"/>
      <c r="AH261" s="185"/>
      <c r="AI261" s="185"/>
      <c r="AJ261" s="185"/>
      <c r="AK261" s="185"/>
      <c r="AL261" s="185"/>
      <c r="AM261" s="185"/>
      <c r="AN261" s="185"/>
      <c r="AO261" s="185"/>
      <c r="AP261" s="185"/>
      <c r="AQ261" s="185"/>
      <c r="AR261" s="185"/>
      <c r="AS261" s="185"/>
      <c r="AT261" s="185"/>
      <c r="AU261" s="185"/>
      <c r="AV261" s="185"/>
      <c r="AW261" s="185"/>
      <c r="AX261" s="185"/>
      <c r="AY261" s="185"/>
      <c r="AZ261" s="185"/>
      <c r="BA261" s="185"/>
      <c r="BB261" s="185"/>
      <c r="BC261" s="185"/>
    </row>
    <row r="262" spans="1:55" s="186" customFormat="1" ht="92.4" x14ac:dyDescent="0.25">
      <c r="A262" s="183" t="s">
        <v>825</v>
      </c>
      <c r="B262" s="184" t="s">
        <v>360</v>
      </c>
      <c r="C262" s="184" t="s">
        <v>694</v>
      </c>
      <c r="D262" s="184" t="s">
        <v>683</v>
      </c>
      <c r="E262" s="184" t="s">
        <v>451</v>
      </c>
      <c r="F262" s="184" t="s">
        <v>451</v>
      </c>
      <c r="G262" s="184" t="s">
        <v>651</v>
      </c>
      <c r="H262" s="184" t="s">
        <v>725</v>
      </c>
      <c r="I262" s="184" t="s">
        <v>451</v>
      </c>
      <c r="J262" s="184" t="s">
        <v>719</v>
      </c>
      <c r="K262" s="184" t="s">
        <v>473</v>
      </c>
      <c r="L262" s="184" t="s">
        <v>474</v>
      </c>
      <c r="M262" s="193" t="str">
        <f>IberianPower!$D$18&amp;" "&amp;IberianPower!$D$33&amp;" for "&amp;IberianPower!$D$40&amp;",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2" s="185"/>
      <c r="O262" s="185"/>
      <c r="P262" s="185"/>
      <c r="Q262" s="185"/>
      <c r="R262" s="185"/>
      <c r="S262" s="185"/>
      <c r="T262" s="185"/>
      <c r="U262" s="185"/>
      <c r="V262" s="185"/>
      <c r="W262" s="185"/>
      <c r="X262" s="185"/>
      <c r="Y262" s="185"/>
      <c r="Z262" s="185"/>
      <c r="AA262" s="185"/>
      <c r="AB262" s="185"/>
      <c r="AC262" s="185"/>
      <c r="AD262" s="185"/>
      <c r="AE262" s="185"/>
      <c r="AF262" s="185"/>
      <c r="AG262" s="185"/>
      <c r="AH262" s="185"/>
      <c r="AI262" s="185"/>
      <c r="AJ262" s="185"/>
      <c r="AK262" s="185"/>
      <c r="AL262" s="185"/>
      <c r="AM262" s="185"/>
      <c r="AN262" s="185"/>
      <c r="AO262" s="185"/>
      <c r="AP262" s="185"/>
      <c r="AQ262" s="185"/>
      <c r="AR262" s="185"/>
      <c r="AS262" s="185"/>
      <c r="AT262" s="185"/>
      <c r="AU262" s="185"/>
      <c r="AV262" s="185"/>
      <c r="AW262" s="185"/>
      <c r="AX262" s="185"/>
      <c r="AY262" s="185"/>
      <c r="AZ262" s="185"/>
      <c r="BA262" s="185"/>
      <c r="BB262" s="185"/>
      <c r="BC262" s="185"/>
    </row>
    <row r="263" spans="1:55" s="186" customFormat="1" ht="92.4" x14ac:dyDescent="0.25">
      <c r="A263" s="183" t="s">
        <v>825</v>
      </c>
      <c r="B263" s="184" t="s">
        <v>360</v>
      </c>
      <c r="C263" s="184" t="s">
        <v>694</v>
      </c>
      <c r="D263" s="184" t="s">
        <v>683</v>
      </c>
      <c r="E263" s="184" t="s">
        <v>451</v>
      </c>
      <c r="F263" s="184" t="s">
        <v>451</v>
      </c>
      <c r="G263" s="184" t="s">
        <v>664</v>
      </c>
      <c r="H263" s="184" t="s">
        <v>725</v>
      </c>
      <c r="I263" s="184" t="s">
        <v>451</v>
      </c>
      <c r="J263" s="184" t="s">
        <v>719</v>
      </c>
      <c r="K263" s="184" t="s">
        <v>473</v>
      </c>
      <c r="L263" s="184" t="s">
        <v>474</v>
      </c>
      <c r="M263" s="193" t="str">
        <f>IberianPower!$D$18&amp;" "&amp;IberianPower!$D$33&amp;" for "&amp;IberianPower!$D$40&amp;",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3" s="185"/>
      <c r="O263" s="185"/>
      <c r="P263" s="185"/>
      <c r="Q263" s="185"/>
      <c r="R263" s="185"/>
      <c r="S263" s="185"/>
      <c r="T263" s="185"/>
      <c r="U263" s="185"/>
      <c r="V263" s="185"/>
      <c r="W263" s="185"/>
      <c r="X263" s="185"/>
      <c r="Y263" s="185"/>
      <c r="Z263" s="185"/>
      <c r="AA263" s="185"/>
      <c r="AB263" s="185"/>
      <c r="AC263" s="185"/>
      <c r="AD263" s="185"/>
      <c r="AE263" s="185"/>
      <c r="AF263" s="185"/>
      <c r="AG263" s="185"/>
      <c r="AH263" s="185"/>
      <c r="AI263" s="185"/>
      <c r="AJ263" s="185"/>
      <c r="AK263" s="185"/>
      <c r="AL263" s="185"/>
      <c r="AM263" s="185"/>
      <c r="AN263" s="185"/>
      <c r="AO263" s="185"/>
      <c r="AP263" s="185"/>
      <c r="AQ263" s="185"/>
      <c r="AR263" s="185"/>
      <c r="AS263" s="185"/>
      <c r="AT263" s="185"/>
      <c r="AU263" s="185"/>
      <c r="AV263" s="185"/>
      <c r="AW263" s="185"/>
      <c r="AX263" s="185"/>
      <c r="AY263" s="185"/>
      <c r="AZ263" s="185"/>
      <c r="BA263" s="185"/>
      <c r="BB263" s="185"/>
      <c r="BC263" s="185"/>
    </row>
    <row r="264" spans="1:55" s="186" customFormat="1" ht="92.4" x14ac:dyDescent="0.25">
      <c r="A264" s="183" t="s">
        <v>825</v>
      </c>
      <c r="B264" s="184" t="s">
        <v>360</v>
      </c>
      <c r="C264" s="184" t="s">
        <v>694</v>
      </c>
      <c r="D264" s="184" t="s">
        <v>683</v>
      </c>
      <c r="E264" s="184" t="s">
        <v>451</v>
      </c>
      <c r="F264" s="184" t="s">
        <v>451</v>
      </c>
      <c r="G264" s="184" t="s">
        <v>670</v>
      </c>
      <c r="H264" s="184" t="s">
        <v>725</v>
      </c>
      <c r="I264" s="184" t="s">
        <v>451</v>
      </c>
      <c r="J264" s="184" t="s">
        <v>719</v>
      </c>
      <c r="K264" s="184" t="s">
        <v>473</v>
      </c>
      <c r="L264" s="184" t="s">
        <v>474</v>
      </c>
      <c r="M264" s="193" t="str">
        <f>IberianPower!$D$18&amp;" "&amp;IberianPower!$D$33&amp;" for "&amp;IberianPower!$D$40&amp;",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4" s="185"/>
      <c r="O264" s="185"/>
      <c r="P264" s="185"/>
      <c r="Q264" s="185"/>
      <c r="R264" s="185"/>
      <c r="S264" s="185"/>
      <c r="T264" s="185"/>
      <c r="U264" s="185"/>
      <c r="V264" s="185"/>
      <c r="W264" s="185"/>
      <c r="X264" s="185"/>
      <c r="Y264" s="185"/>
      <c r="Z264" s="185"/>
      <c r="AA264" s="185"/>
      <c r="AB264" s="185"/>
      <c r="AC264" s="185"/>
      <c r="AD264" s="185"/>
      <c r="AE264" s="185"/>
      <c r="AF264" s="185"/>
      <c r="AG264" s="185"/>
      <c r="AH264" s="185"/>
      <c r="AI264" s="185"/>
      <c r="AJ264" s="185"/>
      <c r="AK264" s="185"/>
      <c r="AL264" s="185"/>
      <c r="AM264" s="185"/>
      <c r="AN264" s="185"/>
      <c r="AO264" s="185"/>
      <c r="AP264" s="185"/>
      <c r="AQ264" s="185"/>
      <c r="AR264" s="185"/>
      <c r="AS264" s="185"/>
      <c r="AT264" s="185"/>
      <c r="AU264" s="185"/>
      <c r="AV264" s="185"/>
      <c r="AW264" s="185"/>
      <c r="AX264" s="185"/>
      <c r="AY264" s="185"/>
      <c r="AZ264" s="185"/>
      <c r="BA264" s="185"/>
      <c r="BB264" s="185"/>
      <c r="BC264" s="185"/>
    </row>
    <row r="265" spans="1:55" s="186" customFormat="1" ht="92.4" x14ac:dyDescent="0.25">
      <c r="A265" s="183" t="s">
        <v>825</v>
      </c>
      <c r="B265" s="184" t="s">
        <v>360</v>
      </c>
      <c r="C265" s="184" t="s">
        <v>694</v>
      </c>
      <c r="D265" s="184" t="s">
        <v>683</v>
      </c>
      <c r="E265" s="184" t="s">
        <v>451</v>
      </c>
      <c r="F265" s="184" t="s">
        <v>451</v>
      </c>
      <c r="G265" s="184" t="s">
        <v>669</v>
      </c>
      <c r="H265" s="184" t="s">
        <v>725</v>
      </c>
      <c r="I265" s="184" t="s">
        <v>451</v>
      </c>
      <c r="J265" s="184" t="s">
        <v>719</v>
      </c>
      <c r="K265" s="184" t="s">
        <v>473</v>
      </c>
      <c r="L265" s="184" t="s">
        <v>474</v>
      </c>
      <c r="M265" s="193" t="str">
        <f>IberianPower!$D$18&amp;" "&amp;IberianPower!$D$33&amp;" for "&amp;IberianPower!$D$40&amp;",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5" s="185"/>
      <c r="O265" s="185"/>
      <c r="P265" s="185"/>
      <c r="Q265" s="185"/>
      <c r="R265" s="185"/>
      <c r="S265" s="185"/>
      <c r="T265" s="185"/>
      <c r="U265" s="185"/>
      <c r="V265" s="185"/>
      <c r="W265" s="185"/>
      <c r="X265" s="185"/>
      <c r="Y265" s="185"/>
      <c r="Z265" s="185"/>
      <c r="AA265" s="185"/>
      <c r="AB265" s="185"/>
      <c r="AC265" s="185"/>
      <c r="AD265" s="185"/>
      <c r="AE265" s="185"/>
      <c r="AF265" s="185"/>
      <c r="AG265" s="185"/>
      <c r="AH265" s="185"/>
      <c r="AI265" s="185"/>
      <c r="AJ265" s="185"/>
      <c r="AK265" s="185"/>
      <c r="AL265" s="185"/>
      <c r="AM265" s="185"/>
      <c r="AN265" s="185"/>
      <c r="AO265" s="185"/>
      <c r="AP265" s="185"/>
      <c r="AQ265" s="185"/>
      <c r="AR265" s="185"/>
      <c r="AS265" s="185"/>
      <c r="AT265" s="185"/>
      <c r="AU265" s="185"/>
      <c r="AV265" s="185"/>
      <c r="AW265" s="185"/>
      <c r="AX265" s="185"/>
      <c r="AY265" s="185"/>
      <c r="AZ265" s="185"/>
      <c r="BA265" s="185"/>
      <c r="BB265" s="185"/>
      <c r="BC265" s="185"/>
    </row>
    <row r="266" spans="1:55" s="186" customFormat="1" ht="92.4" x14ac:dyDescent="0.25">
      <c r="A266" s="183" t="s">
        <v>825</v>
      </c>
      <c r="B266" s="184" t="s">
        <v>360</v>
      </c>
      <c r="C266" s="184" t="s">
        <v>694</v>
      </c>
      <c r="D266" s="184" t="s">
        <v>683</v>
      </c>
      <c r="E266" s="184" t="s">
        <v>451</v>
      </c>
      <c r="F266" s="184" t="s">
        <v>451</v>
      </c>
      <c r="G266" s="184" t="s">
        <v>671</v>
      </c>
      <c r="H266" s="184" t="s">
        <v>725</v>
      </c>
      <c r="I266" s="184" t="s">
        <v>451</v>
      </c>
      <c r="J266" s="184" t="s">
        <v>719</v>
      </c>
      <c r="K266" s="184" t="s">
        <v>473</v>
      </c>
      <c r="L266" s="184" t="s">
        <v>474</v>
      </c>
      <c r="M266" s="193" t="str">
        <f>IberianPower!$D$18&amp;" "&amp;IberianPower!$D$33&amp;" for "&amp;IberianPower!$D$40&amp;",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6" s="185"/>
      <c r="O266" s="185"/>
      <c r="P266" s="185"/>
      <c r="Q266" s="185"/>
      <c r="R266" s="185"/>
      <c r="S266" s="185"/>
      <c r="T266" s="185"/>
      <c r="U266" s="185"/>
      <c r="V266" s="185"/>
      <c r="W266" s="185"/>
      <c r="X266" s="185"/>
      <c r="Y266" s="185"/>
      <c r="Z266" s="185"/>
      <c r="AA266" s="185"/>
      <c r="AB266" s="185"/>
      <c r="AC266" s="185"/>
      <c r="AD266" s="185"/>
      <c r="AE266" s="185"/>
      <c r="AF266" s="185"/>
      <c r="AG266" s="185"/>
      <c r="AH266" s="185"/>
      <c r="AI266" s="185"/>
      <c r="AJ266" s="185"/>
      <c r="AK266" s="185"/>
      <c r="AL266" s="185"/>
      <c r="AM266" s="185"/>
      <c r="AN266" s="185"/>
      <c r="AO266" s="185"/>
      <c r="AP266" s="185"/>
      <c r="AQ266" s="185"/>
      <c r="AR266" s="185"/>
      <c r="AS266" s="185"/>
      <c r="AT266" s="185"/>
      <c r="AU266" s="185"/>
      <c r="AV266" s="185"/>
      <c r="AW266" s="185"/>
      <c r="AX266" s="185"/>
      <c r="AY266" s="185"/>
      <c r="AZ266" s="185"/>
      <c r="BA266" s="185"/>
      <c r="BB266" s="185"/>
      <c r="BC266" s="185"/>
    </row>
    <row r="267" spans="1:55" s="186" customFormat="1" ht="105.6" x14ac:dyDescent="0.25">
      <c r="A267" s="183" t="s">
        <v>825</v>
      </c>
      <c r="B267" s="184" t="s">
        <v>360</v>
      </c>
      <c r="C267" s="184" t="s">
        <v>694</v>
      </c>
      <c r="D267" s="184" t="s">
        <v>683</v>
      </c>
      <c r="E267" s="184" t="s">
        <v>451</v>
      </c>
      <c r="F267" s="184" t="s">
        <v>451</v>
      </c>
      <c r="G267" s="184" t="s">
        <v>299</v>
      </c>
      <c r="H267" s="184" t="s">
        <v>725</v>
      </c>
      <c r="I267" s="184" t="s">
        <v>451</v>
      </c>
      <c r="J267" s="184" t="s">
        <v>719</v>
      </c>
      <c r="K267" s="184" t="s">
        <v>473</v>
      </c>
      <c r="L267" s="184" t="s">
        <v>474</v>
      </c>
      <c r="M267" s="193" t="str">
        <f>IberianPower!$D$18&amp;" "&amp;IberianPower!$D$33&amp;" for "&amp;IberianPower!$D$40&amp;",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7" s="185"/>
      <c r="O267" s="185"/>
      <c r="P267" s="185"/>
      <c r="Q267" s="185"/>
      <c r="R267" s="185"/>
      <c r="S267" s="185"/>
      <c r="T267" s="185"/>
      <c r="U267" s="185"/>
      <c r="V267" s="185"/>
      <c r="W267" s="185"/>
      <c r="X267" s="185"/>
      <c r="Y267" s="185"/>
      <c r="Z267" s="185"/>
      <c r="AA267" s="185"/>
      <c r="AB267" s="185"/>
      <c r="AC267" s="185"/>
      <c r="AD267" s="185"/>
      <c r="AE267" s="185"/>
      <c r="AF267" s="185"/>
      <c r="AG267" s="185"/>
      <c r="AH267" s="185"/>
      <c r="AI267" s="185"/>
      <c r="AJ267" s="185"/>
      <c r="AK267" s="185"/>
      <c r="AL267" s="185"/>
      <c r="AM267" s="185"/>
      <c r="AN267" s="185"/>
      <c r="AO267" s="185"/>
      <c r="AP267" s="185"/>
      <c r="AQ267" s="185"/>
      <c r="AR267" s="185"/>
      <c r="AS267" s="185"/>
      <c r="AT267" s="185"/>
      <c r="AU267" s="185"/>
      <c r="AV267" s="185"/>
      <c r="AW267" s="185"/>
      <c r="AX267" s="185"/>
      <c r="AY267" s="185"/>
      <c r="AZ267" s="185"/>
      <c r="BA267" s="185"/>
      <c r="BB267" s="185"/>
      <c r="BC267" s="185"/>
    </row>
    <row r="268" spans="1:55" s="186" customFormat="1" ht="92.4" x14ac:dyDescent="0.25">
      <c r="A268" s="183" t="s">
        <v>825</v>
      </c>
      <c r="B268" s="184" t="s">
        <v>360</v>
      </c>
      <c r="C268" s="184" t="s">
        <v>694</v>
      </c>
      <c r="D268" s="184" t="s">
        <v>683</v>
      </c>
      <c r="E268" s="184" t="s">
        <v>451</v>
      </c>
      <c r="F268" s="184" t="s">
        <v>451</v>
      </c>
      <c r="G268" s="184" t="s">
        <v>651</v>
      </c>
      <c r="H268" s="184" t="s">
        <v>725</v>
      </c>
      <c r="I268" s="184" t="s">
        <v>451</v>
      </c>
      <c r="J268" s="184" t="s">
        <v>720</v>
      </c>
      <c r="K268" s="184" t="s">
        <v>473</v>
      </c>
      <c r="L268" s="184" t="s">
        <v>474</v>
      </c>
      <c r="M268" s="193" t="str">
        <f>IberianPower!$D$18&amp;" "&amp;IberianPower!$D$33&amp;" for "&amp;IberianPower!$D$41&amp;",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8" s="185"/>
      <c r="O268" s="185"/>
      <c r="P268" s="185"/>
      <c r="Q268" s="185"/>
      <c r="R268" s="185"/>
      <c r="S268" s="185"/>
      <c r="T268" s="185"/>
      <c r="U268" s="185"/>
      <c r="V268" s="185"/>
      <c r="W268" s="185"/>
      <c r="X268" s="185"/>
      <c r="Y268" s="185"/>
      <c r="Z268" s="185"/>
      <c r="AA268" s="185"/>
      <c r="AB268" s="185"/>
      <c r="AC268" s="185"/>
      <c r="AD268" s="185"/>
      <c r="AE268" s="185"/>
      <c r="AF268" s="185"/>
      <c r="AG268" s="185"/>
      <c r="AH268" s="185"/>
      <c r="AI268" s="185"/>
      <c r="AJ268" s="185"/>
      <c r="AK268" s="185"/>
      <c r="AL268" s="185"/>
      <c r="AM268" s="185"/>
      <c r="AN268" s="185"/>
      <c r="AO268" s="185"/>
      <c r="AP268" s="185"/>
      <c r="AQ268" s="185"/>
      <c r="AR268" s="185"/>
      <c r="AS268" s="185"/>
      <c r="AT268" s="185"/>
      <c r="AU268" s="185"/>
      <c r="AV268" s="185"/>
      <c r="AW268" s="185"/>
      <c r="AX268" s="185"/>
      <c r="AY268" s="185"/>
      <c r="AZ268" s="185"/>
      <c r="BA268" s="185"/>
      <c r="BB268" s="185"/>
      <c r="BC268" s="185"/>
    </row>
    <row r="269" spans="1:55" s="186" customFormat="1" ht="92.4" x14ac:dyDescent="0.25">
      <c r="A269" s="183" t="s">
        <v>825</v>
      </c>
      <c r="B269" s="184" t="s">
        <v>360</v>
      </c>
      <c r="C269" s="184" t="s">
        <v>694</v>
      </c>
      <c r="D269" s="184" t="s">
        <v>683</v>
      </c>
      <c r="E269" s="184" t="s">
        <v>451</v>
      </c>
      <c r="F269" s="184" t="s">
        <v>451</v>
      </c>
      <c r="G269" s="184" t="s">
        <v>664</v>
      </c>
      <c r="H269" s="184" t="s">
        <v>725</v>
      </c>
      <c r="I269" s="184" t="s">
        <v>451</v>
      </c>
      <c r="J269" s="184" t="s">
        <v>720</v>
      </c>
      <c r="K269" s="184" t="s">
        <v>473</v>
      </c>
      <c r="L269" s="184" t="s">
        <v>474</v>
      </c>
      <c r="M269" s="193" t="str">
        <f>IberianPower!$D$18&amp;" "&amp;IberianPower!$D$33&amp;" for "&amp;IberianPower!$D$41&amp;",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9" s="185"/>
      <c r="O269" s="185"/>
      <c r="P269" s="185"/>
      <c r="Q269" s="185"/>
      <c r="R269" s="185"/>
      <c r="S269" s="185"/>
      <c r="T269" s="185"/>
      <c r="U269" s="185"/>
      <c r="V269" s="185"/>
      <c r="W269" s="185"/>
      <c r="X269" s="185"/>
      <c r="Y269" s="185"/>
      <c r="Z269" s="185"/>
      <c r="AA269" s="185"/>
      <c r="AB269" s="185"/>
      <c r="AC269" s="185"/>
      <c r="AD269" s="185"/>
      <c r="AE269" s="185"/>
      <c r="AF269" s="185"/>
      <c r="AG269" s="185"/>
      <c r="AH269" s="185"/>
      <c r="AI269" s="185"/>
      <c r="AJ269" s="185"/>
      <c r="AK269" s="185"/>
      <c r="AL269" s="185"/>
      <c r="AM269" s="185"/>
      <c r="AN269" s="185"/>
      <c r="AO269" s="185"/>
      <c r="AP269" s="185"/>
      <c r="AQ269" s="185"/>
      <c r="AR269" s="185"/>
      <c r="AS269" s="185"/>
      <c r="AT269" s="185"/>
      <c r="AU269" s="185"/>
      <c r="AV269" s="185"/>
      <c r="AW269" s="185"/>
      <c r="AX269" s="185"/>
      <c r="AY269" s="185"/>
      <c r="AZ269" s="185"/>
      <c r="BA269" s="185"/>
      <c r="BB269" s="185"/>
      <c r="BC269" s="185"/>
    </row>
    <row r="270" spans="1:55" s="186" customFormat="1" ht="92.4" x14ac:dyDescent="0.25">
      <c r="A270" s="183" t="s">
        <v>825</v>
      </c>
      <c r="B270" s="184" t="s">
        <v>360</v>
      </c>
      <c r="C270" s="184" t="s">
        <v>694</v>
      </c>
      <c r="D270" s="184" t="s">
        <v>683</v>
      </c>
      <c r="E270" s="184" t="s">
        <v>451</v>
      </c>
      <c r="F270" s="184" t="s">
        <v>451</v>
      </c>
      <c r="G270" s="184" t="s">
        <v>670</v>
      </c>
      <c r="H270" s="184" t="s">
        <v>725</v>
      </c>
      <c r="I270" s="184" t="s">
        <v>451</v>
      </c>
      <c r="J270" s="184" t="s">
        <v>720</v>
      </c>
      <c r="K270" s="184" t="s">
        <v>473</v>
      </c>
      <c r="L270" s="184" t="s">
        <v>474</v>
      </c>
      <c r="M270" s="193" t="str">
        <f>IberianPower!$D$18&amp;" "&amp;IberianPower!$D$33&amp;" for "&amp;IberianPower!$D$41&amp;",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0" s="185"/>
      <c r="O270" s="185"/>
      <c r="P270" s="185"/>
      <c r="Q270" s="185"/>
      <c r="R270" s="185"/>
      <c r="S270" s="185"/>
      <c r="T270" s="185"/>
      <c r="U270" s="185"/>
      <c r="V270" s="185"/>
      <c r="W270" s="185"/>
      <c r="X270" s="185"/>
      <c r="Y270" s="185"/>
      <c r="Z270" s="185"/>
      <c r="AA270" s="185"/>
      <c r="AB270" s="185"/>
      <c r="AC270" s="185"/>
      <c r="AD270" s="185"/>
      <c r="AE270" s="185"/>
      <c r="AF270" s="185"/>
      <c r="AG270" s="185"/>
      <c r="AH270" s="185"/>
      <c r="AI270" s="185"/>
      <c r="AJ270" s="185"/>
      <c r="AK270" s="185"/>
      <c r="AL270" s="185"/>
      <c r="AM270" s="185"/>
      <c r="AN270" s="185"/>
      <c r="AO270" s="185"/>
      <c r="AP270" s="185"/>
      <c r="AQ270" s="185"/>
      <c r="AR270" s="185"/>
      <c r="AS270" s="185"/>
      <c r="AT270" s="185"/>
      <c r="AU270" s="185"/>
      <c r="AV270" s="185"/>
      <c r="AW270" s="185"/>
      <c r="AX270" s="185"/>
      <c r="AY270" s="185"/>
      <c r="AZ270" s="185"/>
      <c r="BA270" s="185"/>
      <c r="BB270" s="185"/>
      <c r="BC270" s="185"/>
    </row>
    <row r="271" spans="1:55" s="186" customFormat="1" ht="92.4" x14ac:dyDescent="0.25">
      <c r="A271" s="183" t="s">
        <v>825</v>
      </c>
      <c r="B271" s="184" t="s">
        <v>360</v>
      </c>
      <c r="C271" s="184" t="s">
        <v>694</v>
      </c>
      <c r="D271" s="184" t="s">
        <v>683</v>
      </c>
      <c r="E271" s="184" t="s">
        <v>451</v>
      </c>
      <c r="F271" s="184" t="s">
        <v>451</v>
      </c>
      <c r="G271" s="184" t="s">
        <v>669</v>
      </c>
      <c r="H271" s="184" t="s">
        <v>725</v>
      </c>
      <c r="I271" s="184" t="s">
        <v>451</v>
      </c>
      <c r="J271" s="184" t="s">
        <v>720</v>
      </c>
      <c r="K271" s="184" t="s">
        <v>473</v>
      </c>
      <c r="L271" s="184" t="s">
        <v>474</v>
      </c>
      <c r="M271" s="193" t="str">
        <f>IberianPower!$D$18&amp;" "&amp;IberianPower!$D$33&amp;" for "&amp;IberianPower!$D$41&amp;",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1" s="185"/>
      <c r="O271" s="185"/>
      <c r="P271" s="185"/>
      <c r="Q271" s="185"/>
      <c r="R271" s="185"/>
      <c r="S271" s="185"/>
      <c r="T271" s="185"/>
      <c r="U271" s="185"/>
      <c r="V271" s="185"/>
      <c r="W271" s="185"/>
      <c r="X271" s="185"/>
      <c r="Y271" s="185"/>
      <c r="Z271" s="185"/>
      <c r="AA271" s="185"/>
      <c r="AB271" s="185"/>
      <c r="AC271" s="185"/>
      <c r="AD271" s="185"/>
      <c r="AE271" s="185"/>
      <c r="AF271" s="185"/>
      <c r="AG271" s="185"/>
      <c r="AH271" s="185"/>
      <c r="AI271" s="185"/>
      <c r="AJ271" s="185"/>
      <c r="AK271" s="185"/>
      <c r="AL271" s="185"/>
      <c r="AM271" s="185"/>
      <c r="AN271" s="185"/>
      <c r="AO271" s="185"/>
      <c r="AP271" s="185"/>
      <c r="AQ271" s="185"/>
      <c r="AR271" s="185"/>
      <c r="AS271" s="185"/>
      <c r="AT271" s="185"/>
      <c r="AU271" s="185"/>
      <c r="AV271" s="185"/>
      <c r="AW271" s="185"/>
      <c r="AX271" s="185"/>
      <c r="AY271" s="185"/>
      <c r="AZ271" s="185"/>
      <c r="BA271" s="185"/>
      <c r="BB271" s="185"/>
      <c r="BC271" s="185"/>
    </row>
    <row r="272" spans="1:55" s="186" customFormat="1" ht="92.4" x14ac:dyDescent="0.25">
      <c r="A272" s="183" t="s">
        <v>825</v>
      </c>
      <c r="B272" s="184" t="s">
        <v>360</v>
      </c>
      <c r="C272" s="184" t="s">
        <v>694</v>
      </c>
      <c r="D272" s="184" t="s">
        <v>683</v>
      </c>
      <c r="E272" s="184" t="s">
        <v>451</v>
      </c>
      <c r="F272" s="184" t="s">
        <v>451</v>
      </c>
      <c r="G272" s="184" t="s">
        <v>671</v>
      </c>
      <c r="H272" s="184" t="s">
        <v>725</v>
      </c>
      <c r="I272" s="184" t="s">
        <v>451</v>
      </c>
      <c r="J272" s="184" t="s">
        <v>720</v>
      </c>
      <c r="K272" s="184" t="s">
        <v>473</v>
      </c>
      <c r="L272" s="184" t="s">
        <v>474</v>
      </c>
      <c r="M272" s="193" t="str">
        <f>IberianPower!$D$18&amp;" "&amp;IberianPower!$D$33&amp;" for "&amp;IberianPower!$D$41&amp;",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2" s="185"/>
      <c r="O272" s="185"/>
      <c r="P272" s="185"/>
      <c r="Q272" s="185"/>
      <c r="R272" s="185"/>
      <c r="S272" s="185"/>
      <c r="T272" s="185"/>
      <c r="U272" s="185"/>
      <c r="V272" s="185"/>
      <c r="W272" s="185"/>
      <c r="X272" s="185"/>
      <c r="Y272" s="185"/>
      <c r="Z272" s="185"/>
      <c r="AA272" s="185"/>
      <c r="AB272" s="185"/>
      <c r="AC272" s="185"/>
      <c r="AD272" s="185"/>
      <c r="AE272" s="185"/>
      <c r="AF272" s="185"/>
      <c r="AG272" s="185"/>
      <c r="AH272" s="185"/>
      <c r="AI272" s="185"/>
      <c r="AJ272" s="185"/>
      <c r="AK272" s="185"/>
      <c r="AL272" s="185"/>
      <c r="AM272" s="185"/>
      <c r="AN272" s="185"/>
      <c r="AO272" s="185"/>
      <c r="AP272" s="185"/>
      <c r="AQ272" s="185"/>
      <c r="AR272" s="185"/>
      <c r="AS272" s="185"/>
      <c r="AT272" s="185"/>
      <c r="AU272" s="185"/>
      <c r="AV272" s="185"/>
      <c r="AW272" s="185"/>
      <c r="AX272" s="185"/>
      <c r="AY272" s="185"/>
      <c r="AZ272" s="185"/>
      <c r="BA272" s="185"/>
      <c r="BB272" s="185"/>
      <c r="BC272" s="185"/>
    </row>
    <row r="273" spans="1:55" s="186" customFormat="1" ht="105.6" x14ac:dyDescent="0.25">
      <c r="A273" s="183" t="s">
        <v>825</v>
      </c>
      <c r="B273" s="184" t="s">
        <v>360</v>
      </c>
      <c r="C273" s="184" t="s">
        <v>694</v>
      </c>
      <c r="D273" s="184" t="s">
        <v>683</v>
      </c>
      <c r="E273" s="184" t="s">
        <v>451</v>
      </c>
      <c r="F273" s="184" t="s">
        <v>451</v>
      </c>
      <c r="G273" s="184" t="s">
        <v>299</v>
      </c>
      <c r="H273" s="184" t="s">
        <v>725</v>
      </c>
      <c r="I273" s="184" t="s">
        <v>451</v>
      </c>
      <c r="J273" s="184" t="s">
        <v>720</v>
      </c>
      <c r="K273" s="184" t="s">
        <v>473</v>
      </c>
      <c r="L273" s="184" t="s">
        <v>474</v>
      </c>
      <c r="M273" s="193" t="str">
        <f>IberianPower!$D$18&amp;" "&amp;IberianPower!$D$33&amp;" for "&amp;IberianPower!$D$41&amp;",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3" s="185"/>
      <c r="O273" s="185"/>
      <c r="P273" s="185"/>
      <c r="Q273" s="185"/>
      <c r="R273" s="185"/>
      <c r="S273" s="185"/>
      <c r="T273" s="185"/>
      <c r="U273" s="185"/>
      <c r="V273" s="185"/>
      <c r="W273" s="185"/>
      <c r="X273" s="185"/>
      <c r="Y273" s="185"/>
      <c r="Z273" s="185"/>
      <c r="AA273" s="185"/>
      <c r="AB273" s="185"/>
      <c r="AC273" s="185"/>
      <c r="AD273" s="185"/>
      <c r="AE273" s="185"/>
      <c r="AF273" s="185"/>
      <c r="AG273" s="185"/>
      <c r="AH273" s="185"/>
      <c r="AI273" s="185"/>
      <c r="AJ273" s="185"/>
      <c r="AK273" s="185"/>
      <c r="AL273" s="185"/>
      <c r="AM273" s="185"/>
      <c r="AN273" s="185"/>
      <c r="AO273" s="185"/>
      <c r="AP273" s="185"/>
      <c r="AQ273" s="185"/>
      <c r="AR273" s="185"/>
      <c r="AS273" s="185"/>
      <c r="AT273" s="185"/>
      <c r="AU273" s="185"/>
      <c r="AV273" s="185"/>
      <c r="AW273" s="185"/>
      <c r="AX273" s="185"/>
      <c r="AY273" s="185"/>
      <c r="AZ273" s="185"/>
      <c r="BA273" s="185"/>
      <c r="BB273" s="185"/>
      <c r="BC273" s="185"/>
    </row>
    <row r="274" spans="1:55" s="180" customFormat="1" ht="66" customHeight="1" x14ac:dyDescent="0.25">
      <c r="A274" s="175" t="s">
        <v>827</v>
      </c>
      <c r="B274" s="176" t="s">
        <v>827</v>
      </c>
      <c r="C274" s="176" t="s">
        <v>432</v>
      </c>
      <c r="D274" s="176" t="s">
        <v>433</v>
      </c>
      <c r="E274" s="176" t="s">
        <v>451</v>
      </c>
      <c r="F274" s="176" t="s">
        <v>451</v>
      </c>
      <c r="G274" s="176" t="s">
        <v>221</v>
      </c>
      <c r="H274" s="176" t="s">
        <v>673</v>
      </c>
      <c r="I274" s="176" t="s">
        <v>810</v>
      </c>
      <c r="J274" s="176" t="s">
        <v>451</v>
      </c>
      <c r="K274" s="175" t="s">
        <v>228</v>
      </c>
      <c r="L274" s="175" t="s">
        <v>756</v>
      </c>
      <c r="M274" s="182" t="str">
        <f>CONCATENATE(Coal!$D$16,Coal!$D$20,Coal!$C$40,Coal!$C$38, " quoted in ",UKGas!$D$74, " per ", Coal!$C$42,".")</f>
        <v>A Transaction under which the Seller shall sell and the Buyer shall purchase the agreed Quantity of Steam Coal 1 with NCV (Calorific value, net as received) 6,000 kcal/kg, Sulphur Max  [1]% (Percent by weight of Sulphur, dry), Ash Max [14.5]% (Percent by weight of Ash, dry), Moisture Max [5-8]% (Percent by weight of Moisture, as received), to be delivered on CIF (Cost, Insurance and Freight) basis as defined by Incoterms 1990, where delivery point is Amsterdam-Rotterdam-Antwerpen port area quoted in United States Dollars per metric tonne [1000 kg].</v>
      </c>
      <c r="N274" s="179"/>
      <c r="O274" s="179"/>
      <c r="P274" s="179"/>
      <c r="Q274" s="179"/>
      <c r="R274" s="179"/>
      <c r="S274" s="179"/>
      <c r="T274" s="179"/>
      <c r="U274" s="179"/>
      <c r="V274" s="179"/>
      <c r="W274" s="179"/>
      <c r="X274" s="179"/>
      <c r="Y274" s="179"/>
      <c r="Z274" s="179"/>
      <c r="AA274" s="179"/>
      <c r="AB274" s="179"/>
      <c r="AC274" s="179"/>
      <c r="AD274" s="179"/>
      <c r="AE274" s="179"/>
      <c r="AF274" s="179"/>
      <c r="AG274" s="179"/>
      <c r="AH274" s="179"/>
      <c r="AI274" s="179"/>
      <c r="AJ274" s="179"/>
      <c r="AK274" s="179"/>
      <c r="AL274" s="179"/>
      <c r="AM274" s="179"/>
      <c r="AN274" s="179"/>
      <c r="AO274" s="179"/>
      <c r="AP274" s="179"/>
      <c r="AQ274" s="179"/>
      <c r="AR274" s="179"/>
      <c r="AS274" s="179"/>
      <c r="AT274" s="179"/>
      <c r="AU274" s="179"/>
      <c r="AV274" s="179"/>
      <c r="AW274" s="179"/>
      <c r="AX274" s="179"/>
      <c r="AY274" s="179"/>
      <c r="AZ274" s="179"/>
      <c r="BA274" s="179"/>
      <c r="BB274" s="179"/>
      <c r="BC274" s="179"/>
    </row>
    <row r="275" spans="1:55" s="180" customFormat="1" ht="66" customHeight="1" x14ac:dyDescent="0.25">
      <c r="A275" s="175" t="s">
        <v>827</v>
      </c>
      <c r="B275" s="176" t="s">
        <v>827</v>
      </c>
      <c r="C275" s="176" t="s">
        <v>432</v>
      </c>
      <c r="D275" s="176" t="s">
        <v>433</v>
      </c>
      <c r="E275" s="176" t="s">
        <v>451</v>
      </c>
      <c r="F275" s="176" t="s">
        <v>451</v>
      </c>
      <c r="G275" s="176" t="s">
        <v>221</v>
      </c>
      <c r="H275" s="176" t="s">
        <v>673</v>
      </c>
      <c r="I275" s="176" t="s">
        <v>227</v>
      </c>
      <c r="J275" s="176" t="s">
        <v>451</v>
      </c>
      <c r="K275" s="175" t="s">
        <v>228</v>
      </c>
      <c r="L275" s="175" t="s">
        <v>756</v>
      </c>
      <c r="M275" s="182" t="str">
        <f>CONCATENATE(Coal!$D$16,Coal!$D$26,Coal!$C$40,Coal!$C$38, " quoted in ",UKGas!$D$74, " per ", Coal!$C$42,".")</f>
        <v>A Transaction under which the Seller shall sell and the Buyer shall purchase the agreed Quantity of Steam Coal 1 with NCV (Calorific value, net as received) &lt; 5,500 kcal/kg, Sulphur Max  &gt; 1% (Percent by weight of Sulphur, dry), Ash Max &gt; 20% (Percent by weight of Ash, dry), Moisture Max &gt; 10% (Percent by weight of Moisture, as received), to be delivered on CIF (Cost, Insurance and Freight) basis as defined by Incoterms 1990, where delivery point is Amsterdam-Rotterdam-Antwerpen port area quoted in United States Dollars per metric tonne [1000 kg].</v>
      </c>
      <c r="N275" s="179"/>
      <c r="O275" s="179"/>
      <c r="P275" s="179"/>
      <c r="Q275" s="179"/>
      <c r="R275" s="179"/>
      <c r="S275" s="179"/>
      <c r="T275" s="179"/>
      <c r="U275" s="179"/>
      <c r="V275" s="179"/>
      <c r="W275" s="179"/>
      <c r="X275" s="179"/>
      <c r="Y275" s="179"/>
      <c r="Z275" s="179"/>
      <c r="AA275" s="179"/>
      <c r="AB275" s="179"/>
      <c r="AC275" s="179"/>
      <c r="AD275" s="179"/>
      <c r="AE275" s="179"/>
      <c r="AF275" s="179"/>
      <c r="AG275" s="179"/>
      <c r="AH275" s="179"/>
      <c r="AI275" s="179"/>
      <c r="AJ275" s="179"/>
      <c r="AK275" s="179"/>
      <c r="AL275" s="179"/>
      <c r="AM275" s="179"/>
      <c r="AN275" s="179"/>
      <c r="AO275" s="179"/>
      <c r="AP275" s="179"/>
      <c r="AQ275" s="179"/>
      <c r="AR275" s="179"/>
      <c r="AS275" s="179"/>
      <c r="AT275" s="179"/>
      <c r="AU275" s="179"/>
      <c r="AV275" s="179"/>
      <c r="AW275" s="179"/>
      <c r="AX275" s="179"/>
      <c r="AY275" s="179"/>
      <c r="AZ275" s="179"/>
      <c r="BA275" s="179"/>
      <c r="BB275" s="179"/>
      <c r="BC275" s="179"/>
    </row>
    <row r="276" spans="1:55" s="180" customFormat="1" ht="69" customHeight="1" x14ac:dyDescent="0.25">
      <c r="A276" s="175" t="s">
        <v>319</v>
      </c>
      <c r="B276" s="176" t="s">
        <v>827</v>
      </c>
      <c r="C276" s="176" t="s">
        <v>432</v>
      </c>
      <c r="D276" s="176" t="s">
        <v>300</v>
      </c>
      <c r="E276" s="175" t="s">
        <v>229</v>
      </c>
      <c r="F276" s="176" t="s">
        <v>451</v>
      </c>
      <c r="G276" s="176" t="s">
        <v>221</v>
      </c>
      <c r="H276" s="176" t="s">
        <v>673</v>
      </c>
      <c r="I276" s="176" t="s">
        <v>810</v>
      </c>
      <c r="J276" s="176" t="s">
        <v>451</v>
      </c>
      <c r="K276" s="175" t="s">
        <v>228</v>
      </c>
      <c r="L276" s="175" t="s">
        <v>756</v>
      </c>
      <c r="M276" s="176" t="str">
        <f>CONCATENATE(Coal!$D$17, Coal!$D$20,Coal!$C$40,", at the ",Coal!$C$38, " for ",Liquids!$C$79," quoted in ",UKGas!$D$74, " per ", Coal!$C$42,".")</f>
        <v>An agreement whereby the buyer (the holder) has the right but not the obligation to buy the underlying commodity for a specified price on a specified exercise date in exchange for a premium paymentSteam Coal 1 with NCV (Calorific value, net as received) 6,000 kcal/kg, Sulphur Max  [1]% (Percent by weight of Sulphur, dry), Ash Max [14.5]% (Percent by weight of Ash, dry), Moisture Max [5-8]% (Percent by weight of Moisture, as received), to be delivered on CIF (Cost, Insurance and Freight) basis as defined by Incoterms 1990, where delivery point is, at the  Amsterdam-Rotterdam-Antwerpen port area for a period from the 1st calender day of the quarter to the last calender day of that quarter quoted in United States Dollars per metric tonne [1000 kg].</v>
      </c>
      <c r="N276" s="179"/>
      <c r="O276" s="179"/>
      <c r="P276" s="179"/>
      <c r="Q276" s="179"/>
      <c r="R276" s="179"/>
      <c r="S276" s="179"/>
      <c r="T276" s="179"/>
      <c r="U276" s="179"/>
      <c r="V276" s="179"/>
      <c r="W276" s="179"/>
      <c r="X276" s="179"/>
      <c r="Y276" s="179"/>
      <c r="Z276" s="179"/>
      <c r="AA276" s="179"/>
      <c r="AB276" s="179"/>
      <c r="AC276" s="179"/>
      <c r="AD276" s="179"/>
      <c r="AE276" s="179"/>
      <c r="AF276" s="179"/>
      <c r="AG276" s="179"/>
      <c r="AH276" s="179"/>
      <c r="AI276" s="179"/>
      <c r="AJ276" s="179"/>
      <c r="AK276" s="179"/>
      <c r="AL276" s="179"/>
      <c r="AM276" s="179"/>
      <c r="AN276" s="179"/>
      <c r="AO276" s="179"/>
      <c r="AP276" s="179"/>
      <c r="AQ276" s="179"/>
      <c r="AR276" s="179"/>
      <c r="AS276" s="179"/>
      <c r="AT276" s="179"/>
      <c r="AU276" s="179"/>
      <c r="AV276" s="179"/>
      <c r="AW276" s="179"/>
      <c r="AX276" s="179"/>
      <c r="AY276" s="179"/>
      <c r="AZ276" s="179"/>
      <c r="BA276" s="179"/>
      <c r="BB276" s="179"/>
      <c r="BC276" s="179"/>
    </row>
    <row r="277" spans="1:55" s="180" customFormat="1" ht="69" customHeight="1" x14ac:dyDescent="0.25">
      <c r="A277" s="175" t="s">
        <v>319</v>
      </c>
      <c r="B277" s="176" t="s">
        <v>827</v>
      </c>
      <c r="C277" s="176" t="s">
        <v>432</v>
      </c>
      <c r="D277" s="176" t="s">
        <v>300</v>
      </c>
      <c r="E277" s="175" t="s">
        <v>229</v>
      </c>
      <c r="F277" s="176" t="s">
        <v>451</v>
      </c>
      <c r="G277" s="176" t="s">
        <v>221</v>
      </c>
      <c r="H277" s="176" t="s">
        <v>673</v>
      </c>
      <c r="I277" s="176" t="s">
        <v>227</v>
      </c>
      <c r="J277" s="176" t="s">
        <v>451</v>
      </c>
      <c r="K277" s="175" t="s">
        <v>228</v>
      </c>
      <c r="L277" s="175" t="s">
        <v>756</v>
      </c>
      <c r="M277" s="176" t="str">
        <f>CONCATENATE(Coal!$D$17, Coal!$D$26,Coal!$C$40,", at the ",Coal!$C$38, " for ",Liquids!$C$79," quoted in ",UKGas!$D$74, " per ", Coal!$C$42,".")</f>
        <v>An agreement whereby the buyer (the holder) has the right but not the obligation to buy the underlying commodity for a specified price on a specified exercise date in exchange for a premium paymentSteam Coal 1 with NCV (Calorific value, net as received) &lt; 5,500 kcal/kg, Sulphur Max  &gt; 1% (Percent by weight of Sulphur, dry), Ash Max &gt; 20% (Percent by weight of Ash, dry), Moisture Max &gt; 10% (Percent by weight of Moisture, as received), to be delivered on CIF (Cost, Insurance and Freight) basis as defined by Incoterms 1990, where delivery point is, at the  Amsterdam-Rotterdam-Antwerpen port area for a period from the 1st calender day of the quarter to the last calender day of that quarter quoted in United States Dollars per metric tonne [1000 kg].</v>
      </c>
      <c r="N277" s="179"/>
      <c r="O277" s="179"/>
      <c r="P277" s="179"/>
      <c r="Q277" s="179"/>
      <c r="R277" s="179"/>
      <c r="S277" s="179"/>
      <c r="T277" s="179"/>
      <c r="U277" s="179"/>
      <c r="V277" s="179"/>
      <c r="W277" s="179"/>
      <c r="X277" s="179"/>
      <c r="Y277" s="179"/>
      <c r="Z277" s="179"/>
      <c r="AA277" s="179"/>
      <c r="AB277" s="179"/>
      <c r="AC277" s="179"/>
      <c r="AD277" s="179"/>
      <c r="AE277" s="179"/>
      <c r="AF277" s="179"/>
      <c r="AG277" s="179"/>
      <c r="AH277" s="179"/>
      <c r="AI277" s="179"/>
      <c r="AJ277" s="179"/>
      <c r="AK277" s="179"/>
      <c r="AL277" s="179"/>
      <c r="AM277" s="179"/>
      <c r="AN277" s="179"/>
      <c r="AO277" s="179"/>
      <c r="AP277" s="179"/>
      <c r="AQ277" s="179"/>
      <c r="AR277" s="179"/>
      <c r="AS277" s="179"/>
      <c r="AT277" s="179"/>
      <c r="AU277" s="179"/>
      <c r="AV277" s="179"/>
      <c r="AW277" s="179"/>
      <c r="AX277" s="179"/>
      <c r="AY277" s="179"/>
      <c r="AZ277" s="179"/>
      <c r="BA277" s="179"/>
      <c r="BB277" s="179"/>
      <c r="BC277" s="179"/>
    </row>
    <row r="278" spans="1:55" s="140" customFormat="1" ht="66" x14ac:dyDescent="0.25">
      <c r="A278" s="161" t="s">
        <v>828</v>
      </c>
      <c r="B278" s="155" t="s">
        <v>742</v>
      </c>
      <c r="C278" s="155" t="s">
        <v>694</v>
      </c>
      <c r="D278" s="155" t="s">
        <v>683</v>
      </c>
      <c r="E278" s="155" t="s">
        <v>451</v>
      </c>
      <c r="F278" s="155" t="s">
        <v>451</v>
      </c>
      <c r="G278" s="155" t="s">
        <v>296</v>
      </c>
      <c r="H278" s="161" t="s">
        <v>322</v>
      </c>
      <c r="I278" s="155" t="s">
        <v>451</v>
      </c>
      <c r="J278" s="155" t="s">
        <v>451</v>
      </c>
      <c r="K278" s="155" t="s">
        <v>324</v>
      </c>
      <c r="L278" s="161" t="s">
        <v>325</v>
      </c>
      <c r="M278" s="159" t="str">
        <f>CONCATENATE(Weather!$D$17, " for ",Weather!$C$38,",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c r="N278" s="153"/>
      <c r="O278" s="153"/>
      <c r="P278" s="153"/>
      <c r="Q278" s="153"/>
      <c r="R278" s="153"/>
      <c r="S278" s="153"/>
      <c r="T278" s="153"/>
      <c r="U278" s="153"/>
      <c r="V278" s="153"/>
      <c r="W278" s="153"/>
      <c r="X278" s="153"/>
      <c r="Y278" s="153"/>
      <c r="Z278" s="153"/>
      <c r="AA278" s="153"/>
      <c r="AB278" s="153"/>
      <c r="AC278" s="153"/>
      <c r="AD278" s="153"/>
      <c r="AE278" s="153"/>
      <c r="AF278" s="153"/>
      <c r="AG278" s="153"/>
      <c r="AH278" s="153"/>
      <c r="AI278" s="153"/>
      <c r="AJ278" s="153"/>
      <c r="AK278" s="153"/>
      <c r="AL278" s="153"/>
      <c r="AM278" s="153"/>
      <c r="AN278" s="153"/>
      <c r="AO278" s="153"/>
      <c r="AP278" s="153"/>
      <c r="AQ278" s="153"/>
      <c r="AR278" s="153"/>
      <c r="AS278" s="153"/>
      <c r="AT278" s="153"/>
      <c r="AU278" s="153"/>
      <c r="AV278" s="153"/>
      <c r="AW278" s="153"/>
      <c r="AX278" s="153"/>
      <c r="AY278" s="153"/>
      <c r="AZ278" s="153"/>
      <c r="BA278" s="153"/>
      <c r="BB278" s="153"/>
      <c r="BC278" s="153"/>
    </row>
    <row r="279" spans="1:55" s="140" customFormat="1" ht="66" x14ac:dyDescent="0.25">
      <c r="A279" s="161" t="s">
        <v>828</v>
      </c>
      <c r="B279" s="155" t="s">
        <v>742</v>
      </c>
      <c r="C279" s="155" t="s">
        <v>694</v>
      </c>
      <c r="D279" s="155" t="s">
        <v>683</v>
      </c>
      <c r="E279" s="155" t="s">
        <v>451</v>
      </c>
      <c r="F279" s="155" t="s">
        <v>451</v>
      </c>
      <c r="G279" s="155" t="s">
        <v>9</v>
      </c>
      <c r="H279" s="155" t="s">
        <v>323</v>
      </c>
      <c r="I279" s="155" t="s">
        <v>451</v>
      </c>
      <c r="J279" s="155" t="s">
        <v>451</v>
      </c>
      <c r="K279" s="155" t="s">
        <v>324</v>
      </c>
      <c r="L279" s="161" t="s">
        <v>325</v>
      </c>
      <c r="M279" s="159" t="str">
        <f>CONCATENATE(Weather!$D$17, " for ",Weather!$C$34,", at ",Weather!$D$43, " on the ",Weather!$C$47,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c r="N279" s="153"/>
      <c r="O279" s="153"/>
      <c r="P279" s="153"/>
      <c r="Q279" s="153"/>
      <c r="R279" s="153"/>
      <c r="S279" s="153"/>
      <c r="T279" s="153"/>
      <c r="U279" s="153"/>
      <c r="V279" s="153"/>
      <c r="W279" s="153"/>
      <c r="X279" s="153"/>
      <c r="Y279" s="153"/>
      <c r="Z279" s="153"/>
      <c r="AA279" s="153"/>
      <c r="AB279" s="153"/>
      <c r="AC279" s="153"/>
      <c r="AD279" s="153"/>
      <c r="AE279" s="153"/>
      <c r="AF279" s="153"/>
      <c r="AG279" s="153"/>
      <c r="AH279" s="153"/>
      <c r="AI279" s="153"/>
      <c r="AJ279" s="153"/>
      <c r="AK279" s="153"/>
      <c r="AL279" s="153"/>
      <c r="AM279" s="153"/>
      <c r="AN279" s="153"/>
      <c r="AO279" s="153"/>
      <c r="AP279" s="153"/>
      <c r="AQ279" s="153"/>
      <c r="AR279" s="153"/>
      <c r="AS279" s="153"/>
      <c r="AT279" s="153"/>
      <c r="AU279" s="153"/>
      <c r="AV279" s="153"/>
      <c r="AW279" s="153"/>
      <c r="AX279" s="153"/>
      <c r="AY279" s="153"/>
      <c r="AZ279" s="153"/>
      <c r="BA279" s="153"/>
      <c r="BB279" s="153"/>
      <c r="BC279" s="153"/>
    </row>
    <row r="280" spans="1:55" s="140" customFormat="1" ht="66" x14ac:dyDescent="0.25">
      <c r="A280" s="161" t="s">
        <v>828</v>
      </c>
      <c r="B280" s="155" t="s">
        <v>742</v>
      </c>
      <c r="C280" s="155" t="s">
        <v>694</v>
      </c>
      <c r="D280" s="155" t="s">
        <v>683</v>
      </c>
      <c r="E280" s="155" t="s">
        <v>451</v>
      </c>
      <c r="F280" s="155" t="s">
        <v>451</v>
      </c>
      <c r="G280" s="155" t="s">
        <v>308</v>
      </c>
      <c r="H280" s="161" t="s">
        <v>322</v>
      </c>
      <c r="I280" s="155" t="s">
        <v>451</v>
      </c>
      <c r="J280" s="155" t="s">
        <v>451</v>
      </c>
      <c r="K280" s="155" t="s">
        <v>324</v>
      </c>
      <c r="L280" s="161" t="s">
        <v>325</v>
      </c>
      <c r="M280" s="159" t="str">
        <f>CONCATENATE(Weather!$D$17, " for ",Weather!$C$39,",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c r="N280" s="153"/>
      <c r="O280" s="153"/>
      <c r="P280" s="153"/>
      <c r="Q280" s="153"/>
      <c r="R280" s="153"/>
      <c r="S280" s="153"/>
      <c r="T280" s="153"/>
      <c r="U280" s="153"/>
      <c r="V280" s="153"/>
      <c r="W280" s="153"/>
      <c r="X280" s="153"/>
      <c r="Y280" s="153"/>
      <c r="Z280" s="153"/>
      <c r="AA280" s="153"/>
      <c r="AB280" s="153"/>
      <c r="AC280" s="153"/>
      <c r="AD280" s="153"/>
      <c r="AE280" s="153"/>
      <c r="AF280" s="153"/>
      <c r="AG280" s="153"/>
      <c r="AH280" s="153"/>
      <c r="AI280" s="153"/>
      <c r="AJ280" s="153"/>
      <c r="AK280" s="153"/>
      <c r="AL280" s="153"/>
      <c r="AM280" s="153"/>
      <c r="AN280" s="153"/>
      <c r="AO280" s="153"/>
      <c r="AP280" s="153"/>
      <c r="AQ280" s="153"/>
      <c r="AR280" s="153"/>
      <c r="AS280" s="153"/>
      <c r="AT280" s="153"/>
      <c r="AU280" s="153"/>
      <c r="AV280" s="153"/>
      <c r="AW280" s="153"/>
      <c r="AX280" s="153"/>
      <c r="AY280" s="153"/>
      <c r="AZ280" s="153"/>
      <c r="BA280" s="153"/>
      <c r="BB280" s="153"/>
      <c r="BC280" s="153"/>
    </row>
    <row r="281" spans="1:55" s="140" customFormat="1" ht="66" x14ac:dyDescent="0.25">
      <c r="A281" s="161" t="s">
        <v>828</v>
      </c>
      <c r="B281" s="155" t="s">
        <v>743</v>
      </c>
      <c r="C281" s="155" t="s">
        <v>694</v>
      </c>
      <c r="D281" s="155" t="s">
        <v>683</v>
      </c>
      <c r="E281" s="155" t="s">
        <v>451</v>
      </c>
      <c r="F281" s="155" t="s">
        <v>451</v>
      </c>
      <c r="G281" s="155" t="s">
        <v>296</v>
      </c>
      <c r="H281" s="155" t="s">
        <v>323</v>
      </c>
      <c r="I281" s="155" t="s">
        <v>451</v>
      </c>
      <c r="J281" s="155" t="s">
        <v>451</v>
      </c>
      <c r="K281" s="155" t="s">
        <v>324</v>
      </c>
      <c r="L281" s="161" t="s">
        <v>325</v>
      </c>
      <c r="M281" s="159" t="str">
        <f>CONCATENATE(Weather!$D$17, " for ",Weather!$C$38,",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c r="N281" s="153"/>
      <c r="O281" s="153"/>
      <c r="P281" s="153"/>
      <c r="Q281" s="153"/>
      <c r="R281" s="153"/>
      <c r="S281" s="153"/>
      <c r="T281" s="153"/>
      <c r="U281" s="153"/>
      <c r="V281" s="153"/>
      <c r="W281" s="153"/>
      <c r="X281" s="153"/>
      <c r="Y281" s="153"/>
      <c r="Z281" s="153"/>
      <c r="AA281" s="153"/>
      <c r="AB281" s="153"/>
      <c r="AC281" s="153"/>
      <c r="AD281" s="153"/>
      <c r="AE281" s="153"/>
      <c r="AF281" s="153"/>
      <c r="AG281" s="153"/>
      <c r="AH281" s="153"/>
      <c r="AI281" s="153"/>
      <c r="AJ281" s="153"/>
      <c r="AK281" s="153"/>
      <c r="AL281" s="153"/>
      <c r="AM281" s="153"/>
      <c r="AN281" s="153"/>
      <c r="AO281" s="153"/>
      <c r="AP281" s="153"/>
      <c r="AQ281" s="153"/>
      <c r="AR281" s="153"/>
      <c r="AS281" s="153"/>
      <c r="AT281" s="153"/>
      <c r="AU281" s="153"/>
      <c r="AV281" s="153"/>
      <c r="AW281" s="153"/>
      <c r="AX281" s="153"/>
      <c r="AY281" s="153"/>
      <c r="AZ281" s="153"/>
      <c r="BA281" s="153"/>
      <c r="BB281" s="153"/>
      <c r="BC281" s="153"/>
    </row>
    <row r="282" spans="1:55" s="140" customFormat="1" ht="66" x14ac:dyDescent="0.25">
      <c r="A282" s="161" t="s">
        <v>828</v>
      </c>
      <c r="B282" s="155" t="s">
        <v>743</v>
      </c>
      <c r="C282" s="155" t="s">
        <v>694</v>
      </c>
      <c r="D282" s="155" t="s">
        <v>683</v>
      </c>
      <c r="E282" s="155" t="s">
        <v>451</v>
      </c>
      <c r="F282" s="155" t="s">
        <v>451</v>
      </c>
      <c r="G282" s="155" t="s">
        <v>9</v>
      </c>
      <c r="H282" s="161" t="s">
        <v>322</v>
      </c>
      <c r="I282" s="155" t="s">
        <v>451</v>
      </c>
      <c r="J282" s="155" t="s">
        <v>451</v>
      </c>
      <c r="K282" s="155" t="s">
        <v>324</v>
      </c>
      <c r="L282" s="161" t="s">
        <v>325</v>
      </c>
      <c r="M282" s="159" t="str">
        <f>CONCATENATE(Weather!$D$17, " for ",Weather!$C$36,", at ",Weather!$D$42, " on the ",Weather!$C$49, ". The payout above/below the strike is at 2500 ",Weather!$C$55, " and maximum payout is set at 500,000 ",Weather!$C$55,".")</f>
        <v>An agreement whereby a floating level of transaction unit is exchanged  for a fixed level of transaction unit  for a period from 00:00 a.m. hours 1st October to 00:00 a.m. hours 1st January, at London Heathrow weather station identification number listed according to the World Meteorological Organisation (WMO) under number 37720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c r="N282" s="153"/>
      <c r="O282" s="153"/>
      <c r="P282" s="153"/>
      <c r="Q282" s="153"/>
      <c r="R282" s="153"/>
      <c r="S282" s="153"/>
      <c r="T282" s="153"/>
      <c r="U282" s="153"/>
      <c r="V282" s="153"/>
      <c r="W282" s="153"/>
      <c r="X282" s="153"/>
      <c r="Y282" s="153"/>
      <c r="Z282" s="153"/>
      <c r="AA282" s="153"/>
      <c r="AB282" s="153"/>
      <c r="AC282" s="153"/>
      <c r="AD282" s="153"/>
      <c r="AE282" s="153"/>
      <c r="AF282" s="153"/>
      <c r="AG282" s="153"/>
      <c r="AH282" s="153"/>
      <c r="AI282" s="153"/>
      <c r="AJ282" s="153"/>
      <c r="AK282" s="153"/>
      <c r="AL282" s="153"/>
      <c r="AM282" s="153"/>
      <c r="AN282" s="153"/>
      <c r="AO282" s="153"/>
      <c r="AP282" s="153"/>
      <c r="AQ282" s="153"/>
      <c r="AR282" s="153"/>
      <c r="AS282" s="153"/>
      <c r="AT282" s="153"/>
      <c r="AU282" s="153"/>
      <c r="AV282" s="153"/>
      <c r="AW282" s="153"/>
      <c r="AX282" s="153"/>
      <c r="AY282" s="153"/>
      <c r="AZ282" s="153"/>
      <c r="BA282" s="153"/>
      <c r="BB282" s="153"/>
      <c r="BC282" s="153"/>
    </row>
    <row r="283" spans="1:55" s="140" customFormat="1" ht="66" x14ac:dyDescent="0.25">
      <c r="A283" s="161" t="s">
        <v>828</v>
      </c>
      <c r="B283" s="155" t="s">
        <v>743</v>
      </c>
      <c r="C283" s="155" t="s">
        <v>694</v>
      </c>
      <c r="D283" s="155" t="s">
        <v>683</v>
      </c>
      <c r="E283" s="155" t="s">
        <v>451</v>
      </c>
      <c r="F283" s="155" t="s">
        <v>451</v>
      </c>
      <c r="G283" s="155" t="s">
        <v>308</v>
      </c>
      <c r="H283" s="155" t="s">
        <v>323</v>
      </c>
      <c r="I283" s="155" t="s">
        <v>451</v>
      </c>
      <c r="J283" s="155" t="s">
        <v>451</v>
      </c>
      <c r="K283" s="155" t="s">
        <v>324</v>
      </c>
      <c r="L283" s="161" t="s">
        <v>325</v>
      </c>
      <c r="M283" s="159" t="str">
        <f>CONCATENATE(Weather!$D$17, " for ",Weather!$C$39,",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c r="N283" s="153"/>
      <c r="O283" s="153"/>
      <c r="P283" s="153"/>
      <c r="Q283" s="153"/>
      <c r="R283" s="153"/>
      <c r="S283" s="153"/>
      <c r="T283" s="153"/>
      <c r="U283" s="153"/>
      <c r="V283" s="153"/>
      <c r="W283" s="153"/>
      <c r="X283" s="153"/>
      <c r="Y283" s="153"/>
      <c r="Z283" s="153"/>
      <c r="AA283" s="153"/>
      <c r="AB283" s="153"/>
      <c r="AC283" s="153"/>
      <c r="AD283" s="153"/>
      <c r="AE283" s="153"/>
      <c r="AF283" s="153"/>
      <c r="AG283" s="153"/>
      <c r="AH283" s="153"/>
      <c r="AI283" s="153"/>
      <c r="AJ283" s="153"/>
      <c r="AK283" s="153"/>
      <c r="AL283" s="153"/>
      <c r="AM283" s="153"/>
      <c r="AN283" s="153"/>
      <c r="AO283" s="153"/>
      <c r="AP283" s="153"/>
      <c r="AQ283" s="153"/>
      <c r="AR283" s="153"/>
      <c r="AS283" s="153"/>
      <c r="AT283" s="153"/>
      <c r="AU283" s="153"/>
      <c r="AV283" s="153"/>
      <c r="AW283" s="153"/>
      <c r="AX283" s="153"/>
      <c r="AY283" s="153"/>
      <c r="AZ283" s="153"/>
      <c r="BA283" s="153"/>
      <c r="BB283" s="153"/>
      <c r="BC283" s="153"/>
    </row>
    <row r="284" spans="1:55" s="140" customFormat="1" ht="52.8" x14ac:dyDescent="0.25">
      <c r="A284" s="161" t="s">
        <v>675</v>
      </c>
      <c r="B284" s="155" t="s">
        <v>738</v>
      </c>
      <c r="C284" s="155" t="s">
        <v>694</v>
      </c>
      <c r="D284" s="155" t="s">
        <v>683</v>
      </c>
      <c r="E284" s="155" t="s">
        <v>451</v>
      </c>
      <c r="F284" s="155" t="s">
        <v>451</v>
      </c>
      <c r="G284" s="155" t="s">
        <v>296</v>
      </c>
      <c r="H284" s="161" t="s">
        <v>322</v>
      </c>
      <c r="I284" s="155" t="s">
        <v>451</v>
      </c>
      <c r="J284" s="155" t="s">
        <v>451</v>
      </c>
      <c r="K284" s="155" t="s">
        <v>324</v>
      </c>
      <c r="L284" s="161" t="s">
        <v>441</v>
      </c>
      <c r="M284" s="159" t="str">
        <f>CONCATENATE(Weather!$D$17, " for ",Weather!$C$38,",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c r="N284" s="153"/>
      <c r="O284" s="153"/>
      <c r="P284" s="153"/>
      <c r="Q284" s="153"/>
      <c r="R284" s="153"/>
      <c r="S284" s="153"/>
      <c r="T284" s="153"/>
      <c r="U284" s="153"/>
      <c r="V284" s="153"/>
      <c r="W284" s="153"/>
      <c r="X284" s="153"/>
      <c r="Y284" s="153"/>
      <c r="Z284" s="153"/>
      <c r="AA284" s="153"/>
      <c r="AB284" s="153"/>
      <c r="AC284" s="153"/>
      <c r="AD284" s="153"/>
      <c r="AE284" s="153"/>
      <c r="AF284" s="153"/>
      <c r="AG284" s="153"/>
      <c r="AH284" s="153"/>
      <c r="AI284" s="153"/>
      <c r="AJ284" s="153"/>
      <c r="AK284" s="153"/>
      <c r="AL284" s="153"/>
      <c r="AM284" s="153"/>
      <c r="AN284" s="153"/>
      <c r="AO284" s="153"/>
      <c r="AP284" s="153"/>
      <c r="AQ284" s="153"/>
      <c r="AR284" s="153"/>
      <c r="AS284" s="153"/>
      <c r="AT284" s="153"/>
      <c r="AU284" s="153"/>
      <c r="AV284" s="153"/>
      <c r="AW284" s="153"/>
      <c r="AX284" s="153"/>
      <c r="AY284" s="153"/>
      <c r="AZ284" s="153"/>
      <c r="BA284" s="153"/>
      <c r="BB284" s="153"/>
      <c r="BC284" s="153"/>
    </row>
    <row r="285" spans="1:55" s="140" customFormat="1" ht="52.8" x14ac:dyDescent="0.25">
      <c r="A285" s="161" t="s">
        <v>675</v>
      </c>
      <c r="B285" s="155" t="s">
        <v>738</v>
      </c>
      <c r="C285" s="155" t="s">
        <v>694</v>
      </c>
      <c r="D285" s="155" t="s">
        <v>683</v>
      </c>
      <c r="E285" s="155" t="s">
        <v>451</v>
      </c>
      <c r="F285" s="155" t="s">
        <v>451</v>
      </c>
      <c r="G285" s="155" t="s">
        <v>9</v>
      </c>
      <c r="H285" s="155" t="s">
        <v>323</v>
      </c>
      <c r="I285" s="155" t="s">
        <v>451</v>
      </c>
      <c r="J285" s="155" t="s">
        <v>451</v>
      </c>
      <c r="K285" s="155" t="s">
        <v>324</v>
      </c>
      <c r="L285" s="161"/>
      <c r="M285" s="159" t="str">
        <f>CONCATENATE(Weather!$D$17, " for ",Weather!$C$34,", at ",Weather!$D$43, " on the ",Weather!$D$23,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average daily amount in mm/day, where the day is defined as above. The payout above/below the strike is at 2500 EUROs and maximum payout is set at 500,000 EUROs.</v>
      </c>
      <c r="N285" s="153"/>
      <c r="O285" s="153"/>
      <c r="P285" s="153"/>
      <c r="Q285" s="153"/>
      <c r="R285" s="153"/>
      <c r="S285" s="153"/>
      <c r="T285" s="153"/>
      <c r="U285" s="153"/>
      <c r="V285" s="153"/>
      <c r="W285" s="153"/>
      <c r="X285" s="153"/>
      <c r="Y285" s="153"/>
      <c r="Z285" s="153"/>
      <c r="AA285" s="153"/>
      <c r="AB285" s="153"/>
      <c r="AC285" s="153"/>
      <c r="AD285" s="153"/>
      <c r="AE285" s="153"/>
      <c r="AF285" s="153"/>
      <c r="AG285" s="153"/>
      <c r="AH285" s="153"/>
      <c r="AI285" s="153"/>
      <c r="AJ285" s="153"/>
      <c r="AK285" s="153"/>
      <c r="AL285" s="153"/>
      <c r="AM285" s="153"/>
      <c r="AN285" s="153"/>
      <c r="AO285" s="153"/>
      <c r="AP285" s="153"/>
      <c r="AQ285" s="153"/>
      <c r="AR285" s="153"/>
      <c r="AS285" s="153"/>
      <c r="AT285" s="153"/>
      <c r="AU285" s="153"/>
      <c r="AV285" s="153"/>
      <c r="AW285" s="153"/>
      <c r="AX285" s="153"/>
      <c r="AY285" s="153"/>
      <c r="AZ285" s="153"/>
      <c r="BA285" s="153"/>
      <c r="BB285" s="153"/>
      <c r="BC285" s="153"/>
    </row>
    <row r="286" spans="1:55" s="140" customFormat="1" ht="52.8" x14ac:dyDescent="0.25">
      <c r="A286" s="161" t="s">
        <v>675</v>
      </c>
      <c r="B286" s="155" t="s">
        <v>738</v>
      </c>
      <c r="C286" s="155" t="s">
        <v>694</v>
      </c>
      <c r="D286" s="155" t="s">
        <v>683</v>
      </c>
      <c r="E286" s="155" t="s">
        <v>451</v>
      </c>
      <c r="F286" s="155" t="s">
        <v>451</v>
      </c>
      <c r="G286" s="155" t="s">
        <v>308</v>
      </c>
      <c r="H286" s="161" t="s">
        <v>322</v>
      </c>
      <c r="I286" s="155" t="s">
        <v>451</v>
      </c>
      <c r="J286" s="155" t="s">
        <v>451</v>
      </c>
      <c r="K286" s="155" t="s">
        <v>324</v>
      </c>
      <c r="L286" s="161"/>
      <c r="M286" s="159" t="str">
        <f>CONCATENATE(Weather!$D$17, " for ",Weather!$C$39,",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c r="N286" s="153"/>
      <c r="O286" s="153"/>
      <c r="P286" s="153"/>
      <c r="Q286" s="153"/>
      <c r="R286" s="153"/>
      <c r="S286" s="153"/>
      <c r="T286" s="153"/>
      <c r="U286" s="153"/>
      <c r="V286" s="153"/>
      <c r="W286" s="153"/>
      <c r="X286" s="153"/>
      <c r="Y286" s="153"/>
      <c r="Z286" s="153"/>
      <c r="AA286" s="153"/>
      <c r="AB286" s="153"/>
      <c r="AC286" s="153"/>
      <c r="AD286" s="153"/>
      <c r="AE286" s="153"/>
      <c r="AF286" s="153"/>
      <c r="AG286" s="153"/>
      <c r="AH286" s="153"/>
      <c r="AI286" s="153"/>
      <c r="AJ286" s="153"/>
      <c r="AK286" s="153"/>
      <c r="AL286" s="153"/>
      <c r="AM286" s="153"/>
      <c r="AN286" s="153"/>
      <c r="AO286" s="153"/>
      <c r="AP286" s="153"/>
      <c r="AQ286" s="153"/>
      <c r="AR286" s="153"/>
      <c r="AS286" s="153"/>
      <c r="AT286" s="153"/>
      <c r="AU286" s="153"/>
      <c r="AV286" s="153"/>
      <c r="AW286" s="153"/>
      <c r="AX286" s="153"/>
      <c r="AY286" s="153"/>
      <c r="AZ286" s="153"/>
      <c r="BA286" s="153"/>
      <c r="BB286" s="153"/>
      <c r="BC286" s="153"/>
    </row>
    <row r="287" spans="1:55" s="140" customFormat="1" ht="79.2" x14ac:dyDescent="0.25">
      <c r="A287" s="161" t="s">
        <v>837</v>
      </c>
      <c r="B287" s="165" t="s">
        <v>498</v>
      </c>
      <c r="C287" s="155" t="s">
        <v>694</v>
      </c>
      <c r="D287" s="155" t="s">
        <v>242</v>
      </c>
      <c r="E287" s="155" t="s">
        <v>451</v>
      </c>
      <c r="F287" s="155" t="s">
        <v>451</v>
      </c>
      <c r="G287" s="155" t="s">
        <v>296</v>
      </c>
      <c r="H287" s="159" t="s">
        <v>380</v>
      </c>
      <c r="I287" s="155" t="s">
        <v>451</v>
      </c>
      <c r="J287" s="155" t="s">
        <v>451</v>
      </c>
      <c r="K287" s="161" t="s">
        <v>746</v>
      </c>
      <c r="L287" s="161" t="s">
        <v>756</v>
      </c>
      <c r="M287" s="159" t="str">
        <f>Liquids!$C$33&amp;" for "&amp;Liquids!$C$60&amp;" "&amp;Liquids!$C$51&amp;" minus "&amp;Liquids!$C$61&amp;" "&amp;Liquids!$C$52&amp;" to be delivered on the basis of "&amp;Liquids!$C$47&amp;" basis "&amp;Liquids!$C$44&amp;" for "&amp;Liquids!$C$78&amp;" and settled using "&amp;Liquids!$D$83&amp;" quoted in "&amp;UKGas!$D$74&amp;"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87" s="153"/>
      <c r="O287" s="153"/>
      <c r="P287" s="153"/>
      <c r="Q287" s="153"/>
      <c r="R287" s="153"/>
      <c r="S287" s="153"/>
      <c r="T287" s="153"/>
      <c r="U287" s="153"/>
      <c r="V287" s="153"/>
      <c r="W287" s="153"/>
      <c r="X287" s="153"/>
      <c r="Y287" s="153"/>
      <c r="Z287" s="153"/>
      <c r="AA287" s="153"/>
      <c r="AB287" s="153"/>
      <c r="AC287" s="153"/>
      <c r="AD287" s="153"/>
      <c r="AE287" s="153"/>
      <c r="AF287" s="153"/>
      <c r="AG287" s="153"/>
      <c r="AH287" s="153"/>
      <c r="AI287" s="153"/>
      <c r="AJ287" s="153"/>
      <c r="AK287" s="153"/>
      <c r="AL287" s="153"/>
      <c r="AM287" s="153"/>
      <c r="AN287" s="153"/>
      <c r="AO287" s="153"/>
      <c r="AP287" s="153"/>
      <c r="AQ287" s="153"/>
      <c r="AR287" s="153"/>
      <c r="AS287" s="153"/>
      <c r="AT287" s="153"/>
      <c r="AU287" s="153"/>
      <c r="AV287" s="153"/>
      <c r="AW287" s="153"/>
      <c r="AX287" s="153"/>
      <c r="AY287" s="153"/>
      <c r="AZ287" s="153"/>
      <c r="BA287" s="153"/>
      <c r="BB287" s="153"/>
      <c r="BC287" s="153"/>
    </row>
    <row r="288" spans="1:55" s="140" customFormat="1" ht="79.2" x14ac:dyDescent="0.25">
      <c r="A288" s="161" t="s">
        <v>837</v>
      </c>
      <c r="B288" s="165" t="s">
        <v>498</v>
      </c>
      <c r="C288" s="155" t="s">
        <v>694</v>
      </c>
      <c r="D288" s="155" t="s">
        <v>242</v>
      </c>
      <c r="E288" s="155" t="s">
        <v>451</v>
      </c>
      <c r="F288" s="155" t="s">
        <v>451</v>
      </c>
      <c r="G288" s="155" t="s">
        <v>9</v>
      </c>
      <c r="H288" s="159" t="s">
        <v>380</v>
      </c>
      <c r="I288" s="155" t="s">
        <v>451</v>
      </c>
      <c r="J288" s="155" t="s">
        <v>451</v>
      </c>
      <c r="K288" s="161" t="s">
        <v>746</v>
      </c>
      <c r="L288" s="161" t="s">
        <v>756</v>
      </c>
      <c r="M288" s="159" t="str">
        <f>Liquids!$C$33&amp;" for "&amp;Liquids!$C$60&amp;" "&amp;Liquids!$C$51&amp;" minus "&amp;Liquids!$C$61&amp;" "&amp;Liquids!$C$52&amp;" to be delivered on the basis of "&amp;Liquids!$C$47&amp;" basis "&amp;Liquids!$C$44&amp;" for "&amp;Liquids!$C$79&amp;" and settled using "&amp;Liquids!$D$83&amp;" quoted in "&amp;UKGas!$D$74&amp;"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88" s="153"/>
      <c r="O288" s="153"/>
      <c r="P288" s="153"/>
      <c r="Q288" s="153"/>
      <c r="R288" s="153"/>
      <c r="S288" s="153"/>
      <c r="T288" s="153"/>
      <c r="U288" s="153"/>
      <c r="V288" s="153"/>
      <c r="W288" s="153"/>
      <c r="X288" s="153"/>
      <c r="Y288" s="153"/>
      <c r="Z288" s="153"/>
      <c r="AA288" s="153"/>
      <c r="AB288" s="153"/>
      <c r="AC288" s="153"/>
      <c r="AD288" s="153"/>
      <c r="AE288" s="153"/>
      <c r="AF288" s="153"/>
      <c r="AG288" s="153"/>
      <c r="AH288" s="153"/>
      <c r="AI288" s="153"/>
      <c r="AJ288" s="153"/>
      <c r="AK288" s="153"/>
      <c r="AL288" s="153"/>
      <c r="AM288" s="153"/>
      <c r="AN288" s="153"/>
      <c r="AO288" s="153"/>
      <c r="AP288" s="153"/>
      <c r="AQ288" s="153"/>
      <c r="AR288" s="153"/>
      <c r="AS288" s="153"/>
      <c r="AT288" s="153"/>
      <c r="AU288" s="153"/>
      <c r="AV288" s="153"/>
      <c r="AW288" s="153"/>
      <c r="AX288" s="153"/>
      <c r="AY288" s="153"/>
      <c r="AZ288" s="153"/>
      <c r="BA288" s="153"/>
      <c r="BB288" s="153"/>
      <c r="BC288" s="153"/>
    </row>
    <row r="289" spans="1:55" s="140" customFormat="1" ht="79.2" x14ac:dyDescent="0.25">
      <c r="A289" s="161" t="s">
        <v>837</v>
      </c>
      <c r="B289" s="165" t="s">
        <v>498</v>
      </c>
      <c r="C289" s="155" t="s">
        <v>694</v>
      </c>
      <c r="D289" s="155" t="s">
        <v>242</v>
      </c>
      <c r="E289" s="155" t="s">
        <v>451</v>
      </c>
      <c r="F289" s="155" t="s">
        <v>451</v>
      </c>
      <c r="G289" s="155" t="s">
        <v>293</v>
      </c>
      <c r="H289" s="159" t="s">
        <v>380</v>
      </c>
      <c r="I289" s="155" t="s">
        <v>451</v>
      </c>
      <c r="J289" s="155" t="s">
        <v>451</v>
      </c>
      <c r="K289" s="161" t="s">
        <v>746</v>
      </c>
      <c r="L289" s="161" t="s">
        <v>756</v>
      </c>
      <c r="M289" s="159" t="str">
        <f>Liquids!$C$33&amp;" for "&amp;Liquids!$C$60&amp;" "&amp;Liquids!$C$51&amp;" minus "&amp;Liquids!$C$61&amp;" "&amp;Liquids!$C$52&amp;" to be delivered on the basis of "&amp;Liquids!$C$47&amp;" basis "&amp;Liquids!$C$44&amp;" for "&amp;Liquids!$C$80&amp;" and settled using "&amp;Liquids!$D$83&amp;" quoted in "&amp;UKGas!$D$74&amp;"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89" s="153"/>
      <c r="O289" s="153"/>
      <c r="P289" s="153"/>
      <c r="Q289" s="153"/>
      <c r="R289" s="153"/>
      <c r="S289" s="153"/>
      <c r="T289" s="153"/>
      <c r="U289" s="153"/>
      <c r="V289" s="153"/>
      <c r="W289" s="153"/>
      <c r="X289" s="153"/>
      <c r="Y289" s="153"/>
      <c r="Z289" s="153"/>
      <c r="AA289" s="153"/>
      <c r="AB289" s="153"/>
      <c r="AC289" s="153"/>
      <c r="AD289" s="153"/>
      <c r="AE289" s="153"/>
      <c r="AF289" s="153"/>
      <c r="AG289" s="153"/>
      <c r="AH289" s="153"/>
      <c r="AI289" s="153"/>
      <c r="AJ289" s="153"/>
      <c r="AK289" s="153"/>
      <c r="AL289" s="153"/>
      <c r="AM289" s="153"/>
      <c r="AN289" s="153"/>
      <c r="AO289" s="153"/>
      <c r="AP289" s="153"/>
      <c r="AQ289" s="153"/>
      <c r="AR289" s="153"/>
      <c r="AS289" s="153"/>
      <c r="AT289" s="153"/>
      <c r="AU289" s="153"/>
      <c r="AV289" s="153"/>
      <c r="AW289" s="153"/>
      <c r="AX289" s="153"/>
      <c r="AY289" s="153"/>
      <c r="AZ289" s="153"/>
      <c r="BA289" s="153"/>
      <c r="BB289" s="153"/>
      <c r="BC289" s="153"/>
    </row>
    <row r="290" spans="1:55" s="140" customFormat="1" ht="63.75" customHeight="1" x14ac:dyDescent="0.25">
      <c r="A290" s="161" t="s">
        <v>837</v>
      </c>
      <c r="B290" s="165" t="s">
        <v>243</v>
      </c>
      <c r="C290" s="155" t="s">
        <v>694</v>
      </c>
      <c r="D290" s="155" t="s">
        <v>496</v>
      </c>
      <c r="E290" s="155" t="s">
        <v>451</v>
      </c>
      <c r="F290" s="155" t="s">
        <v>451</v>
      </c>
      <c r="G290" s="155" t="s">
        <v>296</v>
      </c>
      <c r="H290" s="159" t="s">
        <v>380</v>
      </c>
      <c r="I290" s="155" t="s">
        <v>451</v>
      </c>
      <c r="J290" s="155" t="s">
        <v>451</v>
      </c>
      <c r="K290" s="161" t="s">
        <v>746</v>
      </c>
      <c r="L290" s="161" t="s">
        <v>756</v>
      </c>
      <c r="M290" s="159" t="str">
        <f>Liquids!$C$35&amp;" for "&amp;Liquids!$C$60&amp;" "&amp;Liquids!$C$52&amp;" minus "&amp;Liquids!$C$60&amp;" "&amp;Liquids!$C$51&amp;" to be delivered on the basis of "&amp;Liquids!$C$47&amp;" at the "&amp;Liquids!$C$44&amp;" for "&amp;Liquids!$C$78&amp;" and settled using "&amp;Liquids!$D$83&amp;" quoted in "&amp;UKGas!$D$74&amp;"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0" s="153"/>
      <c r="O290" s="153"/>
      <c r="P290" s="153"/>
      <c r="Q290" s="153"/>
      <c r="R290" s="153"/>
      <c r="S290" s="153"/>
      <c r="T290" s="153"/>
      <c r="U290" s="153"/>
      <c r="V290" s="153"/>
      <c r="W290" s="153"/>
      <c r="X290" s="153"/>
      <c r="Y290" s="153"/>
      <c r="Z290" s="153"/>
      <c r="AA290" s="153"/>
      <c r="AB290" s="153"/>
      <c r="AC290" s="153"/>
      <c r="AD290" s="153"/>
      <c r="AE290" s="153"/>
      <c r="AF290" s="153"/>
      <c r="AG290" s="153"/>
      <c r="AH290" s="153"/>
      <c r="AI290" s="153"/>
      <c r="AJ290" s="153"/>
      <c r="AK290" s="153"/>
      <c r="AL290" s="153"/>
      <c r="AM290" s="153"/>
      <c r="AN290" s="153"/>
      <c r="AO290" s="153"/>
      <c r="AP290" s="153"/>
      <c r="AQ290" s="153"/>
      <c r="AR290" s="153"/>
      <c r="AS290" s="153"/>
      <c r="AT290" s="153"/>
      <c r="AU290" s="153"/>
      <c r="AV290" s="153"/>
      <c r="AW290" s="153"/>
      <c r="AX290" s="153"/>
      <c r="AY290" s="153"/>
      <c r="AZ290" s="153"/>
      <c r="BA290" s="153"/>
      <c r="BB290" s="153"/>
      <c r="BC290" s="153"/>
    </row>
    <row r="291" spans="1:55" s="140" customFormat="1" ht="65.25" customHeight="1" x14ac:dyDescent="0.25">
      <c r="A291" s="161" t="s">
        <v>837</v>
      </c>
      <c r="B291" s="165" t="s">
        <v>243</v>
      </c>
      <c r="C291" s="155" t="s">
        <v>694</v>
      </c>
      <c r="D291" s="155" t="s">
        <v>496</v>
      </c>
      <c r="E291" s="155" t="s">
        <v>451</v>
      </c>
      <c r="F291" s="155" t="s">
        <v>451</v>
      </c>
      <c r="G291" s="155" t="s">
        <v>9</v>
      </c>
      <c r="H291" s="159" t="s">
        <v>380</v>
      </c>
      <c r="I291" s="155" t="s">
        <v>451</v>
      </c>
      <c r="J291" s="155" t="s">
        <v>451</v>
      </c>
      <c r="K291" s="161" t="s">
        <v>746</v>
      </c>
      <c r="L291" s="161" t="s">
        <v>756</v>
      </c>
      <c r="M291" s="159" t="str">
        <f>Liquids!$C$35&amp;" for "&amp;Liquids!$C$60&amp;" "&amp;Liquids!$C$52&amp;" minus "&amp;Liquids!$C$60&amp;" "&amp;Liquids!$C$51&amp;" to be delivered on the basis of "&amp;Liquids!$C$47&amp;" at the "&amp;Liquids!$C$44&amp;" for "&amp;Liquids!$C$79&amp;" and settled using "&amp;Liquids!$D$83&amp;" quoted in "&amp;UKGas!$D$74&amp;"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1" s="153"/>
      <c r="O291" s="153"/>
      <c r="P291" s="153"/>
      <c r="Q291" s="153"/>
      <c r="R291" s="153"/>
      <c r="S291" s="153"/>
      <c r="T291" s="153"/>
      <c r="U291" s="153"/>
      <c r="V291" s="153"/>
      <c r="W291" s="153"/>
      <c r="X291" s="153"/>
      <c r="Y291" s="153"/>
      <c r="Z291" s="153"/>
      <c r="AA291" s="153"/>
      <c r="AB291" s="153"/>
      <c r="AC291" s="153"/>
      <c r="AD291" s="153"/>
      <c r="AE291" s="153"/>
      <c r="AF291" s="153"/>
      <c r="AG291" s="153"/>
      <c r="AH291" s="153"/>
      <c r="AI291" s="153"/>
      <c r="AJ291" s="153"/>
      <c r="AK291" s="153"/>
      <c r="AL291" s="153"/>
      <c r="AM291" s="153"/>
      <c r="AN291" s="153"/>
      <c r="AO291" s="153"/>
      <c r="AP291" s="153"/>
      <c r="AQ291" s="153"/>
      <c r="AR291" s="153"/>
      <c r="AS291" s="153"/>
      <c r="AT291" s="153"/>
      <c r="AU291" s="153"/>
      <c r="AV291" s="153"/>
      <c r="AW291" s="153"/>
      <c r="AX291" s="153"/>
      <c r="AY291" s="153"/>
      <c r="AZ291" s="153"/>
      <c r="BA291" s="153"/>
      <c r="BB291" s="153"/>
      <c r="BC291" s="153"/>
    </row>
    <row r="292" spans="1:55" s="140" customFormat="1" ht="64.5" customHeight="1" x14ac:dyDescent="0.25">
      <c r="A292" s="161" t="s">
        <v>837</v>
      </c>
      <c r="B292" s="165" t="s">
        <v>243</v>
      </c>
      <c r="C292" s="155" t="s">
        <v>694</v>
      </c>
      <c r="D292" s="155" t="s">
        <v>496</v>
      </c>
      <c r="E292" s="155" t="s">
        <v>451</v>
      </c>
      <c r="F292" s="155" t="s">
        <v>451</v>
      </c>
      <c r="G292" s="155" t="s">
        <v>293</v>
      </c>
      <c r="H292" s="159" t="s">
        <v>380</v>
      </c>
      <c r="I292" s="155" t="s">
        <v>451</v>
      </c>
      <c r="J292" s="155" t="s">
        <v>451</v>
      </c>
      <c r="K292" s="161" t="s">
        <v>746</v>
      </c>
      <c r="L292" s="161" t="s">
        <v>756</v>
      </c>
      <c r="M292" s="159" t="str">
        <f>Liquids!$C$35&amp;" for "&amp;Liquids!$C$60&amp;" "&amp;Liquids!$C$52&amp;" minus "&amp;Liquids!$C$60&amp;" "&amp;Liquids!$C$51&amp;" to be delivered on the basis of "&amp;Liquids!$C$47&amp;" at the "&amp;Liquids!$C$44&amp;" for "&amp;Liquids!$C$80&amp;" and settled using "&amp;Liquids!$D$83&amp;" quoted in "&amp;UKGas!$D$74&amp;"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2" s="153"/>
      <c r="O292" s="153"/>
      <c r="P292" s="153"/>
      <c r="Q292" s="153"/>
      <c r="R292" s="153"/>
      <c r="S292" s="153"/>
      <c r="T292" s="153"/>
      <c r="U292" s="153"/>
      <c r="V292" s="153"/>
      <c r="W292" s="153"/>
      <c r="X292" s="153"/>
      <c r="Y292" s="153"/>
      <c r="Z292" s="153"/>
      <c r="AA292" s="153"/>
      <c r="AB292" s="153"/>
      <c r="AC292" s="153"/>
      <c r="AD292" s="153"/>
      <c r="AE292" s="153"/>
      <c r="AF292" s="153"/>
      <c r="AG292" s="153"/>
      <c r="AH292" s="153"/>
      <c r="AI292" s="153"/>
      <c r="AJ292" s="153"/>
      <c r="AK292" s="153"/>
      <c r="AL292" s="153"/>
      <c r="AM292" s="153"/>
      <c r="AN292" s="153"/>
      <c r="AO292" s="153"/>
      <c r="AP292" s="153"/>
      <c r="AQ292" s="153"/>
      <c r="AR292" s="153"/>
      <c r="AS292" s="153"/>
      <c r="AT292" s="153"/>
      <c r="AU292" s="153"/>
      <c r="AV292" s="153"/>
      <c r="AW292" s="153"/>
      <c r="AX292" s="153"/>
      <c r="AY292" s="153"/>
      <c r="AZ292" s="153"/>
      <c r="BA292" s="153"/>
      <c r="BB292" s="153"/>
      <c r="BC292" s="153"/>
    </row>
    <row r="293" spans="1:55" s="140" customFormat="1" ht="52.8" x14ac:dyDescent="0.25">
      <c r="A293" s="161" t="s">
        <v>837</v>
      </c>
      <c r="B293" s="165" t="s">
        <v>244</v>
      </c>
      <c r="C293" s="155" t="s">
        <v>694</v>
      </c>
      <c r="D293" s="155" t="s">
        <v>683</v>
      </c>
      <c r="E293" s="155" t="s">
        <v>451</v>
      </c>
      <c r="F293" s="155" t="s">
        <v>451</v>
      </c>
      <c r="G293" s="155" t="s">
        <v>296</v>
      </c>
      <c r="H293" s="159" t="s">
        <v>380</v>
      </c>
      <c r="I293" s="155" t="s">
        <v>451</v>
      </c>
      <c r="J293" s="155" t="s">
        <v>451</v>
      </c>
      <c r="K293" s="161" t="s">
        <v>746</v>
      </c>
      <c r="L293" s="161" t="s">
        <v>756</v>
      </c>
      <c r="M293" s="159" t="str">
        <f>Liquids!$C$32&amp;" for "&amp;Liquids!$C$63&amp;" "&amp;Liquids!$C$50&amp;" to be delivered on the basis of "&amp;Liquids!$C$46&amp;" at the "&amp;Liquids!$C$44&amp;" for "&amp;Liquids!$C$78&amp;" and settled using "&amp;Liquids!$D$83&amp;" quoted in "&amp;UKGas!$D$74&amp;"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3" s="153"/>
      <c r="O293" s="153"/>
      <c r="P293" s="153"/>
      <c r="Q293" s="153"/>
      <c r="R293" s="153"/>
      <c r="S293" s="153"/>
      <c r="T293" s="153"/>
      <c r="U293" s="153"/>
      <c r="V293" s="153"/>
      <c r="W293" s="153"/>
      <c r="X293" s="153"/>
      <c r="Y293" s="153"/>
      <c r="Z293" s="153"/>
      <c r="AA293" s="153"/>
      <c r="AB293" s="153"/>
      <c r="AC293" s="153"/>
      <c r="AD293" s="153"/>
      <c r="AE293" s="153"/>
      <c r="AF293" s="153"/>
      <c r="AG293" s="153"/>
      <c r="AH293" s="153"/>
      <c r="AI293" s="153"/>
      <c r="AJ293" s="153"/>
      <c r="AK293" s="153"/>
      <c r="AL293" s="153"/>
      <c r="AM293" s="153"/>
      <c r="AN293" s="153"/>
      <c r="AO293" s="153"/>
      <c r="AP293" s="153"/>
      <c r="AQ293" s="153"/>
      <c r="AR293" s="153"/>
      <c r="AS293" s="153"/>
      <c r="AT293" s="153"/>
      <c r="AU293" s="153"/>
      <c r="AV293" s="153"/>
      <c r="AW293" s="153"/>
      <c r="AX293" s="153"/>
      <c r="AY293" s="153"/>
      <c r="AZ293" s="153"/>
      <c r="BA293" s="153"/>
      <c r="BB293" s="153"/>
      <c r="BC293" s="153"/>
    </row>
    <row r="294" spans="1:55" s="140" customFormat="1" ht="52.8" x14ac:dyDescent="0.25">
      <c r="A294" s="161" t="s">
        <v>837</v>
      </c>
      <c r="B294" s="165" t="s">
        <v>244</v>
      </c>
      <c r="C294" s="155" t="s">
        <v>694</v>
      </c>
      <c r="D294" s="155" t="s">
        <v>683</v>
      </c>
      <c r="E294" s="155" t="s">
        <v>451</v>
      </c>
      <c r="F294" s="155" t="s">
        <v>451</v>
      </c>
      <c r="G294" s="155" t="s">
        <v>9</v>
      </c>
      <c r="H294" s="159" t="s">
        <v>380</v>
      </c>
      <c r="I294" s="155" t="s">
        <v>451</v>
      </c>
      <c r="J294" s="155" t="s">
        <v>451</v>
      </c>
      <c r="K294" s="161" t="s">
        <v>746</v>
      </c>
      <c r="L294" s="161" t="s">
        <v>756</v>
      </c>
      <c r="M294" s="159" t="str">
        <f>Liquids!$C$32&amp;" for "&amp;Liquids!$C$63&amp;" "&amp;Liquids!$C$50&amp;" to be delivered on the basis of "&amp;Liquids!$C$46&amp;" at the "&amp;Liquids!$C$44&amp;" for "&amp;Liquids!$C$79&amp;" and settled using "&amp;Liquids!$D$83&amp;" quoted in "&amp;UKGas!$D$74&amp;"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4" s="153"/>
      <c r="O294" s="153"/>
      <c r="P294" s="153"/>
      <c r="Q294" s="153"/>
      <c r="R294" s="153"/>
      <c r="S294" s="153"/>
      <c r="T294" s="153"/>
      <c r="U294" s="153"/>
      <c r="V294" s="153"/>
      <c r="W294" s="153"/>
      <c r="X294" s="153"/>
      <c r="Y294" s="153"/>
      <c r="Z294" s="153"/>
      <c r="AA294" s="153"/>
      <c r="AB294" s="153"/>
      <c r="AC294" s="153"/>
      <c r="AD294" s="153"/>
      <c r="AE294" s="153"/>
      <c r="AF294" s="153"/>
      <c r="AG294" s="153"/>
      <c r="AH294" s="153"/>
      <c r="AI294" s="153"/>
      <c r="AJ294" s="153"/>
      <c r="AK294" s="153"/>
      <c r="AL294" s="153"/>
      <c r="AM294" s="153"/>
      <c r="AN294" s="153"/>
      <c r="AO294" s="153"/>
      <c r="AP294" s="153"/>
      <c r="AQ294" s="153"/>
      <c r="AR294" s="153"/>
      <c r="AS294" s="153"/>
      <c r="AT294" s="153"/>
      <c r="AU294" s="153"/>
      <c r="AV294" s="153"/>
      <c r="AW294" s="153"/>
      <c r="AX294" s="153"/>
      <c r="AY294" s="153"/>
      <c r="AZ294" s="153"/>
      <c r="BA294" s="153"/>
      <c r="BB294" s="153"/>
      <c r="BC294" s="153"/>
    </row>
    <row r="295" spans="1:55" s="140" customFormat="1" ht="52.8" x14ac:dyDescent="0.25">
      <c r="A295" s="161" t="s">
        <v>837</v>
      </c>
      <c r="B295" s="165" t="s">
        <v>244</v>
      </c>
      <c r="C295" s="155" t="s">
        <v>694</v>
      </c>
      <c r="D295" s="155" t="s">
        <v>683</v>
      </c>
      <c r="E295" s="155" t="s">
        <v>451</v>
      </c>
      <c r="F295" s="155" t="s">
        <v>451</v>
      </c>
      <c r="G295" s="155" t="s">
        <v>293</v>
      </c>
      <c r="H295" s="159" t="s">
        <v>380</v>
      </c>
      <c r="I295" s="155" t="s">
        <v>451</v>
      </c>
      <c r="J295" s="155" t="s">
        <v>451</v>
      </c>
      <c r="K295" s="161" t="s">
        <v>746</v>
      </c>
      <c r="L295" s="161" t="s">
        <v>756</v>
      </c>
      <c r="M295" s="159" t="str">
        <f>Liquids!$C$32&amp;" for "&amp;Liquids!$C$63&amp;" "&amp;Liquids!$C$50&amp;" to be delivered on the basis of "&amp;Liquids!$C$46&amp;" at the "&amp;Liquids!$C$44&amp;" for "&amp;Liquids!$C$80&amp;" and settled using "&amp;Liquids!$D$83&amp;" quoted in "&amp;UKGas!$D$74&amp;"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5" s="153"/>
      <c r="O295" s="153"/>
      <c r="P295" s="153"/>
      <c r="Q295" s="153"/>
      <c r="R295" s="153"/>
      <c r="S295" s="153"/>
      <c r="T295" s="153"/>
      <c r="U295" s="153"/>
      <c r="V295" s="153"/>
      <c r="W295" s="153"/>
      <c r="X295" s="153"/>
      <c r="Y295" s="153"/>
      <c r="Z295" s="153"/>
      <c r="AA295" s="153"/>
      <c r="AB295" s="153"/>
      <c r="AC295" s="153"/>
      <c r="AD295" s="153"/>
      <c r="AE295" s="153"/>
      <c r="AF295" s="153"/>
      <c r="AG295" s="153"/>
      <c r="AH295" s="153"/>
      <c r="AI295" s="153"/>
      <c r="AJ295" s="153"/>
      <c r="AK295" s="153"/>
      <c r="AL295" s="153"/>
      <c r="AM295" s="153"/>
      <c r="AN295" s="153"/>
      <c r="AO295" s="153"/>
      <c r="AP295" s="153"/>
      <c r="AQ295" s="153"/>
      <c r="AR295" s="153"/>
      <c r="AS295" s="153"/>
      <c r="AT295" s="153"/>
      <c r="AU295" s="153"/>
      <c r="AV295" s="153"/>
      <c r="AW295" s="153"/>
      <c r="AX295" s="153"/>
      <c r="AY295" s="153"/>
      <c r="AZ295" s="153"/>
      <c r="BA295" s="153"/>
      <c r="BB295" s="153"/>
      <c r="BC295" s="153"/>
    </row>
    <row r="296" spans="1:55" s="140" customFormat="1" ht="52.8" x14ac:dyDescent="0.25">
      <c r="A296" s="161" t="s">
        <v>837</v>
      </c>
      <c r="B296" s="165" t="s">
        <v>245</v>
      </c>
      <c r="C296" s="155" t="s">
        <v>694</v>
      </c>
      <c r="D296" s="155" t="s">
        <v>683</v>
      </c>
      <c r="E296" s="155" t="s">
        <v>451</v>
      </c>
      <c r="F296" s="155" t="s">
        <v>451</v>
      </c>
      <c r="G296" s="155" t="s">
        <v>296</v>
      </c>
      <c r="H296" s="159" t="s">
        <v>380</v>
      </c>
      <c r="I296" s="155" t="s">
        <v>451</v>
      </c>
      <c r="J296" s="155" t="s">
        <v>451</v>
      </c>
      <c r="K296" s="161" t="s">
        <v>746</v>
      </c>
      <c r="L296" s="161" t="s">
        <v>756</v>
      </c>
      <c r="M296" s="159" t="str">
        <f>Liquids!$C$32&amp;" for "&amp;Liquids!$C$62&amp;" "&amp;Liquids!$C$51&amp;" to be delivered on the basis of "&amp;Liquids!$C$47&amp;" at the "&amp;Liquids!$C$39&amp;" for "&amp;Liquids!$C$78&amp;" and settled using "&amp;Liquids!$D$83&amp;" quoted in "&amp;UKGas!$D$74&amp;"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6" s="153"/>
      <c r="O296" s="153"/>
      <c r="P296" s="153"/>
      <c r="Q296" s="153"/>
      <c r="R296" s="153"/>
      <c r="S296" s="153"/>
      <c r="T296" s="153"/>
      <c r="U296" s="153"/>
      <c r="V296" s="153"/>
      <c r="W296" s="153"/>
      <c r="X296" s="153"/>
      <c r="Y296" s="153"/>
      <c r="Z296" s="153"/>
      <c r="AA296" s="153"/>
      <c r="AB296" s="153"/>
      <c r="AC296" s="153"/>
      <c r="AD296" s="153"/>
      <c r="AE296" s="153"/>
      <c r="AF296" s="153"/>
      <c r="AG296" s="153"/>
      <c r="AH296" s="153"/>
      <c r="AI296" s="153"/>
      <c r="AJ296" s="153"/>
      <c r="AK296" s="153"/>
      <c r="AL296" s="153"/>
      <c r="AM296" s="153"/>
      <c r="AN296" s="153"/>
      <c r="AO296" s="153"/>
      <c r="AP296" s="153"/>
      <c r="AQ296" s="153"/>
      <c r="AR296" s="153"/>
      <c r="AS296" s="153"/>
      <c r="AT296" s="153"/>
      <c r="AU296" s="153"/>
      <c r="AV296" s="153"/>
      <c r="AW296" s="153"/>
      <c r="AX296" s="153"/>
      <c r="AY296" s="153"/>
      <c r="AZ296" s="153"/>
      <c r="BA296" s="153"/>
      <c r="BB296" s="153"/>
      <c r="BC296" s="153"/>
    </row>
    <row r="297" spans="1:55" s="140" customFormat="1" ht="52.8" x14ac:dyDescent="0.25">
      <c r="A297" s="161" t="s">
        <v>837</v>
      </c>
      <c r="B297" s="165" t="s">
        <v>245</v>
      </c>
      <c r="C297" s="155" t="s">
        <v>694</v>
      </c>
      <c r="D297" s="155" t="s">
        <v>683</v>
      </c>
      <c r="E297" s="155" t="s">
        <v>451</v>
      </c>
      <c r="F297" s="155" t="s">
        <v>451</v>
      </c>
      <c r="G297" s="155" t="s">
        <v>9</v>
      </c>
      <c r="H297" s="159" t="s">
        <v>380</v>
      </c>
      <c r="I297" s="155" t="s">
        <v>451</v>
      </c>
      <c r="J297" s="155" t="s">
        <v>451</v>
      </c>
      <c r="K297" s="161" t="s">
        <v>746</v>
      </c>
      <c r="L297" s="161" t="s">
        <v>756</v>
      </c>
      <c r="M297" s="159" t="str">
        <f>Liquids!$C$32&amp;" for "&amp;Liquids!$C$62&amp;" "&amp;Liquids!$C$51&amp;" to be delivered on the basis of "&amp;Liquids!$C$47&amp;" at the "&amp;Liquids!$C$39&amp;" for "&amp;Liquids!$C$79&amp;" and settled using "&amp;Liquids!$D$83&amp;" quoted in "&amp;UKGas!$D$74&amp;"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7" s="153"/>
      <c r="O297" s="153"/>
      <c r="P297" s="153"/>
      <c r="Q297" s="153"/>
      <c r="R297" s="153"/>
      <c r="S297" s="153"/>
      <c r="T297" s="153"/>
      <c r="U297" s="153"/>
      <c r="V297" s="153"/>
      <c r="W297" s="153"/>
      <c r="X297" s="153"/>
      <c r="Y297" s="153"/>
      <c r="Z297" s="153"/>
      <c r="AA297" s="153"/>
      <c r="AB297" s="153"/>
      <c r="AC297" s="153"/>
      <c r="AD297" s="153"/>
      <c r="AE297" s="153"/>
      <c r="AF297" s="153"/>
      <c r="AG297" s="153"/>
      <c r="AH297" s="153"/>
      <c r="AI297" s="153"/>
      <c r="AJ297" s="153"/>
      <c r="AK297" s="153"/>
      <c r="AL297" s="153"/>
      <c r="AM297" s="153"/>
      <c r="AN297" s="153"/>
      <c r="AO297" s="153"/>
      <c r="AP297" s="153"/>
      <c r="AQ297" s="153"/>
      <c r="AR297" s="153"/>
      <c r="AS297" s="153"/>
      <c r="AT297" s="153"/>
      <c r="AU297" s="153"/>
      <c r="AV297" s="153"/>
      <c r="AW297" s="153"/>
      <c r="AX297" s="153"/>
      <c r="AY297" s="153"/>
      <c r="AZ297" s="153"/>
      <c r="BA297" s="153"/>
      <c r="BB297" s="153"/>
      <c r="BC297" s="153"/>
    </row>
    <row r="298" spans="1:55" s="140" customFormat="1" ht="52.8" x14ac:dyDescent="0.25">
      <c r="A298" s="161" t="s">
        <v>837</v>
      </c>
      <c r="B298" s="165" t="s">
        <v>245</v>
      </c>
      <c r="C298" s="155" t="s">
        <v>694</v>
      </c>
      <c r="D298" s="155" t="s">
        <v>683</v>
      </c>
      <c r="E298" s="155" t="s">
        <v>451</v>
      </c>
      <c r="F298" s="155" t="s">
        <v>451</v>
      </c>
      <c r="G298" s="155" t="s">
        <v>293</v>
      </c>
      <c r="H298" s="159" t="s">
        <v>380</v>
      </c>
      <c r="I298" s="155" t="s">
        <v>451</v>
      </c>
      <c r="J298" s="155" t="s">
        <v>451</v>
      </c>
      <c r="K298" s="161" t="s">
        <v>746</v>
      </c>
      <c r="L298" s="161" t="s">
        <v>756</v>
      </c>
      <c r="M298" s="159" t="str">
        <f>Liquids!$C$32&amp;" for "&amp;Liquids!$C$62&amp;" "&amp;Liquids!$C$51&amp;" to be delivered on the basis of "&amp;Liquids!$C$47&amp;" at the "&amp;Liquids!$C$39&amp;" for "&amp;Liquids!$C$80&amp;" and settled using "&amp;Liquids!$D$83&amp;" quoted in "&amp;UKGas!$D$74&amp;"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8" s="153"/>
      <c r="O298" s="153"/>
      <c r="P298" s="153"/>
      <c r="Q298" s="153"/>
      <c r="R298" s="153"/>
      <c r="S298" s="153"/>
      <c r="T298" s="153"/>
      <c r="U298" s="153"/>
      <c r="V298" s="153"/>
      <c r="W298" s="153"/>
      <c r="X298" s="153"/>
      <c r="Y298" s="153"/>
      <c r="Z298" s="153"/>
      <c r="AA298" s="153"/>
      <c r="AB298" s="153"/>
      <c r="AC298" s="153"/>
      <c r="AD298" s="153"/>
      <c r="AE298" s="153"/>
      <c r="AF298" s="153"/>
      <c r="AG298" s="153"/>
      <c r="AH298" s="153"/>
      <c r="AI298" s="153"/>
      <c r="AJ298" s="153"/>
      <c r="AK298" s="153"/>
      <c r="AL298" s="153"/>
      <c r="AM298" s="153"/>
      <c r="AN298" s="153"/>
      <c r="AO298" s="153"/>
      <c r="AP298" s="153"/>
      <c r="AQ298" s="153"/>
      <c r="AR298" s="153"/>
      <c r="AS298" s="153"/>
      <c r="AT298" s="153"/>
      <c r="AU298" s="153"/>
      <c r="AV298" s="153"/>
      <c r="AW298" s="153"/>
      <c r="AX298" s="153"/>
      <c r="AY298" s="153"/>
      <c r="AZ298" s="153"/>
      <c r="BA298" s="153"/>
      <c r="BB298" s="153"/>
      <c r="BC298" s="153"/>
    </row>
    <row r="299" spans="1:55" s="140" customFormat="1" ht="52.8" x14ac:dyDescent="0.25">
      <c r="A299" s="161" t="s">
        <v>837</v>
      </c>
      <c r="B299" s="165" t="s">
        <v>246</v>
      </c>
      <c r="C299" s="155" t="s">
        <v>694</v>
      </c>
      <c r="D299" s="155" t="s">
        <v>683</v>
      </c>
      <c r="E299" s="155" t="s">
        <v>451</v>
      </c>
      <c r="F299" s="155" t="s">
        <v>451</v>
      </c>
      <c r="G299" s="155" t="s">
        <v>296</v>
      </c>
      <c r="H299" s="159" t="s">
        <v>385</v>
      </c>
      <c r="I299" s="155" t="s">
        <v>451</v>
      </c>
      <c r="J299" s="155" t="s">
        <v>451</v>
      </c>
      <c r="K299" s="161" t="s">
        <v>746</v>
      </c>
      <c r="L299" s="161" t="s">
        <v>756</v>
      </c>
      <c r="M299" s="159" t="str">
        <f>Liquids!$C$32&amp;" for "&amp;Liquids!$C$70&amp;" "&amp;Liquids!$C$53&amp;" to be delivered on the basis of "&amp;Liquids!$C$46&amp;" at the "&amp;Liquids!$C$39&amp;" for "&amp;Liquids!$C$78&amp;" and settled using "&amp;Liquids!$D$85&amp;" quoted in "&amp;UKGas!$D$74&amp;"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month to the last calender day of that month and settled using the arithemetic average of the daily official settlement prices for the liquid grade as published in the Argus International LPG report publication quoted in United States Dollars per metric tonne (1,000kg)</v>
      </c>
      <c r="N299" s="153"/>
      <c r="O299" s="153"/>
      <c r="P299" s="153"/>
      <c r="Q299" s="153"/>
      <c r="R299" s="153"/>
      <c r="S299" s="153"/>
      <c r="T299" s="153"/>
      <c r="U299" s="153"/>
      <c r="V299" s="153"/>
      <c r="W299" s="153"/>
      <c r="X299" s="153"/>
      <c r="Y299" s="153"/>
      <c r="Z299" s="153"/>
      <c r="AA299" s="153"/>
      <c r="AB299" s="153"/>
      <c r="AC299" s="153"/>
      <c r="AD299" s="153"/>
      <c r="AE299" s="153"/>
      <c r="AF299" s="153"/>
      <c r="AG299" s="153"/>
      <c r="AH299" s="153"/>
      <c r="AI299" s="153"/>
      <c r="AJ299" s="153"/>
      <c r="AK299" s="153"/>
      <c r="AL299" s="153"/>
      <c r="AM299" s="153"/>
      <c r="AN299" s="153"/>
      <c r="AO299" s="153"/>
      <c r="AP299" s="153"/>
      <c r="AQ299" s="153"/>
      <c r="AR299" s="153"/>
      <c r="AS299" s="153"/>
      <c r="AT299" s="153"/>
      <c r="AU299" s="153"/>
      <c r="AV299" s="153"/>
      <c r="AW299" s="153"/>
      <c r="AX299" s="153"/>
      <c r="AY299" s="153"/>
      <c r="AZ299" s="153"/>
      <c r="BA299" s="153"/>
      <c r="BB299" s="153"/>
      <c r="BC299" s="153"/>
    </row>
    <row r="300" spans="1:55" s="140" customFormat="1" ht="52.8" x14ac:dyDescent="0.25">
      <c r="A300" s="161" t="s">
        <v>837</v>
      </c>
      <c r="B300" s="165" t="s">
        <v>246</v>
      </c>
      <c r="C300" s="155" t="s">
        <v>694</v>
      </c>
      <c r="D300" s="155" t="s">
        <v>683</v>
      </c>
      <c r="E300" s="155" t="s">
        <v>451</v>
      </c>
      <c r="F300" s="155" t="s">
        <v>451</v>
      </c>
      <c r="G300" s="155" t="s">
        <v>9</v>
      </c>
      <c r="H300" s="159" t="s">
        <v>385</v>
      </c>
      <c r="I300" s="155" t="s">
        <v>451</v>
      </c>
      <c r="J300" s="155" t="s">
        <v>451</v>
      </c>
      <c r="K300" s="161" t="s">
        <v>746</v>
      </c>
      <c r="L300" s="161" t="s">
        <v>756</v>
      </c>
      <c r="M300" s="159" t="str">
        <f>Liquids!$C$32&amp;" for "&amp;Liquids!$C$70&amp;" "&amp;Liquids!$C$53&amp;" to be delivered on the basis of "&amp;Liquids!$C$46&amp;" at the "&amp;Liquids!$C$39&amp;" for "&amp;Liquids!$C$79&amp;" and settled using "&amp;Liquids!$D$85&amp;" quoted in "&amp;UKGas!$D$74&amp;"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quarter to the last calender day of that quarter and settled using the arithemetic average of the daily official settlement prices for the liquid grade as published in the Argus International LPG report publication quoted in United States Dollars per metric tonne (1,000kg)</v>
      </c>
      <c r="N300" s="153"/>
      <c r="O300" s="153"/>
      <c r="P300" s="153"/>
      <c r="Q300" s="153"/>
      <c r="R300" s="153"/>
      <c r="S300" s="153"/>
      <c r="T300" s="153"/>
      <c r="U300" s="153"/>
      <c r="V300" s="153"/>
      <c r="W300" s="153"/>
      <c r="X300" s="153"/>
      <c r="Y300" s="153"/>
      <c r="Z300" s="153"/>
      <c r="AA300" s="153"/>
      <c r="AB300" s="153"/>
      <c r="AC300" s="153"/>
      <c r="AD300" s="153"/>
      <c r="AE300" s="153"/>
      <c r="AF300" s="153"/>
      <c r="AG300" s="153"/>
      <c r="AH300" s="153"/>
      <c r="AI300" s="153"/>
      <c r="AJ300" s="153"/>
      <c r="AK300" s="153"/>
      <c r="AL300" s="153"/>
      <c r="AM300" s="153"/>
      <c r="AN300" s="153"/>
      <c r="AO300" s="153"/>
      <c r="AP300" s="153"/>
      <c r="AQ300" s="153"/>
      <c r="AR300" s="153"/>
      <c r="AS300" s="153"/>
      <c r="AT300" s="153"/>
      <c r="AU300" s="153"/>
      <c r="AV300" s="153"/>
      <c r="AW300" s="153"/>
      <c r="AX300" s="153"/>
      <c r="AY300" s="153"/>
      <c r="AZ300" s="153"/>
      <c r="BA300" s="153"/>
      <c r="BB300" s="153"/>
      <c r="BC300" s="153"/>
    </row>
    <row r="301" spans="1:55" s="140" customFormat="1" ht="52.8" x14ac:dyDescent="0.25">
      <c r="A301" s="161" t="s">
        <v>837</v>
      </c>
      <c r="B301" s="165" t="s">
        <v>246</v>
      </c>
      <c r="C301" s="155" t="s">
        <v>694</v>
      </c>
      <c r="D301" s="155" t="s">
        <v>683</v>
      </c>
      <c r="E301" s="155" t="s">
        <v>451</v>
      </c>
      <c r="F301" s="155" t="s">
        <v>451</v>
      </c>
      <c r="G301" s="155" t="s">
        <v>293</v>
      </c>
      <c r="H301" s="159" t="s">
        <v>385</v>
      </c>
      <c r="I301" s="155" t="s">
        <v>451</v>
      </c>
      <c r="J301" s="155" t="s">
        <v>451</v>
      </c>
      <c r="K301" s="161" t="s">
        <v>746</v>
      </c>
      <c r="L301" s="161" t="s">
        <v>756</v>
      </c>
      <c r="M301" s="159" t="str">
        <f>Liquids!$C$32&amp;" for "&amp;Liquids!$C$70&amp;" "&amp;Liquids!$C$53&amp;" to be delivered on the basis of "&amp;Liquids!$C$46&amp;" at the "&amp;Liquids!$C$39&amp;" for "&amp;Liquids!$C$80&amp;" and settled using "&amp;Liquids!$D$85&amp;" quoted in "&amp;UKGas!$D$74&amp;"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year to the last calender day of that year and settled using the arithemetic average of the daily official settlement prices for the liquid grade as published in the Argus International LPG report publication quoted in United States Dollars per metric tonne (1,000kg)</v>
      </c>
      <c r="N301" s="153"/>
      <c r="O301" s="153"/>
      <c r="P301" s="153"/>
      <c r="Q301" s="153"/>
      <c r="R301" s="153"/>
      <c r="S301" s="153"/>
      <c r="T301" s="153"/>
      <c r="U301" s="153"/>
      <c r="V301" s="153"/>
      <c r="W301" s="153"/>
      <c r="X301" s="153"/>
      <c r="Y301" s="153"/>
      <c r="Z301" s="153"/>
      <c r="AA301" s="153"/>
      <c r="AB301" s="153"/>
      <c r="AC301" s="153"/>
      <c r="AD301" s="153"/>
      <c r="AE301" s="153"/>
      <c r="AF301" s="153"/>
      <c r="AG301" s="153"/>
      <c r="AH301" s="153"/>
      <c r="AI301" s="153"/>
      <c r="AJ301" s="153"/>
      <c r="AK301" s="153"/>
      <c r="AL301" s="153"/>
      <c r="AM301" s="153"/>
      <c r="AN301" s="153"/>
      <c r="AO301" s="153"/>
      <c r="AP301" s="153"/>
      <c r="AQ301" s="153"/>
      <c r="AR301" s="153"/>
      <c r="AS301" s="153"/>
      <c r="AT301" s="153"/>
      <c r="AU301" s="153"/>
      <c r="AV301" s="153"/>
      <c r="AW301" s="153"/>
      <c r="AX301" s="153"/>
      <c r="AY301" s="153"/>
      <c r="AZ301" s="153"/>
      <c r="BA301" s="153"/>
      <c r="BB301" s="153"/>
      <c r="BC301" s="153"/>
    </row>
    <row r="302" spans="1:55" s="140" customFormat="1" ht="52.8" x14ac:dyDescent="0.25">
      <c r="A302" s="161" t="s">
        <v>837</v>
      </c>
      <c r="B302" s="166" t="s">
        <v>406</v>
      </c>
      <c r="C302" s="155" t="s">
        <v>694</v>
      </c>
      <c r="D302" s="155" t="s">
        <v>242</v>
      </c>
      <c r="E302" s="155" t="s">
        <v>451</v>
      </c>
      <c r="F302" s="155" t="s">
        <v>451</v>
      </c>
      <c r="G302" s="155" t="s">
        <v>296</v>
      </c>
      <c r="H302" s="159" t="s">
        <v>686</v>
      </c>
      <c r="I302" s="155" t="s">
        <v>451</v>
      </c>
      <c r="J302" s="155" t="s">
        <v>451</v>
      </c>
      <c r="K302" s="161" t="s">
        <v>746</v>
      </c>
      <c r="L302" s="161" t="s">
        <v>326</v>
      </c>
      <c r="M302" s="160" t="str">
        <f>Liquids!$C$33&amp;" for "&amp;Liquids!$C$64&amp;" for "&amp;Liquids!$C$78&amp;" and settled using "&amp;Liquids!$D$82&amp;" quoted in "&amp;UKGas!$D$74&amp;" per "&amp;Liquids!$C$87</f>
        <v>An agreement whereby a floating price is exchanged  for a fixed price over a specified period on a given product price differential for IPE Gasoil/Brent Crack for a period from the 1st calender day of the month to the last calender day of that month and settled using the arithmetic average of the daily official settlement prices for the first month IPE contract as reported in the Platts European Marketscan quoted in United States Dollars per metric tonne (1,000kg)</v>
      </c>
      <c r="N302" s="153"/>
      <c r="O302" s="153"/>
      <c r="P302" s="153"/>
      <c r="Q302" s="153"/>
      <c r="R302" s="153"/>
      <c r="S302" s="153"/>
      <c r="T302" s="153"/>
      <c r="U302" s="153"/>
      <c r="V302" s="153"/>
      <c r="W302" s="153"/>
      <c r="X302" s="153"/>
      <c r="Y302" s="153"/>
      <c r="Z302" s="153"/>
      <c r="AA302" s="153"/>
      <c r="AB302" s="153"/>
      <c r="AC302" s="153"/>
      <c r="AD302" s="153"/>
      <c r="AE302" s="153"/>
      <c r="AF302" s="153"/>
      <c r="AG302" s="153"/>
      <c r="AH302" s="153"/>
      <c r="AI302" s="153"/>
      <c r="AJ302" s="153"/>
      <c r="AK302" s="153"/>
      <c r="AL302" s="153"/>
      <c r="AM302" s="153"/>
      <c r="AN302" s="153"/>
      <c r="AO302" s="153"/>
      <c r="AP302" s="153"/>
      <c r="AQ302" s="153"/>
      <c r="AR302" s="153"/>
      <c r="AS302" s="153"/>
      <c r="AT302" s="153"/>
      <c r="AU302" s="153"/>
      <c r="AV302" s="153"/>
      <c r="AW302" s="153"/>
      <c r="AX302" s="153"/>
      <c r="AY302" s="153"/>
      <c r="AZ302" s="153"/>
      <c r="BA302" s="153"/>
      <c r="BB302" s="153"/>
      <c r="BC302" s="153"/>
    </row>
    <row r="303" spans="1:55" s="140" customFormat="1" ht="52.8" x14ac:dyDescent="0.25">
      <c r="A303" s="161" t="s">
        <v>837</v>
      </c>
      <c r="B303" s="166" t="s">
        <v>406</v>
      </c>
      <c r="C303" s="155" t="s">
        <v>694</v>
      </c>
      <c r="D303" s="155" t="s">
        <v>242</v>
      </c>
      <c r="E303" s="155" t="s">
        <v>451</v>
      </c>
      <c r="F303" s="155" t="s">
        <v>451</v>
      </c>
      <c r="G303" s="155" t="s">
        <v>9</v>
      </c>
      <c r="H303" s="159" t="s">
        <v>686</v>
      </c>
      <c r="I303" s="155" t="s">
        <v>451</v>
      </c>
      <c r="J303" s="155" t="s">
        <v>451</v>
      </c>
      <c r="K303" s="161" t="s">
        <v>746</v>
      </c>
      <c r="L303" s="161" t="s">
        <v>326</v>
      </c>
      <c r="M303" s="160" t="str">
        <f>Liquids!$C$33&amp;" for "&amp;Liquids!$C$64&amp;" for "&amp;Liquids!$C$79&amp;" and settled using "&amp;Liquids!$D$82&amp;" quoted in "&amp;UKGas!$D$74&amp;" per "&amp;Liquids!$C$87</f>
        <v>An agreement whereby a floating price is exchanged  for a fixed price over a specified period on a given product price differential for IPE Gasoil/Brent Crack for a period from the 1st calender day of the quarter to the last calender day of that quarter and settled using the arithmetic average of the daily official settlement prices for the first month IPE contract as reported in the Platts European Marketscan quoted in United States Dollars per metric tonne (1,000kg)</v>
      </c>
      <c r="N303" s="153"/>
      <c r="O303" s="153"/>
      <c r="P303" s="153"/>
      <c r="Q303" s="153"/>
      <c r="R303" s="153"/>
      <c r="S303" s="153"/>
      <c r="T303" s="153"/>
      <c r="U303" s="153"/>
      <c r="V303" s="153"/>
      <c r="W303" s="153"/>
      <c r="X303" s="153"/>
      <c r="Y303" s="153"/>
      <c r="Z303" s="153"/>
      <c r="AA303" s="153"/>
      <c r="AB303" s="153"/>
      <c r="AC303" s="153"/>
      <c r="AD303" s="153"/>
      <c r="AE303" s="153"/>
      <c r="AF303" s="153"/>
      <c r="AG303" s="153"/>
      <c r="AH303" s="153"/>
      <c r="AI303" s="153"/>
      <c r="AJ303" s="153"/>
      <c r="AK303" s="153"/>
      <c r="AL303" s="153"/>
      <c r="AM303" s="153"/>
      <c r="AN303" s="153"/>
      <c r="AO303" s="153"/>
      <c r="AP303" s="153"/>
      <c r="AQ303" s="153"/>
      <c r="AR303" s="153"/>
      <c r="AS303" s="153"/>
      <c r="AT303" s="153"/>
      <c r="AU303" s="153"/>
      <c r="AV303" s="153"/>
      <c r="AW303" s="153"/>
      <c r="AX303" s="153"/>
      <c r="AY303" s="153"/>
      <c r="AZ303" s="153"/>
      <c r="BA303" s="153"/>
      <c r="BB303" s="153"/>
      <c r="BC303" s="153"/>
    </row>
    <row r="304" spans="1:55" s="140" customFormat="1" ht="39.6" x14ac:dyDescent="0.25">
      <c r="A304" s="161" t="s">
        <v>837</v>
      </c>
      <c r="B304" s="166" t="s">
        <v>406</v>
      </c>
      <c r="C304" s="155" t="s">
        <v>694</v>
      </c>
      <c r="D304" s="155" t="s">
        <v>242</v>
      </c>
      <c r="E304" s="155" t="s">
        <v>451</v>
      </c>
      <c r="F304" s="155" t="s">
        <v>451</v>
      </c>
      <c r="G304" s="155" t="s">
        <v>293</v>
      </c>
      <c r="H304" s="159" t="s">
        <v>686</v>
      </c>
      <c r="I304" s="155" t="s">
        <v>451</v>
      </c>
      <c r="J304" s="155" t="s">
        <v>451</v>
      </c>
      <c r="K304" s="161" t="s">
        <v>746</v>
      </c>
      <c r="L304" s="161" t="s">
        <v>326</v>
      </c>
      <c r="M304" s="160" t="str">
        <f>Liquids!$C$33&amp;" for "&amp;Liquids!$C$64&amp;" for "&amp;Liquids!$C$80&amp;" and settled using "&amp;Liquids!$D$82&amp;" quoted in "&amp;UKGas!$D$74&amp;" per "&amp;Liquids!$C$87</f>
        <v>An agreement whereby a floating price is exchanged  for a fixed price over a specified period on a given product price differential for IPE Gasoil/Brent Crack for a period from the 1st calender day of the year to the last calender day of that year and settled using the arithmetic average of the daily official settlement prices for the first month IPE contract as reported in the Platts European Marketscan quoted in United States Dollars per metric tonne (1,000kg)</v>
      </c>
      <c r="N304" s="153"/>
      <c r="O304" s="153"/>
      <c r="P304" s="153"/>
      <c r="Q304" s="153"/>
      <c r="R304" s="153"/>
      <c r="S304" s="153"/>
      <c r="T304" s="153"/>
      <c r="U304" s="153"/>
      <c r="V304" s="153"/>
      <c r="W304" s="153"/>
      <c r="X304" s="153"/>
      <c r="Y304" s="153"/>
      <c r="Z304" s="153"/>
      <c r="AA304" s="153"/>
      <c r="AB304" s="153"/>
      <c r="AC304" s="153"/>
      <c r="AD304" s="153"/>
      <c r="AE304" s="153"/>
      <c r="AF304" s="153"/>
      <c r="AG304" s="153"/>
      <c r="AH304" s="153"/>
      <c r="AI304" s="153"/>
      <c r="AJ304" s="153"/>
      <c r="AK304" s="153"/>
      <c r="AL304" s="153"/>
      <c r="AM304" s="153"/>
      <c r="AN304" s="153"/>
      <c r="AO304" s="153"/>
      <c r="AP304" s="153"/>
      <c r="AQ304" s="153"/>
      <c r="AR304" s="153"/>
      <c r="AS304" s="153"/>
      <c r="AT304" s="153"/>
      <c r="AU304" s="153"/>
      <c r="AV304" s="153"/>
      <c r="AW304" s="153"/>
      <c r="AX304" s="153"/>
      <c r="AY304" s="153"/>
      <c r="AZ304" s="153"/>
      <c r="BA304" s="153"/>
      <c r="BB304" s="153"/>
      <c r="BC304" s="153"/>
    </row>
    <row r="305" spans="1:55" s="140" customFormat="1" ht="39.6" x14ac:dyDescent="0.25">
      <c r="A305" s="161" t="s">
        <v>837</v>
      </c>
      <c r="B305" s="165" t="s">
        <v>247</v>
      </c>
      <c r="C305" s="155" t="s">
        <v>695</v>
      </c>
      <c r="D305" s="155" t="s">
        <v>433</v>
      </c>
      <c r="E305" s="155" t="s">
        <v>451</v>
      </c>
      <c r="F305" s="155" t="s">
        <v>451</v>
      </c>
      <c r="G305" s="155" t="s">
        <v>248</v>
      </c>
      <c r="H305" s="155" t="s">
        <v>790</v>
      </c>
      <c r="I305" s="155" t="s">
        <v>451</v>
      </c>
      <c r="J305" s="155" t="s">
        <v>451</v>
      </c>
      <c r="K305" s="161" t="s">
        <v>489</v>
      </c>
      <c r="L305" s="161" t="s">
        <v>756</v>
      </c>
      <c r="M305" s="160" t="str">
        <f>Liquids!$C$34&amp;" for "&amp;Liquids!$C$66&amp;" to be delivered on the basis of "&amp;Liquids!$C$46&amp;" at "&amp;Liquids!$C$39&amp;" for "&amp;Liquids!$C$81&amp;" settled in "&amp;UKGas!$D$74&amp;" per "&amp;Liquids!$C$87</f>
        <v>An agreement whereby a physical volume is exchanged  for a fixed price over a specified period for Benzene to be delivered on the basis of Cost, Insurance and Freight at Amsterdam - Rotterdam - Antwerp  for a period from the 1st calender day of the next month to the last calender day of the second subsequent month settled in United States Dollars per metric tonne (1,000kg)</v>
      </c>
      <c r="N305" s="153"/>
      <c r="O305" s="153"/>
      <c r="P305" s="153"/>
      <c r="Q305" s="153"/>
      <c r="R305" s="153"/>
      <c r="S305" s="153"/>
      <c r="T305" s="153"/>
      <c r="U305" s="153"/>
      <c r="V305" s="153"/>
      <c r="W305" s="153"/>
      <c r="X305" s="153"/>
      <c r="Y305" s="153"/>
      <c r="Z305" s="153"/>
      <c r="AA305" s="153"/>
      <c r="AB305" s="153"/>
      <c r="AC305" s="153"/>
      <c r="AD305" s="153"/>
      <c r="AE305" s="153"/>
      <c r="AF305" s="153"/>
      <c r="AG305" s="153"/>
      <c r="AH305" s="153"/>
      <c r="AI305" s="153"/>
      <c r="AJ305" s="153"/>
      <c r="AK305" s="153"/>
      <c r="AL305" s="153"/>
      <c r="AM305" s="153"/>
      <c r="AN305" s="153"/>
      <c r="AO305" s="153"/>
      <c r="AP305" s="153"/>
      <c r="AQ305" s="153"/>
      <c r="AR305" s="153"/>
      <c r="AS305" s="153"/>
      <c r="AT305" s="153"/>
      <c r="AU305" s="153"/>
      <c r="AV305" s="153"/>
      <c r="AW305" s="153"/>
      <c r="AX305" s="153"/>
      <c r="AY305" s="153"/>
      <c r="AZ305" s="153"/>
      <c r="BA305" s="153"/>
      <c r="BB305" s="153"/>
      <c r="BC305" s="153"/>
    </row>
    <row r="306" spans="1:55" s="140" customFormat="1" ht="39.6" x14ac:dyDescent="0.25">
      <c r="A306" s="161" t="s">
        <v>837</v>
      </c>
      <c r="B306" s="165" t="s">
        <v>249</v>
      </c>
      <c r="C306" s="155" t="s">
        <v>695</v>
      </c>
      <c r="D306" s="155" t="s">
        <v>433</v>
      </c>
      <c r="E306" s="155" t="s">
        <v>451</v>
      </c>
      <c r="F306" s="155" t="s">
        <v>451</v>
      </c>
      <c r="G306" s="155" t="s">
        <v>248</v>
      </c>
      <c r="H306" s="155" t="s">
        <v>386</v>
      </c>
      <c r="I306" s="155" t="s">
        <v>451</v>
      </c>
      <c r="J306" s="155" t="s">
        <v>451</v>
      </c>
      <c r="K306" s="155" t="s">
        <v>495</v>
      </c>
      <c r="L306" s="161" t="s">
        <v>756</v>
      </c>
      <c r="M306" s="160" t="str">
        <f>Liquids!$C$34&amp;" for "&amp;Liquids!$C$69&amp;" to be delivered on the basis of "&amp;Liquids!$C$46&amp;" at "&amp;Liquids!$C$42&amp;" for "&amp;Liquids!$C$81&amp;" settled in Deutschmarks per "&amp;Liquids!$C$87</f>
        <v>An agreement whereby a physical volume is exchanged  for a fixed price over a specified period for Styrene Monomer to be delivered on the basis of Cost, Insurance and Freight at Rotterdam, Netherlands for a period from the 1st calender day of the next month to the last calender day of the second subsequent month settled in Deutschmarks per metric tonne (1,000kg)</v>
      </c>
      <c r="N306" s="153"/>
      <c r="O306" s="153"/>
      <c r="P306" s="153"/>
      <c r="Q306" s="153"/>
      <c r="R306" s="153"/>
      <c r="S306" s="153"/>
      <c r="T306" s="153"/>
      <c r="U306" s="153"/>
      <c r="V306" s="153"/>
      <c r="W306" s="153"/>
      <c r="X306" s="153"/>
      <c r="Y306" s="153"/>
      <c r="Z306" s="153"/>
      <c r="AA306" s="153"/>
      <c r="AB306" s="153"/>
      <c r="AC306" s="153"/>
      <c r="AD306" s="153"/>
      <c r="AE306" s="153"/>
      <c r="AF306" s="153"/>
      <c r="AG306" s="153"/>
      <c r="AH306" s="153"/>
      <c r="AI306" s="153"/>
      <c r="AJ306" s="153"/>
      <c r="AK306" s="153"/>
      <c r="AL306" s="153"/>
      <c r="AM306" s="153"/>
      <c r="AN306" s="153"/>
      <c r="AO306" s="153"/>
      <c r="AP306" s="153"/>
      <c r="AQ306" s="153"/>
      <c r="AR306" s="153"/>
      <c r="AS306" s="153"/>
      <c r="AT306" s="153"/>
      <c r="AU306" s="153"/>
      <c r="AV306" s="153"/>
      <c r="AW306" s="153"/>
      <c r="AX306" s="153"/>
      <c r="AY306" s="153"/>
      <c r="AZ306" s="153"/>
      <c r="BA306" s="153"/>
      <c r="BB306" s="153"/>
      <c r="BC306" s="153"/>
    </row>
    <row r="307" spans="1:55" s="140" customFormat="1" ht="39.6" x14ac:dyDescent="0.25">
      <c r="A307" s="161" t="s">
        <v>837</v>
      </c>
      <c r="B307" s="165" t="s">
        <v>250</v>
      </c>
      <c r="C307" s="155" t="s">
        <v>695</v>
      </c>
      <c r="D307" s="155" t="s">
        <v>433</v>
      </c>
      <c r="E307" s="155" t="s">
        <v>451</v>
      </c>
      <c r="F307" s="155" t="s">
        <v>451</v>
      </c>
      <c r="G307" s="155" t="s">
        <v>248</v>
      </c>
      <c r="H307" s="155" t="s">
        <v>386</v>
      </c>
      <c r="I307" s="155" t="s">
        <v>451</v>
      </c>
      <c r="J307" s="155" t="s">
        <v>451</v>
      </c>
      <c r="K307" s="155" t="s">
        <v>494</v>
      </c>
      <c r="L307" s="161" t="s">
        <v>756</v>
      </c>
      <c r="M307" s="160" t="str">
        <f>Liquids!$C$34&amp;" for "&amp;Liquids!$C$69&amp;" to be delivered on the basis of "&amp;Liquids!$C$47&amp;" at "&amp;Liquids!$C$42&amp;" for "&amp;Liquids!$C$81&amp;" settled in French Francs per "&amp;Liquids!$C$87</f>
        <v>An agreement whereby a physical volume is exchanged  for a fixed price over a specified period for Styrene Monomer to be delivered on the basis of Free on Board at Rotterdam, Netherlands for a period from the 1st calender day of the next month to the last calender day of the second subsequent month settled in French Francs per metric tonne (1,000kg)</v>
      </c>
      <c r="N307" s="153"/>
      <c r="O307" s="153"/>
      <c r="P307" s="153"/>
      <c r="Q307" s="153"/>
      <c r="R307" s="153"/>
      <c r="S307" s="153"/>
      <c r="T307" s="153"/>
      <c r="U307" s="153"/>
      <c r="V307" s="153"/>
      <c r="W307" s="153"/>
      <c r="X307" s="153"/>
      <c r="Y307" s="153"/>
      <c r="Z307" s="153"/>
      <c r="AA307" s="153"/>
      <c r="AB307" s="153"/>
      <c r="AC307" s="153"/>
      <c r="AD307" s="153"/>
      <c r="AE307" s="153"/>
      <c r="AF307" s="153"/>
      <c r="AG307" s="153"/>
      <c r="AH307" s="153"/>
      <c r="AI307" s="153"/>
      <c r="AJ307" s="153"/>
      <c r="AK307" s="153"/>
      <c r="AL307" s="153"/>
      <c r="AM307" s="153"/>
      <c r="AN307" s="153"/>
      <c r="AO307" s="153"/>
      <c r="AP307" s="153"/>
      <c r="AQ307" s="153"/>
      <c r="AR307" s="153"/>
      <c r="AS307" s="153"/>
      <c r="AT307" s="153"/>
      <c r="AU307" s="153"/>
      <c r="AV307" s="153"/>
      <c r="AW307" s="153"/>
      <c r="AX307" s="153"/>
      <c r="AY307" s="153"/>
      <c r="AZ307" s="153"/>
      <c r="BA307" s="153"/>
      <c r="BB307" s="153"/>
      <c r="BC307" s="153"/>
    </row>
    <row r="308" spans="1:55" s="140" customFormat="1" ht="39.6" x14ac:dyDescent="0.25">
      <c r="A308" s="161" t="s">
        <v>837</v>
      </c>
      <c r="B308" s="165" t="s">
        <v>251</v>
      </c>
      <c r="C308" s="155" t="s">
        <v>695</v>
      </c>
      <c r="D308" s="155" t="s">
        <v>433</v>
      </c>
      <c r="E308" s="155" t="s">
        <v>451</v>
      </c>
      <c r="F308" s="155" t="s">
        <v>451</v>
      </c>
      <c r="G308" s="155" t="s">
        <v>248</v>
      </c>
      <c r="H308" s="159" t="s">
        <v>402</v>
      </c>
      <c r="I308" s="155" t="s">
        <v>451</v>
      </c>
      <c r="J308" s="155" t="s">
        <v>451</v>
      </c>
      <c r="K308" s="155" t="s">
        <v>493</v>
      </c>
      <c r="L308" s="161" t="s">
        <v>756</v>
      </c>
      <c r="M308" s="160" t="str">
        <f>Liquids!$C$34&amp;" for "&amp;Liquids!$C$71&amp;" to be delivered on the basis of "&amp;Liquids!$C$47&amp;" at "&amp;Liquids!$C$40&amp;" for "&amp;Liquids!$C$81&amp;" settled in Austrian Schillings per "&amp;Liquids!$C$87</f>
        <v>An agreement whereby a physical volume is exchanged  for a fixed price over a specified period for MTBE to be delivered on the basis of Free on Board at Amsterdam, Netherlands for a period from the 1st calender day of the next month to the last calender day of the second subsequent month settled in Austrian Schillings per metric tonne (1,000kg)</v>
      </c>
      <c r="N308" s="153"/>
      <c r="O308" s="153"/>
      <c r="P308" s="153"/>
      <c r="Q308" s="153"/>
      <c r="R308" s="153"/>
      <c r="S308" s="153"/>
      <c r="T308" s="153"/>
      <c r="U308" s="153"/>
      <c r="V308" s="153"/>
      <c r="W308" s="153"/>
      <c r="X308" s="153"/>
      <c r="Y308" s="153"/>
      <c r="Z308" s="153"/>
      <c r="AA308" s="153"/>
      <c r="AB308" s="153"/>
      <c r="AC308" s="153"/>
      <c r="AD308" s="153"/>
      <c r="AE308" s="153"/>
      <c r="AF308" s="153"/>
      <c r="AG308" s="153"/>
      <c r="AH308" s="153"/>
      <c r="AI308" s="153"/>
      <c r="AJ308" s="153"/>
      <c r="AK308" s="153"/>
      <c r="AL308" s="153"/>
      <c r="AM308" s="153"/>
      <c r="AN308" s="153"/>
      <c r="AO308" s="153"/>
      <c r="AP308" s="153"/>
      <c r="AQ308" s="153"/>
      <c r="AR308" s="153"/>
      <c r="AS308" s="153"/>
      <c r="AT308" s="153"/>
      <c r="AU308" s="153"/>
      <c r="AV308" s="153"/>
      <c r="AW308" s="153"/>
      <c r="AX308" s="153"/>
      <c r="AY308" s="153"/>
      <c r="AZ308" s="153"/>
      <c r="BA308" s="153"/>
      <c r="BB308" s="153"/>
      <c r="BC308" s="153"/>
    </row>
    <row r="309" spans="1:55" s="140" customFormat="1" ht="52.8" x14ac:dyDescent="0.25">
      <c r="A309" s="161" t="s">
        <v>837</v>
      </c>
      <c r="B309" s="165" t="s">
        <v>251</v>
      </c>
      <c r="C309" s="155" t="s">
        <v>695</v>
      </c>
      <c r="D309" s="155" t="s">
        <v>433</v>
      </c>
      <c r="E309" s="155" t="s">
        <v>451</v>
      </c>
      <c r="F309" s="155" t="s">
        <v>451</v>
      </c>
      <c r="G309" s="155" t="s">
        <v>248</v>
      </c>
      <c r="H309" s="155" t="s">
        <v>386</v>
      </c>
      <c r="I309" s="155" t="s">
        <v>451</v>
      </c>
      <c r="J309" s="155" t="s">
        <v>451</v>
      </c>
      <c r="K309" s="155" t="s">
        <v>492</v>
      </c>
      <c r="L309" s="161" t="s">
        <v>756</v>
      </c>
      <c r="M309" s="160" t="str">
        <f>Liquids!$C$34&amp;" for "&amp;Liquids!$C$71&amp;" to be delivered on the basis of "&amp;Liquids!$C$47&amp;" at "&amp;Liquids!$C$42&amp;" for "&amp;Liquids!$C$81&amp;" settled in Pounds Sterling per "&amp;Liquids!$C$87</f>
        <v>An agreement whereby a physical volume is exchanged  for a fixed price over a specified period for MTBE to be delivered on the basis of Free on Board at Rotterdam, Netherlands for a period from the 1st calender day of the next month to the last calender day of the second subsequent month settled in Pounds Sterling per metric tonne (1,000kg)</v>
      </c>
      <c r="N309" s="153"/>
      <c r="O309" s="153"/>
      <c r="P309" s="153"/>
      <c r="Q309" s="153"/>
      <c r="R309" s="153"/>
      <c r="S309" s="153"/>
      <c r="T309" s="153"/>
      <c r="U309" s="153"/>
      <c r="V309" s="153"/>
      <c r="W309" s="153"/>
      <c r="X309" s="153"/>
      <c r="Y309" s="153"/>
      <c r="Z309" s="153"/>
      <c r="AA309" s="153"/>
      <c r="AB309" s="153"/>
      <c r="AC309" s="153"/>
      <c r="AD309" s="153"/>
      <c r="AE309" s="153"/>
      <c r="AF309" s="153"/>
      <c r="AG309" s="153"/>
      <c r="AH309" s="153"/>
      <c r="AI309" s="153"/>
      <c r="AJ309" s="153"/>
      <c r="AK309" s="153"/>
      <c r="AL309" s="153"/>
      <c r="AM309" s="153"/>
      <c r="AN309" s="153"/>
      <c r="AO309" s="153"/>
      <c r="AP309" s="153"/>
      <c r="AQ309" s="153"/>
      <c r="AR309" s="153"/>
      <c r="AS309" s="153"/>
      <c r="AT309" s="153"/>
      <c r="AU309" s="153"/>
      <c r="AV309" s="153"/>
      <c r="AW309" s="153"/>
      <c r="AX309" s="153"/>
      <c r="AY309" s="153"/>
      <c r="AZ309" s="153"/>
      <c r="BA309" s="153"/>
      <c r="BB309" s="153"/>
      <c r="BC309" s="153"/>
    </row>
    <row r="310" spans="1:55" s="140" customFormat="1" ht="52.8" x14ac:dyDescent="0.25">
      <c r="A310" s="161" t="s">
        <v>837</v>
      </c>
      <c r="B310" s="165" t="s">
        <v>252</v>
      </c>
      <c r="C310" s="155" t="s">
        <v>695</v>
      </c>
      <c r="D310" s="155" t="s">
        <v>433</v>
      </c>
      <c r="E310" s="155" t="s">
        <v>451</v>
      </c>
      <c r="F310" s="155" t="s">
        <v>451</v>
      </c>
      <c r="G310" s="155" t="s">
        <v>248</v>
      </c>
      <c r="H310" s="155" t="s">
        <v>386</v>
      </c>
      <c r="I310" s="155" t="s">
        <v>451</v>
      </c>
      <c r="J310" s="155" t="s">
        <v>451</v>
      </c>
      <c r="K310" s="155" t="s">
        <v>491</v>
      </c>
      <c r="L310" s="161" t="s">
        <v>756</v>
      </c>
      <c r="M310" s="160" t="str">
        <f>Liquids!$C$34&amp;" for "&amp;Liquids!$C$68&amp;" to be delivered on the basis of "&amp;Liquids!$C$47&amp;" at "&amp;Liquids!$C$42&amp;" for "&amp;Liquids!$C$81&amp;" settled in Euros per "&amp;Liquids!$C$87</f>
        <v>An agreement whereby a physical volume is exchanged  for a fixed price over a specified period for Mixed Xylene to be delivered on the basis of Free on Board at Rotterdam, Netherlands for a period from the 1st calender day of the next month to the last calender day of the second subsequent month settled in Euros per metric tonne (1,000kg)</v>
      </c>
      <c r="N310" s="153"/>
      <c r="O310" s="153"/>
      <c r="P310" s="153"/>
      <c r="Q310" s="153"/>
      <c r="R310" s="153"/>
      <c r="S310" s="153"/>
      <c r="T310" s="153"/>
      <c r="U310" s="153"/>
      <c r="V310" s="153"/>
      <c r="W310" s="153"/>
      <c r="X310" s="153"/>
      <c r="Y310" s="153"/>
      <c r="Z310" s="153"/>
      <c r="AA310" s="153"/>
      <c r="AB310" s="153"/>
      <c r="AC310" s="153"/>
      <c r="AD310" s="153"/>
      <c r="AE310" s="153"/>
      <c r="AF310" s="153"/>
      <c r="AG310" s="153"/>
      <c r="AH310" s="153"/>
      <c r="AI310" s="153"/>
      <c r="AJ310" s="153"/>
      <c r="AK310" s="153"/>
      <c r="AL310" s="153"/>
      <c r="AM310" s="153"/>
      <c r="AN310" s="153"/>
      <c r="AO310" s="153"/>
      <c r="AP310" s="153"/>
      <c r="AQ310" s="153"/>
      <c r="AR310" s="153"/>
      <c r="AS310" s="153"/>
      <c r="AT310" s="153"/>
      <c r="AU310" s="153"/>
      <c r="AV310" s="153"/>
      <c r="AW310" s="153"/>
      <c r="AX310" s="153"/>
      <c r="AY310" s="153"/>
      <c r="AZ310" s="153"/>
      <c r="BA310" s="153"/>
      <c r="BB310" s="153"/>
      <c r="BC310" s="153"/>
    </row>
    <row r="311" spans="1:55" s="140" customFormat="1" ht="39.6" x14ac:dyDescent="0.25">
      <c r="A311" s="161" t="s">
        <v>837</v>
      </c>
      <c r="B311" s="165" t="s">
        <v>253</v>
      </c>
      <c r="C311" s="155" t="s">
        <v>695</v>
      </c>
      <c r="D311" s="155" t="s">
        <v>433</v>
      </c>
      <c r="E311" s="155" t="s">
        <v>451</v>
      </c>
      <c r="F311" s="155" t="s">
        <v>451</v>
      </c>
      <c r="G311" s="155" t="s">
        <v>248</v>
      </c>
      <c r="H311" s="155" t="s">
        <v>405</v>
      </c>
      <c r="I311" s="155" t="s">
        <v>451</v>
      </c>
      <c r="J311" s="155" t="s">
        <v>451</v>
      </c>
      <c r="K311" s="161" t="s">
        <v>490</v>
      </c>
      <c r="L311" s="161" t="s">
        <v>756</v>
      </c>
      <c r="M311" s="160" t="str">
        <f>Liquids!$C$34&amp;" for "&amp;Liquids!$C$65&amp;" to be delivered on the basis of "&amp;Liquids!$C$47&amp;" at "&amp;Liquids!$C$41&amp;" for "&amp;Liquids!$C$81&amp;" settled in United States Dollars per "&amp;Liquids!$C$87</f>
        <v>An agreement whereby a physical volume is exchanged  for a fixed price over a specified period for Marine Diesel Oil DMB Specification to be delivered on the basis of Free on Board at Antwerp, Belgium for a period from the 1st calender day of the next month to the last calender day of the second subsequent month settled in United States Dollars per metric tonne (1,000kg)</v>
      </c>
      <c r="N311" s="153"/>
      <c r="O311" s="153"/>
      <c r="P311" s="153"/>
      <c r="Q311" s="153"/>
      <c r="R311" s="153"/>
      <c r="S311" s="153"/>
      <c r="T311" s="153"/>
      <c r="U311" s="153"/>
      <c r="V311" s="153"/>
      <c r="W311" s="153"/>
      <c r="X311" s="153"/>
      <c r="Y311" s="153"/>
      <c r="Z311" s="153"/>
      <c r="AA311" s="153"/>
      <c r="AB311" s="153"/>
      <c r="AC311" s="153"/>
      <c r="AD311" s="153"/>
      <c r="AE311" s="153"/>
      <c r="AF311" s="153"/>
      <c r="AG311" s="153"/>
      <c r="AH311" s="153"/>
      <c r="AI311" s="153"/>
      <c r="AJ311" s="153"/>
      <c r="AK311" s="153"/>
      <c r="AL311" s="153"/>
      <c r="AM311" s="153"/>
      <c r="AN311" s="153"/>
      <c r="AO311" s="153"/>
      <c r="AP311" s="153"/>
      <c r="AQ311" s="153"/>
      <c r="AR311" s="153"/>
      <c r="AS311" s="153"/>
      <c r="AT311" s="153"/>
      <c r="AU311" s="153"/>
      <c r="AV311" s="153"/>
      <c r="AW311" s="153"/>
      <c r="AX311" s="153"/>
      <c r="AY311" s="153"/>
      <c r="AZ311" s="153"/>
      <c r="BA311" s="153"/>
      <c r="BB311" s="153"/>
      <c r="BC311" s="153"/>
    </row>
    <row r="312" spans="1:55" s="186" customFormat="1" ht="93" customHeight="1" x14ac:dyDescent="0.25">
      <c r="A312" s="183" t="s">
        <v>316</v>
      </c>
      <c r="B312" s="184" t="s">
        <v>360</v>
      </c>
      <c r="C312" s="184" t="s">
        <v>206</v>
      </c>
      <c r="D312" s="184" t="s">
        <v>683</v>
      </c>
      <c r="E312" s="184" t="s">
        <v>451</v>
      </c>
      <c r="F312" s="184" t="s">
        <v>451</v>
      </c>
      <c r="G312" s="188" t="s">
        <v>309</v>
      </c>
      <c r="H312" s="183" t="s">
        <v>208</v>
      </c>
      <c r="I312" s="184" t="s">
        <v>451</v>
      </c>
      <c r="J312" s="194" t="s">
        <v>209</v>
      </c>
      <c r="K312" s="194" t="s">
        <v>210</v>
      </c>
      <c r="L312" s="195" t="s">
        <v>755</v>
      </c>
      <c r="M312" s="184" t="str">
        <f>CONCATENATE(NordicPower!$C$48, " ",NordicPower!$C$29,", for ",NordicPower!$C$18, " for ",NordicPower!$C$37, " and quoted in ",ContPower!$C$67, " per ", ContPower!$C$72,", ",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2" s="185"/>
      <c r="O312" s="185"/>
      <c r="P312" s="185"/>
      <c r="Q312" s="185"/>
      <c r="R312" s="185"/>
      <c r="S312" s="185"/>
      <c r="T312" s="185"/>
      <c r="U312" s="185"/>
      <c r="V312" s="185"/>
      <c r="W312" s="185"/>
      <c r="X312" s="185"/>
      <c r="Y312" s="185"/>
      <c r="Z312" s="185"/>
      <c r="AA312" s="185"/>
      <c r="AB312" s="185"/>
      <c r="AC312" s="185"/>
      <c r="AD312" s="185"/>
      <c r="AE312" s="185"/>
      <c r="AF312" s="185"/>
      <c r="AG312" s="185"/>
      <c r="AH312" s="185"/>
      <c r="AI312" s="185"/>
      <c r="AJ312" s="185"/>
      <c r="AK312" s="185"/>
      <c r="AL312" s="185"/>
      <c r="AM312" s="185"/>
      <c r="AN312" s="185"/>
      <c r="AO312" s="185"/>
      <c r="AP312" s="185"/>
      <c r="AQ312" s="185"/>
      <c r="AR312" s="185"/>
      <c r="AS312" s="185"/>
      <c r="AT312" s="185"/>
      <c r="AU312" s="185"/>
      <c r="AV312" s="185"/>
      <c r="AW312" s="185"/>
      <c r="AX312" s="185"/>
      <c r="AY312" s="185"/>
      <c r="AZ312" s="185"/>
      <c r="BA312" s="185"/>
      <c r="BB312" s="185"/>
      <c r="BC312" s="185"/>
    </row>
    <row r="313" spans="1:55" s="186" customFormat="1" ht="92.4" x14ac:dyDescent="0.25">
      <c r="A313" s="183" t="s">
        <v>316</v>
      </c>
      <c r="B313" s="184" t="s">
        <v>360</v>
      </c>
      <c r="C313" s="184" t="s">
        <v>206</v>
      </c>
      <c r="D313" s="184" t="s">
        <v>683</v>
      </c>
      <c r="E313" s="184" t="s">
        <v>451</v>
      </c>
      <c r="F313" s="184" t="s">
        <v>451</v>
      </c>
      <c r="G313" s="188" t="s">
        <v>310</v>
      </c>
      <c r="H313" s="184" t="s">
        <v>211</v>
      </c>
      <c r="I313" s="184" t="s">
        <v>451</v>
      </c>
      <c r="J313" s="193" t="s">
        <v>212</v>
      </c>
      <c r="K313" s="194" t="s">
        <v>210</v>
      </c>
      <c r="L313" s="195" t="s">
        <v>755</v>
      </c>
      <c r="M313" s="184" t="str">
        <f>CONCATENATE(NordicPower!$C$48, " ",NordicPower!$C$30,", for ",NordicPower!$C$19, " for ",NordicPower!$C$38,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3" s="185"/>
      <c r="O313" s="185"/>
      <c r="P313" s="185"/>
      <c r="Q313" s="185"/>
      <c r="R313" s="185"/>
      <c r="S313" s="185"/>
      <c r="T313" s="185"/>
      <c r="U313" s="185"/>
      <c r="V313" s="185"/>
      <c r="W313" s="185"/>
      <c r="X313" s="185"/>
      <c r="Y313" s="185"/>
      <c r="Z313" s="185"/>
      <c r="AA313" s="185"/>
      <c r="AB313" s="185"/>
      <c r="AC313" s="185"/>
      <c r="AD313" s="185"/>
      <c r="AE313" s="185"/>
      <c r="AF313" s="185"/>
      <c r="AG313" s="185"/>
      <c r="AH313" s="185"/>
      <c r="AI313" s="185"/>
      <c r="AJ313" s="185"/>
      <c r="AK313" s="185"/>
      <c r="AL313" s="185"/>
      <c r="AM313" s="185"/>
      <c r="AN313" s="185"/>
      <c r="AO313" s="185"/>
      <c r="AP313" s="185"/>
      <c r="AQ313" s="185"/>
      <c r="AR313" s="185"/>
      <c r="AS313" s="185"/>
      <c r="AT313" s="185"/>
      <c r="AU313" s="185"/>
      <c r="AV313" s="185"/>
      <c r="AW313" s="185"/>
      <c r="AX313" s="185"/>
      <c r="AY313" s="185"/>
      <c r="AZ313" s="185"/>
      <c r="BA313" s="185"/>
      <c r="BB313" s="185"/>
      <c r="BC313" s="185"/>
    </row>
    <row r="314" spans="1:55" s="186" customFormat="1" ht="92.4" x14ac:dyDescent="0.25">
      <c r="A314" s="183" t="s">
        <v>316</v>
      </c>
      <c r="B314" s="184" t="s">
        <v>360</v>
      </c>
      <c r="C314" s="184" t="s">
        <v>206</v>
      </c>
      <c r="D314" s="184" t="s">
        <v>683</v>
      </c>
      <c r="E314" s="184" t="s">
        <v>451</v>
      </c>
      <c r="F314" s="184" t="s">
        <v>451</v>
      </c>
      <c r="G314" s="188" t="s">
        <v>311</v>
      </c>
      <c r="H314" s="184" t="s">
        <v>213</v>
      </c>
      <c r="I314" s="184" t="s">
        <v>451</v>
      </c>
      <c r="J314" s="193" t="s">
        <v>214</v>
      </c>
      <c r="K314" s="194" t="s">
        <v>210</v>
      </c>
      <c r="L314" s="195" t="s">
        <v>755</v>
      </c>
      <c r="M314" s="184" t="str">
        <f>CONCATENATE(NordicPower!$C$48, " ",NordicPower!$C$31,", for ",NordicPower!$C$20, " for ",NordicPower!$C$39, " and quoted in ",ContPower!$C$67, " per ", ContPower!$C$72,",",NordicPower!$C$51)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second,pursuant to the Nordic Power Traders' Association Standard Terms and Conditions A, as amended in this website (or its successor).</v>
      </c>
      <c r="N314" s="185"/>
      <c r="O314" s="185"/>
      <c r="P314" s="185"/>
      <c r="Q314" s="185"/>
      <c r="R314" s="185"/>
      <c r="S314" s="185"/>
      <c r="T314" s="185"/>
      <c r="U314" s="185"/>
      <c r="V314" s="185"/>
      <c r="W314" s="185"/>
      <c r="X314" s="185"/>
      <c r="Y314" s="185"/>
      <c r="Z314" s="185"/>
      <c r="AA314" s="185"/>
      <c r="AB314" s="185"/>
      <c r="AC314" s="185"/>
      <c r="AD314" s="185"/>
      <c r="AE314" s="185"/>
      <c r="AF314" s="185"/>
      <c r="AG314" s="185"/>
      <c r="AH314" s="185"/>
      <c r="AI314" s="185"/>
      <c r="AJ314" s="185"/>
      <c r="AK314" s="185"/>
      <c r="AL314" s="185"/>
      <c r="AM314" s="185"/>
      <c r="AN314" s="185"/>
      <c r="AO314" s="185"/>
      <c r="AP314" s="185"/>
      <c r="AQ314" s="185"/>
      <c r="AR314" s="185"/>
      <c r="AS314" s="185"/>
      <c r="AT314" s="185"/>
      <c r="AU314" s="185"/>
      <c r="AV314" s="185"/>
      <c r="AW314" s="185"/>
      <c r="AX314" s="185"/>
      <c r="AY314" s="185"/>
      <c r="AZ314" s="185"/>
      <c r="BA314" s="185"/>
      <c r="BB314" s="185"/>
      <c r="BC314" s="185"/>
    </row>
    <row r="315" spans="1:55" s="186" customFormat="1" ht="92.4" x14ac:dyDescent="0.25">
      <c r="A315" s="183" t="s">
        <v>316</v>
      </c>
      <c r="B315" s="184" t="s">
        <v>360</v>
      </c>
      <c r="C315" s="184" t="s">
        <v>206</v>
      </c>
      <c r="D315" s="184" t="s">
        <v>683</v>
      </c>
      <c r="E315" s="184" t="s">
        <v>451</v>
      </c>
      <c r="F315" s="184" t="s">
        <v>451</v>
      </c>
      <c r="G315" s="188" t="s">
        <v>312</v>
      </c>
      <c r="H315" s="184" t="s">
        <v>215</v>
      </c>
      <c r="I315" s="184" t="s">
        <v>451</v>
      </c>
      <c r="J315" s="194" t="s">
        <v>209</v>
      </c>
      <c r="K315" s="194" t="s">
        <v>210</v>
      </c>
      <c r="L315" s="195" t="s">
        <v>755</v>
      </c>
      <c r="M315" s="184" t="str">
        <f>CONCATENATE(NordicPower!$C$48, " ",NordicPower!$C$32,", for ",NordicPower!$C$21, " for ",NordicPower!$C$37, " and quoted in ",ContPower!$C$67, " per ", ContPower!$C$72,", ",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5" s="185"/>
      <c r="O315" s="185"/>
      <c r="P315" s="185"/>
      <c r="Q315" s="185"/>
      <c r="R315" s="185"/>
      <c r="S315" s="185"/>
      <c r="T315" s="185"/>
      <c r="U315" s="185"/>
      <c r="V315" s="185"/>
      <c r="W315" s="185"/>
      <c r="X315" s="185"/>
      <c r="Y315" s="185"/>
      <c r="Z315" s="185"/>
      <c r="AA315" s="185"/>
      <c r="AB315" s="185"/>
      <c r="AC315" s="185"/>
      <c r="AD315" s="185"/>
      <c r="AE315" s="185"/>
      <c r="AF315" s="185"/>
      <c r="AG315" s="185"/>
      <c r="AH315" s="185"/>
      <c r="AI315" s="185"/>
      <c r="AJ315" s="185"/>
      <c r="AK315" s="185"/>
      <c r="AL315" s="185"/>
      <c r="AM315" s="185"/>
      <c r="AN315" s="185"/>
      <c r="AO315" s="185"/>
      <c r="AP315" s="185"/>
      <c r="AQ315" s="185"/>
      <c r="AR315" s="185"/>
      <c r="AS315" s="185"/>
      <c r="AT315" s="185"/>
      <c r="AU315" s="185"/>
      <c r="AV315" s="185"/>
      <c r="AW315" s="185"/>
      <c r="AX315" s="185"/>
      <c r="AY315" s="185"/>
      <c r="AZ315" s="185"/>
      <c r="BA315" s="185"/>
      <c r="BB315" s="185"/>
      <c r="BC315" s="185"/>
    </row>
    <row r="316" spans="1:55" s="186" customFormat="1" ht="92.4" x14ac:dyDescent="0.25">
      <c r="A316" s="183" t="s">
        <v>316</v>
      </c>
      <c r="B316" s="184" t="s">
        <v>360</v>
      </c>
      <c r="C316" s="184" t="s">
        <v>206</v>
      </c>
      <c r="D316" s="184" t="s">
        <v>683</v>
      </c>
      <c r="E316" s="184" t="s">
        <v>451</v>
      </c>
      <c r="F316" s="184" t="s">
        <v>451</v>
      </c>
      <c r="G316" s="188" t="s">
        <v>313</v>
      </c>
      <c r="H316" s="184" t="s">
        <v>216</v>
      </c>
      <c r="I316" s="184" t="s">
        <v>451</v>
      </c>
      <c r="J316" s="193" t="s">
        <v>212</v>
      </c>
      <c r="K316" s="194" t="s">
        <v>210</v>
      </c>
      <c r="L316" s="195" t="s">
        <v>755</v>
      </c>
      <c r="M316" s="184" t="str">
        <f>CONCATENATE(NordicPower!$C$48, " ",NordicPower!$C$33,", for ",NordicPower!$C$23, " for ",NordicPower!$C$38,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6" s="185"/>
      <c r="O316" s="185"/>
      <c r="P316" s="185"/>
      <c r="Q316" s="185"/>
      <c r="R316" s="185"/>
      <c r="S316" s="185"/>
      <c r="T316" s="185"/>
      <c r="U316" s="185"/>
      <c r="V316" s="185"/>
      <c r="W316" s="185"/>
      <c r="X316" s="185"/>
      <c r="Y316" s="185"/>
      <c r="Z316" s="185"/>
      <c r="AA316" s="185"/>
      <c r="AB316" s="185"/>
      <c r="AC316" s="185"/>
      <c r="AD316" s="185"/>
      <c r="AE316" s="185"/>
      <c r="AF316" s="185"/>
      <c r="AG316" s="185"/>
      <c r="AH316" s="185"/>
      <c r="AI316" s="185"/>
      <c r="AJ316" s="185"/>
      <c r="AK316" s="185"/>
      <c r="AL316" s="185"/>
      <c r="AM316" s="185"/>
      <c r="AN316" s="185"/>
      <c r="AO316" s="185"/>
      <c r="AP316" s="185"/>
      <c r="AQ316" s="185"/>
      <c r="AR316" s="185"/>
      <c r="AS316" s="185"/>
      <c r="AT316" s="185"/>
      <c r="AU316" s="185"/>
      <c r="AV316" s="185"/>
      <c r="AW316" s="185"/>
      <c r="AX316" s="185"/>
      <c r="AY316" s="185"/>
      <c r="AZ316" s="185"/>
      <c r="BA316" s="185"/>
      <c r="BB316" s="185"/>
      <c r="BC316" s="185"/>
    </row>
    <row r="317" spans="1:55" s="186" customFormat="1" ht="92.4" x14ac:dyDescent="0.25">
      <c r="A317" s="183" t="s">
        <v>316</v>
      </c>
      <c r="B317" s="184" t="s">
        <v>360</v>
      </c>
      <c r="C317" s="184" t="s">
        <v>206</v>
      </c>
      <c r="D317" s="184" t="s">
        <v>683</v>
      </c>
      <c r="E317" s="184" t="s">
        <v>451</v>
      </c>
      <c r="F317" s="184" t="s">
        <v>451</v>
      </c>
      <c r="G317" s="196" t="s">
        <v>314</v>
      </c>
      <c r="H317" s="183" t="s">
        <v>208</v>
      </c>
      <c r="I317" s="184" t="s">
        <v>451</v>
      </c>
      <c r="J317" s="193" t="s">
        <v>214</v>
      </c>
      <c r="K317" s="194" t="s">
        <v>210</v>
      </c>
      <c r="L317" s="195" t="s">
        <v>755</v>
      </c>
      <c r="M317" s="184" t="str">
        <f>CONCATENATE(NordicPower!$C$48, " ",NordicPower!$C$29,", for ",NordicPower!$C$22, " for ",NordicPower!$C$39,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7" s="185"/>
      <c r="O317" s="185"/>
      <c r="P317" s="185"/>
      <c r="Q317" s="185"/>
      <c r="R317" s="185"/>
      <c r="S317" s="185"/>
      <c r="T317" s="185"/>
      <c r="U317" s="185"/>
      <c r="V317" s="185"/>
      <c r="W317" s="185"/>
      <c r="X317" s="185"/>
      <c r="Y317" s="185"/>
      <c r="Z317" s="185"/>
      <c r="AA317" s="185"/>
      <c r="AB317" s="185"/>
      <c r="AC317" s="185"/>
      <c r="AD317" s="185"/>
      <c r="AE317" s="185"/>
      <c r="AF317" s="185"/>
      <c r="AG317" s="185"/>
      <c r="AH317" s="185"/>
      <c r="AI317" s="185"/>
      <c r="AJ317" s="185"/>
      <c r="AK317" s="185"/>
      <c r="AL317" s="185"/>
      <c r="AM317" s="185"/>
      <c r="AN317" s="185"/>
      <c r="AO317" s="185"/>
      <c r="AP317" s="185"/>
      <c r="AQ317" s="185"/>
      <c r="AR317" s="185"/>
      <c r="AS317" s="185"/>
      <c r="AT317" s="185"/>
      <c r="AU317" s="185"/>
      <c r="AV317" s="185"/>
      <c r="AW317" s="185"/>
      <c r="AX317" s="185"/>
      <c r="AY317" s="185"/>
      <c r="AZ317" s="185"/>
      <c r="BA317" s="185"/>
      <c r="BB317" s="185"/>
      <c r="BC317" s="185"/>
    </row>
    <row r="318" spans="1:55" s="186" customFormat="1" ht="92.4" x14ac:dyDescent="0.25">
      <c r="A318" s="183" t="s">
        <v>316</v>
      </c>
      <c r="B318" s="184" t="s">
        <v>360</v>
      </c>
      <c r="C318" s="184" t="s">
        <v>206</v>
      </c>
      <c r="D318" s="184" t="s">
        <v>683</v>
      </c>
      <c r="E318" s="184" t="s">
        <v>451</v>
      </c>
      <c r="F318" s="184" t="s">
        <v>451</v>
      </c>
      <c r="G318" s="196" t="s">
        <v>315</v>
      </c>
      <c r="H318" s="184" t="s">
        <v>211</v>
      </c>
      <c r="I318" s="184" t="s">
        <v>451</v>
      </c>
      <c r="J318" s="194" t="s">
        <v>209</v>
      </c>
      <c r="K318" s="194" t="s">
        <v>210</v>
      </c>
      <c r="L318" s="195" t="s">
        <v>755</v>
      </c>
      <c r="M318" s="184" t="str">
        <f>CONCATENATE(NordicPower!$C$48, " ",NordicPower!$C$30,", for ",NordicPower!$C$25, " for ",NordicPower!$C$37,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8" s="185"/>
      <c r="O318" s="185"/>
      <c r="P318" s="185"/>
      <c r="Q318" s="185"/>
      <c r="R318" s="185"/>
      <c r="S318" s="185"/>
      <c r="T318" s="185"/>
      <c r="U318" s="185"/>
      <c r="V318" s="185"/>
      <c r="W318" s="185"/>
      <c r="X318" s="185"/>
      <c r="Y318" s="185"/>
      <c r="Z318" s="185"/>
      <c r="AA318" s="185"/>
      <c r="AB318" s="185"/>
      <c r="AC318" s="185"/>
      <c r="AD318" s="185"/>
      <c r="AE318" s="185"/>
      <c r="AF318" s="185"/>
      <c r="AG318" s="185"/>
      <c r="AH318" s="185"/>
      <c r="AI318" s="185"/>
      <c r="AJ318" s="185"/>
      <c r="AK318" s="185"/>
      <c r="AL318" s="185"/>
      <c r="AM318" s="185"/>
      <c r="AN318" s="185"/>
      <c r="AO318" s="185"/>
      <c r="AP318" s="185"/>
      <c r="AQ318" s="185"/>
      <c r="AR318" s="185"/>
      <c r="AS318" s="185"/>
      <c r="AT318" s="185"/>
      <c r="AU318" s="185"/>
      <c r="AV318" s="185"/>
      <c r="AW318" s="185"/>
      <c r="AX318" s="185"/>
      <c r="AY318" s="185"/>
      <c r="AZ318" s="185"/>
      <c r="BA318" s="185"/>
      <c r="BB318" s="185"/>
      <c r="BC318" s="185"/>
    </row>
    <row r="319" spans="1:55" s="186" customFormat="1" ht="92.4" x14ac:dyDescent="0.25">
      <c r="A319" s="183" t="s">
        <v>316</v>
      </c>
      <c r="B319" s="184" t="s">
        <v>360</v>
      </c>
      <c r="C319" s="184" t="s">
        <v>207</v>
      </c>
      <c r="D319" s="184" t="s">
        <v>683</v>
      </c>
      <c r="E319" s="184" t="s">
        <v>451</v>
      </c>
      <c r="F319" s="184" t="s">
        <v>451</v>
      </c>
      <c r="G319" s="188" t="s">
        <v>309</v>
      </c>
      <c r="H319" s="183" t="s">
        <v>208</v>
      </c>
      <c r="I319" s="184" t="s">
        <v>451</v>
      </c>
      <c r="J319" s="194" t="s">
        <v>209</v>
      </c>
      <c r="K319" s="194" t="s">
        <v>210</v>
      </c>
      <c r="L319" s="195" t="s">
        <v>755</v>
      </c>
      <c r="M319" s="184" t="str">
        <f>CONCATENATE(NordicPower!$C$49, " ",NordicPower!$C$29,", for ",NordicPower!$C$18, " for ",NordicPower!$C$37, " and quoted in ",ContPower!$C$67, " per ", ContPower!$C$72,", ",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19" s="185"/>
      <c r="O319" s="185"/>
      <c r="P319" s="185"/>
      <c r="Q319" s="185"/>
      <c r="R319" s="185"/>
      <c r="S319" s="185"/>
      <c r="T319" s="185"/>
      <c r="U319" s="185"/>
      <c r="V319" s="185"/>
      <c r="W319" s="185"/>
      <c r="X319" s="185"/>
      <c r="Y319" s="185"/>
      <c r="Z319" s="185"/>
      <c r="AA319" s="185"/>
      <c r="AB319" s="185"/>
      <c r="AC319" s="185"/>
      <c r="AD319" s="185"/>
      <c r="AE319" s="185"/>
      <c r="AF319" s="185"/>
      <c r="AG319" s="185"/>
      <c r="AH319" s="185"/>
      <c r="AI319" s="185"/>
      <c r="AJ319" s="185"/>
      <c r="AK319" s="185"/>
      <c r="AL319" s="185"/>
      <c r="AM319" s="185"/>
      <c r="AN319" s="185"/>
      <c r="AO319" s="185"/>
      <c r="AP319" s="185"/>
      <c r="AQ319" s="185"/>
      <c r="AR319" s="185"/>
      <c r="AS319" s="185"/>
      <c r="AT319" s="185"/>
      <c r="AU319" s="185"/>
      <c r="AV319" s="185"/>
      <c r="AW319" s="185"/>
      <c r="AX319" s="185"/>
      <c r="AY319" s="185"/>
      <c r="AZ319" s="185"/>
      <c r="BA319" s="185"/>
      <c r="BB319" s="185"/>
      <c r="BC319" s="185"/>
    </row>
    <row r="320" spans="1:55" s="186" customFormat="1" ht="79.2" x14ac:dyDescent="0.25">
      <c r="A320" s="183" t="s">
        <v>316</v>
      </c>
      <c r="B320" s="184" t="s">
        <v>360</v>
      </c>
      <c r="C320" s="184" t="s">
        <v>207</v>
      </c>
      <c r="D320" s="184" t="s">
        <v>683</v>
      </c>
      <c r="E320" s="184" t="s">
        <v>451</v>
      </c>
      <c r="F320" s="184" t="s">
        <v>451</v>
      </c>
      <c r="G320" s="188" t="s">
        <v>310</v>
      </c>
      <c r="H320" s="184" t="s">
        <v>211</v>
      </c>
      <c r="I320" s="184" t="s">
        <v>451</v>
      </c>
      <c r="J320" s="193" t="s">
        <v>212</v>
      </c>
      <c r="K320" s="194" t="s">
        <v>210</v>
      </c>
      <c r="L320" s="195" t="s">
        <v>755</v>
      </c>
      <c r="M320" s="184" t="str">
        <f>CONCATENATE(NordicPower!$C$49, " ",NordicPower!$C$30,", for ",NordicPower!$C$19, " for ",NordicPower!$C$38,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0" s="185"/>
      <c r="O320" s="185"/>
      <c r="P320" s="185"/>
      <c r="Q320" s="185"/>
      <c r="R320" s="185"/>
      <c r="S320" s="185"/>
      <c r="T320" s="185"/>
      <c r="U320" s="185"/>
      <c r="V320" s="185"/>
      <c r="W320" s="185"/>
      <c r="X320" s="185"/>
      <c r="Y320" s="185"/>
      <c r="Z320" s="185"/>
      <c r="AA320" s="185"/>
      <c r="AB320" s="185"/>
      <c r="AC320" s="185"/>
      <c r="AD320" s="185"/>
      <c r="AE320" s="185"/>
      <c r="AF320" s="185"/>
      <c r="AG320" s="185"/>
      <c r="AH320" s="185"/>
      <c r="AI320" s="185"/>
      <c r="AJ320" s="185"/>
      <c r="AK320" s="185"/>
      <c r="AL320" s="185"/>
      <c r="AM320" s="185"/>
      <c r="AN320" s="185"/>
      <c r="AO320" s="185"/>
      <c r="AP320" s="185"/>
      <c r="AQ320" s="185"/>
      <c r="AR320" s="185"/>
      <c r="AS320" s="185"/>
      <c r="AT320" s="185"/>
      <c r="AU320" s="185"/>
      <c r="AV320" s="185"/>
      <c r="AW320" s="185"/>
      <c r="AX320" s="185"/>
      <c r="AY320" s="185"/>
      <c r="AZ320" s="185"/>
      <c r="BA320" s="185"/>
      <c r="BB320" s="185"/>
      <c r="BC320" s="185"/>
    </row>
    <row r="321" spans="1:55" s="186" customFormat="1" ht="92.4" x14ac:dyDescent="0.25">
      <c r="A321" s="183" t="s">
        <v>316</v>
      </c>
      <c r="B321" s="184" t="s">
        <v>360</v>
      </c>
      <c r="C321" s="184" t="s">
        <v>207</v>
      </c>
      <c r="D321" s="184" t="s">
        <v>683</v>
      </c>
      <c r="E321" s="184" t="s">
        <v>451</v>
      </c>
      <c r="F321" s="184" t="s">
        <v>451</v>
      </c>
      <c r="G321" s="188" t="s">
        <v>311</v>
      </c>
      <c r="H321" s="184" t="s">
        <v>213</v>
      </c>
      <c r="I321" s="184" t="s">
        <v>451</v>
      </c>
      <c r="J321" s="193" t="s">
        <v>214</v>
      </c>
      <c r="K321" s="194" t="s">
        <v>210</v>
      </c>
      <c r="L321" s="195" t="s">
        <v>755</v>
      </c>
      <c r="M321" s="184" t="str">
        <f>CONCATENATE(NordicPower!$C$49, " ",NordicPower!$C$31,", for ",NordicPower!$C$20, " for ",NordicPower!$C$39, " and quoted in ",ContPower!$C$67, " per ", ContPower!$C$72,",",NordicPower!$C$53)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second,pursuant to the Nordic Power Traders' Association Standard Terms and Conditions D, as amended in this website (or its successor).</v>
      </c>
      <c r="N321" s="185"/>
      <c r="O321" s="185"/>
      <c r="P321" s="185"/>
      <c r="Q321" s="185"/>
      <c r="R321" s="185"/>
      <c r="S321" s="185"/>
      <c r="T321" s="185"/>
      <c r="U321" s="185"/>
      <c r="V321" s="185"/>
      <c r="W321" s="185"/>
      <c r="X321" s="185"/>
      <c r="Y321" s="185"/>
      <c r="Z321" s="185"/>
      <c r="AA321" s="185"/>
      <c r="AB321" s="185"/>
      <c r="AC321" s="185"/>
      <c r="AD321" s="185"/>
      <c r="AE321" s="185"/>
      <c r="AF321" s="185"/>
      <c r="AG321" s="185"/>
      <c r="AH321" s="185"/>
      <c r="AI321" s="185"/>
      <c r="AJ321" s="185"/>
      <c r="AK321" s="185"/>
      <c r="AL321" s="185"/>
      <c r="AM321" s="185"/>
      <c r="AN321" s="185"/>
      <c r="AO321" s="185"/>
      <c r="AP321" s="185"/>
      <c r="AQ321" s="185"/>
      <c r="AR321" s="185"/>
      <c r="AS321" s="185"/>
      <c r="AT321" s="185"/>
      <c r="AU321" s="185"/>
      <c r="AV321" s="185"/>
      <c r="AW321" s="185"/>
      <c r="AX321" s="185"/>
      <c r="AY321" s="185"/>
      <c r="AZ321" s="185"/>
      <c r="BA321" s="185"/>
      <c r="BB321" s="185"/>
      <c r="BC321" s="185"/>
    </row>
    <row r="322" spans="1:55" s="186" customFormat="1" ht="79.2" x14ac:dyDescent="0.25">
      <c r="A322" s="183" t="s">
        <v>316</v>
      </c>
      <c r="B322" s="184" t="s">
        <v>360</v>
      </c>
      <c r="C322" s="184" t="s">
        <v>207</v>
      </c>
      <c r="D322" s="184" t="s">
        <v>683</v>
      </c>
      <c r="E322" s="184" t="s">
        <v>451</v>
      </c>
      <c r="F322" s="184" t="s">
        <v>451</v>
      </c>
      <c r="G322" s="188" t="s">
        <v>312</v>
      </c>
      <c r="H322" s="184" t="s">
        <v>215</v>
      </c>
      <c r="I322" s="184" t="s">
        <v>451</v>
      </c>
      <c r="J322" s="194" t="s">
        <v>209</v>
      </c>
      <c r="K322" s="194" t="s">
        <v>210</v>
      </c>
      <c r="L322" s="195" t="s">
        <v>755</v>
      </c>
      <c r="M322" s="184" t="str">
        <f>CONCATENATE(NordicPower!$C$49, " ",NordicPower!$C$32,", for ",NordicPower!$C$21, " for ",NordicPower!$C$37, " and quoted in ",ContPower!$C$67, " per ", ContPower!$C$72,", ",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2" s="185"/>
      <c r="O322" s="185"/>
      <c r="P322" s="185"/>
      <c r="Q322" s="185"/>
      <c r="R322" s="185"/>
      <c r="S322" s="185"/>
      <c r="T322" s="185"/>
      <c r="U322" s="185"/>
      <c r="V322" s="185"/>
      <c r="W322" s="185"/>
      <c r="X322" s="185"/>
      <c r="Y322" s="185"/>
      <c r="Z322" s="185"/>
      <c r="AA322" s="185"/>
      <c r="AB322" s="185"/>
      <c r="AC322" s="185"/>
      <c r="AD322" s="185"/>
      <c r="AE322" s="185"/>
      <c r="AF322" s="185"/>
      <c r="AG322" s="185"/>
      <c r="AH322" s="185"/>
      <c r="AI322" s="185"/>
      <c r="AJ322" s="185"/>
      <c r="AK322" s="185"/>
      <c r="AL322" s="185"/>
      <c r="AM322" s="185"/>
      <c r="AN322" s="185"/>
      <c r="AO322" s="185"/>
      <c r="AP322" s="185"/>
      <c r="AQ322" s="185"/>
      <c r="AR322" s="185"/>
      <c r="AS322" s="185"/>
      <c r="AT322" s="185"/>
      <c r="AU322" s="185"/>
      <c r="AV322" s="185"/>
      <c r="AW322" s="185"/>
      <c r="AX322" s="185"/>
      <c r="AY322" s="185"/>
      <c r="AZ322" s="185"/>
      <c r="BA322" s="185"/>
      <c r="BB322" s="185"/>
      <c r="BC322" s="185"/>
    </row>
    <row r="323" spans="1:55" s="186" customFormat="1" ht="79.2" x14ac:dyDescent="0.25">
      <c r="A323" s="183" t="s">
        <v>316</v>
      </c>
      <c r="B323" s="184" t="s">
        <v>360</v>
      </c>
      <c r="C323" s="184" t="s">
        <v>207</v>
      </c>
      <c r="D323" s="184" t="s">
        <v>683</v>
      </c>
      <c r="E323" s="184" t="s">
        <v>451</v>
      </c>
      <c r="F323" s="184" t="s">
        <v>451</v>
      </c>
      <c r="G323" s="188" t="s">
        <v>313</v>
      </c>
      <c r="H323" s="184" t="s">
        <v>216</v>
      </c>
      <c r="I323" s="184" t="s">
        <v>451</v>
      </c>
      <c r="J323" s="193" t="s">
        <v>212</v>
      </c>
      <c r="K323" s="194" t="s">
        <v>210</v>
      </c>
      <c r="L323" s="195" t="s">
        <v>755</v>
      </c>
      <c r="M323" s="184" t="str">
        <f>CONCATENATE(NordicPower!$C$49, " ",NordicPower!$C$33,", for ",NordicPower!$C$23, " for ",NordicPower!$C$38,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3" s="185"/>
      <c r="O323" s="185"/>
      <c r="P323" s="185"/>
      <c r="Q323" s="185"/>
      <c r="R323" s="185"/>
      <c r="S323" s="185"/>
      <c r="T323" s="185"/>
      <c r="U323" s="185"/>
      <c r="V323" s="185"/>
      <c r="W323" s="185"/>
      <c r="X323" s="185"/>
      <c r="Y323" s="185"/>
      <c r="Z323" s="185"/>
      <c r="AA323" s="185"/>
      <c r="AB323" s="185"/>
      <c r="AC323" s="185"/>
      <c r="AD323" s="185"/>
      <c r="AE323" s="185"/>
      <c r="AF323" s="185"/>
      <c r="AG323" s="185"/>
      <c r="AH323" s="185"/>
      <c r="AI323" s="185"/>
      <c r="AJ323" s="185"/>
      <c r="AK323" s="185"/>
      <c r="AL323" s="185"/>
      <c r="AM323" s="185"/>
      <c r="AN323" s="185"/>
      <c r="AO323" s="185"/>
      <c r="AP323" s="185"/>
      <c r="AQ323" s="185"/>
      <c r="AR323" s="185"/>
      <c r="AS323" s="185"/>
      <c r="AT323" s="185"/>
      <c r="AU323" s="185"/>
      <c r="AV323" s="185"/>
      <c r="AW323" s="185"/>
      <c r="AX323" s="185"/>
      <c r="AY323" s="185"/>
      <c r="AZ323" s="185"/>
      <c r="BA323" s="185"/>
      <c r="BB323" s="185"/>
      <c r="BC323" s="185"/>
    </row>
    <row r="324" spans="1:55" s="186" customFormat="1" ht="79.2" x14ac:dyDescent="0.25">
      <c r="A324" s="183" t="s">
        <v>316</v>
      </c>
      <c r="B324" s="184" t="s">
        <v>360</v>
      </c>
      <c r="C324" s="184" t="s">
        <v>207</v>
      </c>
      <c r="D324" s="184" t="s">
        <v>683</v>
      </c>
      <c r="E324" s="184" t="s">
        <v>451</v>
      </c>
      <c r="F324" s="184" t="s">
        <v>451</v>
      </c>
      <c r="G324" s="196" t="s">
        <v>314</v>
      </c>
      <c r="H324" s="183" t="s">
        <v>208</v>
      </c>
      <c r="I324" s="184" t="s">
        <v>451</v>
      </c>
      <c r="J324" s="193" t="s">
        <v>214</v>
      </c>
      <c r="K324" s="194" t="s">
        <v>210</v>
      </c>
      <c r="L324" s="195" t="s">
        <v>755</v>
      </c>
      <c r="M324" s="184" t="str">
        <f>CONCATENATE(NordicPower!$C$49, " ",NordicPower!$C$29,", for ",NordicPower!$C$22, " for ",NordicPower!$C$39,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4" s="185"/>
      <c r="O324" s="185"/>
      <c r="P324" s="185"/>
      <c r="Q324" s="185"/>
      <c r="R324" s="185"/>
      <c r="S324" s="185"/>
      <c r="T324" s="185"/>
      <c r="U324" s="185"/>
      <c r="V324" s="185"/>
      <c r="W324" s="185"/>
      <c r="X324" s="185"/>
      <c r="Y324" s="185"/>
      <c r="Z324" s="185"/>
      <c r="AA324" s="185"/>
      <c r="AB324" s="185"/>
      <c r="AC324" s="185"/>
      <c r="AD324" s="185"/>
      <c r="AE324" s="185"/>
      <c r="AF324" s="185"/>
      <c r="AG324" s="185"/>
      <c r="AH324" s="185"/>
      <c r="AI324" s="185"/>
      <c r="AJ324" s="185"/>
      <c r="AK324" s="185"/>
      <c r="AL324" s="185"/>
      <c r="AM324" s="185"/>
      <c r="AN324" s="185"/>
      <c r="AO324" s="185"/>
      <c r="AP324" s="185"/>
      <c r="AQ324" s="185"/>
      <c r="AR324" s="185"/>
      <c r="AS324" s="185"/>
      <c r="AT324" s="185"/>
      <c r="AU324" s="185"/>
      <c r="AV324" s="185"/>
      <c r="AW324" s="185"/>
      <c r="AX324" s="185"/>
      <c r="AY324" s="185"/>
      <c r="AZ324" s="185"/>
      <c r="BA324" s="185"/>
      <c r="BB324" s="185"/>
      <c r="BC324" s="185"/>
    </row>
    <row r="325" spans="1:55" s="186" customFormat="1" ht="79.2" x14ac:dyDescent="0.25">
      <c r="A325" s="183" t="s">
        <v>316</v>
      </c>
      <c r="B325" s="184" t="s">
        <v>360</v>
      </c>
      <c r="C325" s="184" t="s">
        <v>207</v>
      </c>
      <c r="D325" s="184" t="s">
        <v>683</v>
      </c>
      <c r="E325" s="184" t="s">
        <v>451</v>
      </c>
      <c r="F325" s="184" t="s">
        <v>451</v>
      </c>
      <c r="G325" s="196" t="s">
        <v>315</v>
      </c>
      <c r="H325" s="184" t="s">
        <v>211</v>
      </c>
      <c r="I325" s="184" t="s">
        <v>451</v>
      </c>
      <c r="J325" s="194" t="s">
        <v>209</v>
      </c>
      <c r="K325" s="194" t="s">
        <v>210</v>
      </c>
      <c r="L325" s="195" t="s">
        <v>755</v>
      </c>
      <c r="M325" s="184" t="str">
        <f>CONCATENATE(NordicPower!$C$49, " ",NordicPower!$C$30,", for ",NordicPower!$C$25, " for ",NordicPower!$C$37,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5" s="185"/>
      <c r="O325" s="185"/>
      <c r="P325" s="185"/>
      <c r="Q325" s="185"/>
      <c r="R325" s="185"/>
      <c r="S325" s="185"/>
      <c r="T325" s="185"/>
      <c r="U325" s="185"/>
      <c r="V325" s="185"/>
      <c r="W325" s="185"/>
      <c r="X325" s="185"/>
      <c r="Y325" s="185"/>
      <c r="Z325" s="185"/>
      <c r="AA325" s="185"/>
      <c r="AB325" s="185"/>
      <c r="AC325" s="185"/>
      <c r="AD325" s="185"/>
      <c r="AE325" s="185"/>
      <c r="AF325" s="185"/>
      <c r="AG325" s="185"/>
      <c r="AH325" s="185"/>
      <c r="AI325" s="185"/>
      <c r="AJ325" s="185"/>
      <c r="AK325" s="185"/>
      <c r="AL325" s="185"/>
      <c r="AM325" s="185"/>
      <c r="AN325" s="185"/>
      <c r="AO325" s="185"/>
      <c r="AP325" s="185"/>
      <c r="AQ325" s="185"/>
      <c r="AR325" s="185"/>
      <c r="AS325" s="185"/>
      <c r="AT325" s="185"/>
      <c r="AU325" s="185"/>
      <c r="AV325" s="185"/>
      <c r="AW325" s="185"/>
      <c r="AX325" s="185"/>
      <c r="AY325" s="185"/>
      <c r="AZ325" s="185"/>
      <c r="BA325" s="185"/>
      <c r="BB325" s="185"/>
      <c r="BC325" s="185"/>
    </row>
    <row r="326" spans="1:55" s="186" customFormat="1" ht="92.4" x14ac:dyDescent="0.25">
      <c r="A326" s="183" t="s">
        <v>316</v>
      </c>
      <c r="B326" s="184" t="s">
        <v>360</v>
      </c>
      <c r="C326" s="184" t="s">
        <v>694</v>
      </c>
      <c r="D326" s="184" t="s">
        <v>684</v>
      </c>
      <c r="E326" s="183" t="s">
        <v>217</v>
      </c>
      <c r="F326" s="184" t="s">
        <v>451</v>
      </c>
      <c r="G326" s="188" t="s">
        <v>309</v>
      </c>
      <c r="H326" s="183" t="s">
        <v>208</v>
      </c>
      <c r="I326" s="184" t="s">
        <v>451</v>
      </c>
      <c r="J326" s="194" t="s">
        <v>209</v>
      </c>
      <c r="K326" s="194" t="s">
        <v>210</v>
      </c>
      <c r="L326" s="195" t="s">
        <v>755</v>
      </c>
      <c r="M326" s="184" t="str">
        <f>CONCATENATE(NordicPower!$C$45, " ",NordicPower!$C$29,", for ",NordicPower!$C$18, " for ",NordicPower!$C$37,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6" s="185"/>
      <c r="O326" s="185"/>
      <c r="P326" s="185"/>
      <c r="Q326" s="185"/>
      <c r="R326" s="185"/>
      <c r="S326" s="185"/>
      <c r="T326" s="185"/>
      <c r="U326" s="185"/>
      <c r="V326" s="185"/>
      <c r="W326" s="185"/>
      <c r="X326" s="185"/>
      <c r="Y326" s="185"/>
      <c r="Z326" s="185"/>
      <c r="AA326" s="185"/>
      <c r="AB326" s="185"/>
      <c r="AC326" s="185"/>
      <c r="AD326" s="185"/>
      <c r="AE326" s="185"/>
      <c r="AF326" s="185"/>
      <c r="AG326" s="185"/>
      <c r="AH326" s="185"/>
      <c r="AI326" s="185"/>
      <c r="AJ326" s="185"/>
      <c r="AK326" s="185"/>
      <c r="AL326" s="185"/>
      <c r="AM326" s="185"/>
      <c r="AN326" s="185"/>
      <c r="AO326" s="185"/>
      <c r="AP326" s="185"/>
      <c r="AQ326" s="185"/>
      <c r="AR326" s="185"/>
      <c r="AS326" s="185"/>
      <c r="AT326" s="185"/>
      <c r="AU326" s="185"/>
      <c r="AV326" s="185"/>
      <c r="AW326" s="185"/>
      <c r="AX326" s="185"/>
      <c r="AY326" s="185"/>
      <c r="AZ326" s="185"/>
      <c r="BA326" s="185"/>
      <c r="BB326" s="185"/>
      <c r="BC326" s="185"/>
    </row>
    <row r="327" spans="1:55" s="186" customFormat="1" ht="92.4" x14ac:dyDescent="0.25">
      <c r="A327" s="183" t="s">
        <v>316</v>
      </c>
      <c r="B327" s="184" t="s">
        <v>360</v>
      </c>
      <c r="C327" s="184" t="s">
        <v>694</v>
      </c>
      <c r="D327" s="184" t="s">
        <v>684</v>
      </c>
      <c r="E327" s="184" t="s">
        <v>218</v>
      </c>
      <c r="F327" s="184" t="s">
        <v>451</v>
      </c>
      <c r="G327" s="188" t="s">
        <v>310</v>
      </c>
      <c r="H327" s="184" t="s">
        <v>211</v>
      </c>
      <c r="I327" s="184" t="s">
        <v>451</v>
      </c>
      <c r="J327" s="193" t="s">
        <v>212</v>
      </c>
      <c r="K327" s="194" t="s">
        <v>210</v>
      </c>
      <c r="L327" s="195" t="s">
        <v>755</v>
      </c>
      <c r="M327" s="184" t="str">
        <f>CONCATENATE(NordicPower!$C$46, " ",NordicPower!$C$30,", for ",NordicPower!$C$19, " for ",NordicPower!$C$38, " and quoted in ",ContPower!$C$67, " per ", ContPower!$C$72,", ",NordicPower!$C$55)</f>
        <v>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7" s="185"/>
      <c r="O327" s="185"/>
      <c r="P327" s="185"/>
      <c r="Q327" s="185"/>
      <c r="R327" s="185"/>
      <c r="S327" s="185"/>
      <c r="T327" s="185"/>
      <c r="U327" s="185"/>
      <c r="V327" s="185"/>
      <c r="W327" s="185"/>
      <c r="X327" s="185"/>
      <c r="Y327" s="185"/>
      <c r="Z327" s="185"/>
      <c r="AA327" s="185"/>
      <c r="AB327" s="185"/>
      <c r="AC327" s="185"/>
      <c r="AD327" s="185"/>
      <c r="AE327" s="185"/>
      <c r="AF327" s="185"/>
      <c r="AG327" s="185"/>
      <c r="AH327" s="185"/>
      <c r="AI327" s="185"/>
      <c r="AJ327" s="185"/>
      <c r="AK327" s="185"/>
      <c r="AL327" s="185"/>
      <c r="AM327" s="185"/>
      <c r="AN327" s="185"/>
      <c r="AO327" s="185"/>
      <c r="AP327" s="185"/>
      <c r="AQ327" s="185"/>
      <c r="AR327" s="185"/>
      <c r="AS327" s="185"/>
      <c r="AT327" s="185"/>
      <c r="AU327" s="185"/>
      <c r="AV327" s="185"/>
      <c r="AW327" s="185"/>
      <c r="AX327" s="185"/>
      <c r="AY327" s="185"/>
      <c r="AZ327" s="185"/>
      <c r="BA327" s="185"/>
      <c r="BB327" s="185"/>
      <c r="BC327" s="185"/>
    </row>
    <row r="328" spans="1:55" s="186" customFormat="1" ht="92.4" x14ac:dyDescent="0.25">
      <c r="A328" s="183" t="s">
        <v>316</v>
      </c>
      <c r="B328" s="184" t="s">
        <v>360</v>
      </c>
      <c r="C328" s="184" t="s">
        <v>694</v>
      </c>
      <c r="D328" s="184" t="s">
        <v>684</v>
      </c>
      <c r="E328" s="183" t="s">
        <v>217</v>
      </c>
      <c r="F328" s="184" t="s">
        <v>451</v>
      </c>
      <c r="G328" s="188" t="s">
        <v>311</v>
      </c>
      <c r="H328" s="184" t="s">
        <v>213</v>
      </c>
      <c r="I328" s="184" t="s">
        <v>451</v>
      </c>
      <c r="J328" s="193" t="s">
        <v>214</v>
      </c>
      <c r="K328" s="194" t="s">
        <v>210</v>
      </c>
      <c r="L328" s="195" t="s">
        <v>755</v>
      </c>
      <c r="M328" s="184" t="str">
        <f>CONCATENATE(NordicPower!$C$45, " ",NordicPower!$C$31,", for ",NordicPower!$C$20, " for ",NordicPower!$C$39,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8" s="185"/>
      <c r="O328" s="185"/>
      <c r="P328" s="185"/>
      <c r="Q328" s="185"/>
      <c r="R328" s="185"/>
      <c r="S328" s="185"/>
      <c r="T328" s="185"/>
      <c r="U328" s="185"/>
      <c r="V328" s="185"/>
      <c r="W328" s="185"/>
      <c r="X328" s="185"/>
      <c r="Y328" s="185"/>
      <c r="Z328" s="185"/>
      <c r="AA328" s="185"/>
      <c r="AB328" s="185"/>
      <c r="AC328" s="185"/>
      <c r="AD328" s="185"/>
      <c r="AE328" s="185"/>
      <c r="AF328" s="185"/>
      <c r="AG328" s="185"/>
      <c r="AH328" s="185"/>
      <c r="AI328" s="185"/>
      <c r="AJ328" s="185"/>
      <c r="AK328" s="185"/>
      <c r="AL328" s="185"/>
      <c r="AM328" s="185"/>
      <c r="AN328" s="185"/>
      <c r="AO328" s="185"/>
      <c r="AP328" s="185"/>
      <c r="AQ328" s="185"/>
      <c r="AR328" s="185"/>
      <c r="AS328" s="185"/>
      <c r="AT328" s="185"/>
      <c r="AU328" s="185"/>
      <c r="AV328" s="185"/>
      <c r="AW328" s="185"/>
      <c r="AX328" s="185"/>
      <c r="AY328" s="185"/>
      <c r="AZ328" s="185"/>
      <c r="BA328" s="185"/>
      <c r="BB328" s="185"/>
      <c r="BC328" s="185"/>
    </row>
    <row r="329" spans="1:55" s="186" customFormat="1" ht="79.2" x14ac:dyDescent="0.25">
      <c r="A329" s="183" t="s">
        <v>316</v>
      </c>
      <c r="B329" s="184" t="s">
        <v>360</v>
      </c>
      <c r="C329" s="184" t="s">
        <v>694</v>
      </c>
      <c r="D329" s="184" t="s">
        <v>684</v>
      </c>
      <c r="E329" s="184" t="s">
        <v>218</v>
      </c>
      <c r="F329" s="184" t="s">
        <v>451</v>
      </c>
      <c r="G329" s="188" t="s">
        <v>312</v>
      </c>
      <c r="H329" s="184" t="s">
        <v>215</v>
      </c>
      <c r="I329" s="184" t="s">
        <v>451</v>
      </c>
      <c r="J329" s="194" t="s">
        <v>209</v>
      </c>
      <c r="K329" s="194" t="s">
        <v>210</v>
      </c>
      <c r="L329" s="195" t="s">
        <v>755</v>
      </c>
      <c r="M329" s="184" t="str">
        <f>CONCATENATE(NordicPower!$C$46, " ",NordicPower!$C$32,", for ",NordicPower!$C$21, " for ",NordicPower!$C$37, " and quoted in ",ContPower!$C$67, " per ", ContPower!$C$72,", ",NordicPower!$C$55)</f>
        <v>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9" s="185"/>
      <c r="O329" s="185"/>
      <c r="P329" s="185"/>
      <c r="Q329" s="185"/>
      <c r="R329" s="185"/>
      <c r="S329" s="185"/>
      <c r="T329" s="185"/>
      <c r="U329" s="185"/>
      <c r="V329" s="185"/>
      <c r="W329" s="185"/>
      <c r="X329" s="185"/>
      <c r="Y329" s="185"/>
      <c r="Z329" s="185"/>
      <c r="AA329" s="185"/>
      <c r="AB329" s="185"/>
      <c r="AC329" s="185"/>
      <c r="AD329" s="185"/>
      <c r="AE329" s="185"/>
      <c r="AF329" s="185"/>
      <c r="AG329" s="185"/>
      <c r="AH329" s="185"/>
      <c r="AI329" s="185"/>
      <c r="AJ329" s="185"/>
      <c r="AK329" s="185"/>
      <c r="AL329" s="185"/>
      <c r="AM329" s="185"/>
      <c r="AN329" s="185"/>
      <c r="AO329" s="185"/>
      <c r="AP329" s="185"/>
      <c r="AQ329" s="185"/>
      <c r="AR329" s="185"/>
      <c r="AS329" s="185"/>
      <c r="AT329" s="185"/>
      <c r="AU329" s="185"/>
      <c r="AV329" s="185"/>
      <c r="AW329" s="185"/>
      <c r="AX329" s="185"/>
      <c r="AY329" s="185"/>
      <c r="AZ329" s="185"/>
      <c r="BA329" s="185"/>
      <c r="BB329" s="185"/>
      <c r="BC329" s="185"/>
    </row>
    <row r="330" spans="1:55" s="186" customFormat="1" ht="79.2" x14ac:dyDescent="0.25">
      <c r="A330" s="183" t="s">
        <v>316</v>
      </c>
      <c r="B330" s="184" t="s">
        <v>360</v>
      </c>
      <c r="C330" s="184" t="s">
        <v>694</v>
      </c>
      <c r="D330" s="184" t="s">
        <v>684</v>
      </c>
      <c r="E330" s="183" t="s">
        <v>217</v>
      </c>
      <c r="F330" s="184" t="s">
        <v>451</v>
      </c>
      <c r="G330" s="188" t="s">
        <v>313</v>
      </c>
      <c r="H330" s="184" t="s">
        <v>216</v>
      </c>
      <c r="I330" s="184" t="s">
        <v>451</v>
      </c>
      <c r="J330" s="193" t="s">
        <v>212</v>
      </c>
      <c r="K330" s="194" t="s">
        <v>210</v>
      </c>
      <c r="L330" s="195" t="s">
        <v>755</v>
      </c>
      <c r="M330" s="184" t="str">
        <f>CONCATENATE(NordicPower!$C$45, " ",NordicPower!$C$33,", for ",NordicPower!$C$23, " for ",NordicPower!$C$38,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30" s="185"/>
      <c r="O330" s="185"/>
      <c r="P330" s="185"/>
      <c r="Q330" s="185"/>
      <c r="R330" s="185"/>
      <c r="S330" s="185"/>
      <c r="T330" s="185"/>
      <c r="U330" s="185"/>
      <c r="V330" s="185"/>
      <c r="W330" s="185"/>
      <c r="X330" s="185"/>
      <c r="Y330" s="185"/>
      <c r="Z330" s="185"/>
      <c r="AA330" s="185"/>
      <c r="AB330" s="185"/>
      <c r="AC330" s="185"/>
      <c r="AD330" s="185"/>
      <c r="AE330" s="185"/>
      <c r="AF330" s="185"/>
      <c r="AG330" s="185"/>
      <c r="AH330" s="185"/>
      <c r="AI330" s="185"/>
      <c r="AJ330" s="185"/>
      <c r="AK330" s="185"/>
      <c r="AL330" s="185"/>
      <c r="AM330" s="185"/>
      <c r="AN330" s="185"/>
      <c r="AO330" s="185"/>
      <c r="AP330" s="185"/>
      <c r="AQ330" s="185"/>
      <c r="AR330" s="185"/>
      <c r="AS330" s="185"/>
      <c r="AT330" s="185"/>
      <c r="AU330" s="185"/>
      <c r="AV330" s="185"/>
      <c r="AW330" s="185"/>
      <c r="AX330" s="185"/>
      <c r="AY330" s="185"/>
      <c r="AZ330" s="185"/>
      <c r="BA330" s="185"/>
      <c r="BB330" s="185"/>
      <c r="BC330" s="185"/>
    </row>
    <row r="331" spans="1:55" s="186" customFormat="1" ht="79.2" x14ac:dyDescent="0.25">
      <c r="A331" s="183" t="s">
        <v>316</v>
      </c>
      <c r="B331" s="184" t="s">
        <v>360</v>
      </c>
      <c r="C331" s="184" t="s">
        <v>694</v>
      </c>
      <c r="D331" s="184" t="s">
        <v>684</v>
      </c>
      <c r="E331" s="184" t="s">
        <v>218</v>
      </c>
      <c r="F331" s="184" t="s">
        <v>451</v>
      </c>
      <c r="G331" s="196" t="s">
        <v>314</v>
      </c>
      <c r="H331" s="183" t="s">
        <v>208</v>
      </c>
      <c r="I331" s="184" t="s">
        <v>451</v>
      </c>
      <c r="J331" s="193" t="s">
        <v>214</v>
      </c>
      <c r="K331" s="194" t="s">
        <v>210</v>
      </c>
      <c r="L331" s="195" t="s">
        <v>755</v>
      </c>
      <c r="M331" s="184" t="str">
        <f>CONCATENATE(NordicPower!$C$46, " ",NordicPower!$C$29,", for ",NordicPower!$C$22, " for ",NordicPower!$C$39," and quoted in ",ContPower!$C$67, " per ", ContPower!$C$72,", ",NordicPower!$C$55)</f>
        <v>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31" s="185"/>
      <c r="O331" s="185"/>
      <c r="P331" s="185"/>
      <c r="Q331" s="185"/>
      <c r="R331" s="185"/>
      <c r="S331" s="185"/>
      <c r="T331" s="185"/>
      <c r="U331" s="185"/>
      <c r="V331" s="185"/>
      <c r="W331" s="185"/>
      <c r="X331" s="185"/>
      <c r="Y331" s="185"/>
      <c r="Z331" s="185"/>
      <c r="AA331" s="185"/>
      <c r="AB331" s="185"/>
      <c r="AC331" s="185"/>
      <c r="AD331" s="185"/>
      <c r="AE331" s="185"/>
      <c r="AF331" s="185"/>
      <c r="AG331" s="185"/>
      <c r="AH331" s="185"/>
      <c r="AI331" s="185"/>
      <c r="AJ331" s="185"/>
      <c r="AK331" s="185"/>
      <c r="AL331" s="185"/>
      <c r="AM331" s="185"/>
      <c r="AN331" s="185"/>
      <c r="AO331" s="185"/>
      <c r="AP331" s="185"/>
      <c r="AQ331" s="185"/>
      <c r="AR331" s="185"/>
      <c r="AS331" s="185"/>
      <c r="AT331" s="185"/>
      <c r="AU331" s="185"/>
      <c r="AV331" s="185"/>
      <c r="AW331" s="185"/>
      <c r="AX331" s="185"/>
      <c r="AY331" s="185"/>
      <c r="AZ331" s="185"/>
      <c r="BA331" s="185"/>
      <c r="BB331" s="185"/>
      <c r="BC331" s="185"/>
    </row>
    <row r="332" spans="1:55" s="186" customFormat="1" ht="79.2" x14ac:dyDescent="0.25">
      <c r="A332" s="183" t="s">
        <v>316</v>
      </c>
      <c r="B332" s="184" t="s">
        <v>360</v>
      </c>
      <c r="C332" s="184" t="s">
        <v>694</v>
      </c>
      <c r="D332" s="184" t="s">
        <v>684</v>
      </c>
      <c r="E332" s="183" t="s">
        <v>217</v>
      </c>
      <c r="F332" s="184" t="s">
        <v>451</v>
      </c>
      <c r="G332" s="196" t="s">
        <v>315</v>
      </c>
      <c r="H332" s="184" t="s">
        <v>211</v>
      </c>
      <c r="I332" s="184" t="s">
        <v>451</v>
      </c>
      <c r="J332" s="194" t="s">
        <v>209</v>
      </c>
      <c r="K332" s="194" t="s">
        <v>210</v>
      </c>
      <c r="L332" s="195" t="s">
        <v>755</v>
      </c>
      <c r="M332" s="184" t="str">
        <f>CONCATENATE(NordicPower!$C$45, " ",NordicPower!$C$30,", for ",NordicPower!$C$25, " for ",NordicPower!$C$37,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32" s="185"/>
      <c r="O332" s="185"/>
      <c r="P332" s="185"/>
      <c r="Q332" s="185"/>
      <c r="R332" s="185"/>
      <c r="S332" s="185"/>
      <c r="T332" s="185"/>
      <c r="U332" s="185"/>
      <c r="V332" s="185"/>
      <c r="W332" s="185"/>
      <c r="X332" s="185"/>
      <c r="Y332" s="185"/>
      <c r="Z332" s="185"/>
      <c r="AA332" s="185"/>
      <c r="AB332" s="185"/>
      <c r="AC332" s="185"/>
      <c r="AD332" s="185"/>
      <c r="AE332" s="185"/>
      <c r="AF332" s="185"/>
      <c r="AG332" s="185"/>
      <c r="AH332" s="185"/>
      <c r="AI332" s="185"/>
      <c r="AJ332" s="185"/>
      <c r="AK332" s="185"/>
      <c r="AL332" s="185"/>
      <c r="AM332" s="185"/>
      <c r="AN332" s="185"/>
      <c r="AO332" s="185"/>
      <c r="AP332" s="185"/>
      <c r="AQ332" s="185"/>
      <c r="AR332" s="185"/>
      <c r="AS332" s="185"/>
      <c r="AT332" s="185"/>
      <c r="AU332" s="185"/>
      <c r="AV332" s="185"/>
      <c r="AW332" s="185"/>
      <c r="AX332" s="185"/>
      <c r="AY332" s="185"/>
      <c r="AZ332" s="185"/>
      <c r="BA332" s="185"/>
      <c r="BB332" s="185"/>
      <c r="BC332" s="185"/>
    </row>
    <row r="333" spans="1:55" s="186" customFormat="1" ht="123" customHeight="1" x14ac:dyDescent="0.25">
      <c r="A333" s="183" t="s">
        <v>316</v>
      </c>
      <c r="B333" s="184" t="s">
        <v>360</v>
      </c>
      <c r="C333" s="184" t="s">
        <v>694</v>
      </c>
      <c r="D333" s="184" t="s">
        <v>829</v>
      </c>
      <c r="E333" s="183" t="s">
        <v>219</v>
      </c>
      <c r="F333" s="184" t="s">
        <v>451</v>
      </c>
      <c r="G333" s="188" t="s">
        <v>309</v>
      </c>
      <c r="H333" s="183" t="s">
        <v>208</v>
      </c>
      <c r="I333" s="184" t="s">
        <v>451</v>
      </c>
      <c r="J333" s="194" t="s">
        <v>209</v>
      </c>
      <c r="K333" s="194" t="s">
        <v>210</v>
      </c>
      <c r="L333" s="195" t="s">
        <v>755</v>
      </c>
      <c r="M333" s="184" t="str">
        <f>CONCATENATE(NordicPower!$C$43, " ",NordicPower!$C$29,", for ",NordicPower!$C$18, " for ",NordicPower!$C$37,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3" s="185"/>
      <c r="O333" s="185"/>
      <c r="P333" s="185"/>
      <c r="Q333" s="185"/>
      <c r="R333" s="185"/>
      <c r="S333" s="185"/>
      <c r="T333" s="185"/>
      <c r="U333" s="185"/>
      <c r="V333" s="185"/>
      <c r="W333" s="185"/>
      <c r="X333" s="185"/>
      <c r="Y333" s="185"/>
      <c r="Z333" s="185"/>
      <c r="AA333" s="185"/>
      <c r="AB333" s="185"/>
      <c r="AC333" s="185"/>
      <c r="AD333" s="185"/>
      <c r="AE333" s="185"/>
      <c r="AF333" s="185"/>
      <c r="AG333" s="185"/>
      <c r="AH333" s="185"/>
      <c r="AI333" s="185"/>
      <c r="AJ333" s="185"/>
      <c r="AK333" s="185"/>
      <c r="AL333" s="185"/>
      <c r="AM333" s="185"/>
      <c r="AN333" s="185"/>
      <c r="AO333" s="185"/>
      <c r="AP333" s="185"/>
      <c r="AQ333" s="185"/>
      <c r="AR333" s="185"/>
      <c r="AS333" s="185"/>
      <c r="AT333" s="185"/>
      <c r="AU333" s="185"/>
      <c r="AV333" s="185"/>
      <c r="AW333" s="185"/>
      <c r="AX333" s="185"/>
      <c r="AY333" s="185"/>
      <c r="AZ333" s="185"/>
      <c r="BA333" s="185"/>
      <c r="BB333" s="185"/>
      <c r="BC333" s="185"/>
    </row>
    <row r="334" spans="1:55" s="186" customFormat="1" ht="103.5" customHeight="1" x14ac:dyDescent="0.25">
      <c r="A334" s="183" t="s">
        <v>316</v>
      </c>
      <c r="B334" s="184" t="s">
        <v>360</v>
      </c>
      <c r="C334" s="184" t="s">
        <v>694</v>
      </c>
      <c r="D334" s="184" t="s">
        <v>829</v>
      </c>
      <c r="E334" s="184" t="s">
        <v>220</v>
      </c>
      <c r="F334" s="184" t="s">
        <v>451</v>
      </c>
      <c r="G334" s="188" t="s">
        <v>310</v>
      </c>
      <c r="H334" s="184" t="s">
        <v>211</v>
      </c>
      <c r="I334" s="184" t="s">
        <v>451</v>
      </c>
      <c r="J334" s="193" t="s">
        <v>212</v>
      </c>
      <c r="K334" s="194" t="s">
        <v>210</v>
      </c>
      <c r="L334" s="195" t="s">
        <v>755</v>
      </c>
      <c r="M334" s="184" t="str">
        <f>CONCATENATE(NordicPower!$C$44, " ",NordicPower!$C$30,", for ",NordicPower!$C$19, " for ",NordicPower!$C$38, " and quoted in ",ContPower!$C$67, " per ", ContPower!$C$72,", ",NordicPower!$C$54," and ",NordicPower!$C52)</f>
        <v>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4" s="185"/>
      <c r="O334" s="185"/>
      <c r="P334" s="185"/>
      <c r="Q334" s="185"/>
      <c r="R334" s="185"/>
      <c r="S334" s="185"/>
      <c r="T334" s="185"/>
      <c r="U334" s="185"/>
      <c r="V334" s="185"/>
      <c r="W334" s="185"/>
      <c r="X334" s="185"/>
      <c r="Y334" s="185"/>
      <c r="Z334" s="185"/>
      <c r="AA334" s="185"/>
      <c r="AB334" s="185"/>
      <c r="AC334" s="185"/>
      <c r="AD334" s="185"/>
      <c r="AE334" s="185"/>
      <c r="AF334" s="185"/>
      <c r="AG334" s="185"/>
      <c r="AH334" s="185"/>
      <c r="AI334" s="185"/>
      <c r="AJ334" s="185"/>
      <c r="AK334" s="185"/>
      <c r="AL334" s="185"/>
      <c r="AM334" s="185"/>
      <c r="AN334" s="185"/>
      <c r="AO334" s="185"/>
      <c r="AP334" s="185"/>
      <c r="AQ334" s="185"/>
      <c r="AR334" s="185"/>
      <c r="AS334" s="185"/>
      <c r="AT334" s="185"/>
      <c r="AU334" s="185"/>
      <c r="AV334" s="185"/>
      <c r="AW334" s="185"/>
      <c r="AX334" s="185"/>
      <c r="AY334" s="185"/>
      <c r="AZ334" s="185"/>
      <c r="BA334" s="185"/>
      <c r="BB334" s="185"/>
      <c r="BC334" s="185"/>
    </row>
    <row r="335" spans="1:55" s="186" customFormat="1" ht="118.8" x14ac:dyDescent="0.25">
      <c r="A335" s="183" t="s">
        <v>316</v>
      </c>
      <c r="B335" s="184" t="s">
        <v>360</v>
      </c>
      <c r="C335" s="184" t="s">
        <v>694</v>
      </c>
      <c r="D335" s="184" t="s">
        <v>829</v>
      </c>
      <c r="E335" s="183" t="s">
        <v>219</v>
      </c>
      <c r="F335" s="184" t="s">
        <v>451</v>
      </c>
      <c r="G335" s="188" t="s">
        <v>311</v>
      </c>
      <c r="H335" s="184" t="s">
        <v>213</v>
      </c>
      <c r="I335" s="184" t="s">
        <v>451</v>
      </c>
      <c r="J335" s="193" t="s">
        <v>214</v>
      </c>
      <c r="K335" s="194" t="s">
        <v>210</v>
      </c>
      <c r="L335" s="195" t="s">
        <v>755</v>
      </c>
      <c r="M335" s="184" t="str">
        <f>CONCATENATE(NordicPower!$C$43, " ",NordicPower!$C$31,", for ",NordicPower!$C$20, " for ",NordicPower!$C$39,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5" s="185"/>
      <c r="O335" s="185"/>
      <c r="P335" s="185"/>
      <c r="Q335" s="185"/>
      <c r="R335" s="185"/>
      <c r="S335" s="185"/>
      <c r="T335" s="185"/>
      <c r="U335" s="185"/>
      <c r="V335" s="185"/>
      <c r="W335" s="185"/>
      <c r="X335" s="185"/>
      <c r="Y335" s="185"/>
      <c r="Z335" s="185"/>
      <c r="AA335" s="185"/>
      <c r="AB335" s="185"/>
      <c r="AC335" s="185"/>
      <c r="AD335" s="185"/>
      <c r="AE335" s="185"/>
      <c r="AF335" s="185"/>
      <c r="AG335" s="185"/>
      <c r="AH335" s="185"/>
      <c r="AI335" s="185"/>
      <c r="AJ335" s="185"/>
      <c r="AK335" s="185"/>
      <c r="AL335" s="185"/>
      <c r="AM335" s="185"/>
      <c r="AN335" s="185"/>
      <c r="AO335" s="185"/>
      <c r="AP335" s="185"/>
      <c r="AQ335" s="185"/>
      <c r="AR335" s="185"/>
      <c r="AS335" s="185"/>
      <c r="AT335" s="185"/>
      <c r="AU335" s="185"/>
      <c r="AV335" s="185"/>
      <c r="AW335" s="185"/>
      <c r="AX335" s="185"/>
      <c r="AY335" s="185"/>
      <c r="AZ335" s="185"/>
      <c r="BA335" s="185"/>
      <c r="BB335" s="185"/>
      <c r="BC335" s="185"/>
    </row>
    <row r="336" spans="1:55" s="186" customFormat="1" ht="103.5" customHeight="1" x14ac:dyDescent="0.25">
      <c r="A336" s="183" t="s">
        <v>316</v>
      </c>
      <c r="B336" s="184" t="s">
        <v>360</v>
      </c>
      <c r="C336" s="184" t="s">
        <v>694</v>
      </c>
      <c r="D336" s="184" t="s">
        <v>829</v>
      </c>
      <c r="E336" s="184" t="s">
        <v>220</v>
      </c>
      <c r="F336" s="184" t="s">
        <v>451</v>
      </c>
      <c r="G336" s="188" t="s">
        <v>312</v>
      </c>
      <c r="H336" s="184" t="s">
        <v>215</v>
      </c>
      <c r="I336" s="184" t="s">
        <v>451</v>
      </c>
      <c r="J336" s="194" t="s">
        <v>209</v>
      </c>
      <c r="K336" s="194" t="s">
        <v>210</v>
      </c>
      <c r="L336" s="195" t="s">
        <v>755</v>
      </c>
      <c r="M336" s="184" t="str">
        <f>CONCATENATE(NordicPower!$C$44, " ",NordicPower!$C$32,", for ",NordicPower!$C$21, " for ",NordicPower!$C$37, " and quoted in ",ContPower!$C$67, " per ", ContPower!$C$72,", ",NordicPower!$C$54," and ",NordicPower!$C$52)</f>
        <v>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6" s="185"/>
      <c r="O336" s="185"/>
      <c r="P336" s="185"/>
      <c r="Q336" s="185"/>
      <c r="R336" s="185"/>
      <c r="S336" s="185"/>
      <c r="T336" s="185"/>
      <c r="U336" s="185"/>
      <c r="V336" s="185"/>
      <c r="W336" s="185"/>
      <c r="X336" s="185"/>
      <c r="Y336" s="185"/>
      <c r="Z336" s="185"/>
      <c r="AA336" s="185"/>
      <c r="AB336" s="185"/>
      <c r="AC336" s="185"/>
      <c r="AD336" s="185"/>
      <c r="AE336" s="185"/>
      <c r="AF336" s="185"/>
      <c r="AG336" s="185"/>
      <c r="AH336" s="185"/>
      <c r="AI336" s="185"/>
      <c r="AJ336" s="185"/>
      <c r="AK336" s="185"/>
      <c r="AL336" s="185"/>
      <c r="AM336" s="185"/>
      <c r="AN336" s="185"/>
      <c r="AO336" s="185"/>
      <c r="AP336" s="185"/>
      <c r="AQ336" s="185"/>
      <c r="AR336" s="185"/>
      <c r="AS336" s="185"/>
      <c r="AT336" s="185"/>
      <c r="AU336" s="185"/>
      <c r="AV336" s="185"/>
      <c r="AW336" s="185"/>
      <c r="AX336" s="185"/>
      <c r="AY336" s="185"/>
      <c r="AZ336" s="185"/>
      <c r="BA336" s="185"/>
      <c r="BB336" s="185"/>
      <c r="BC336" s="185"/>
    </row>
    <row r="337" spans="1:55" s="186" customFormat="1" ht="105.6" x14ac:dyDescent="0.25">
      <c r="A337" s="183" t="s">
        <v>316</v>
      </c>
      <c r="B337" s="184" t="s">
        <v>360</v>
      </c>
      <c r="C337" s="184" t="s">
        <v>694</v>
      </c>
      <c r="D337" s="184" t="s">
        <v>829</v>
      </c>
      <c r="E337" s="183" t="s">
        <v>219</v>
      </c>
      <c r="F337" s="184" t="s">
        <v>451</v>
      </c>
      <c r="G337" s="188" t="s">
        <v>313</v>
      </c>
      <c r="H337" s="184" t="s">
        <v>216</v>
      </c>
      <c r="I337" s="184" t="s">
        <v>451</v>
      </c>
      <c r="J337" s="193" t="s">
        <v>212</v>
      </c>
      <c r="K337" s="194" t="s">
        <v>210</v>
      </c>
      <c r="L337" s="195" t="s">
        <v>755</v>
      </c>
      <c r="M337" s="184" t="str">
        <f>CONCATENATE(NordicPower!$C$43, " ",NordicPower!$C$33,", for ",NordicPower!$C$23, " for ",NordicPower!$C$38,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7" s="185"/>
      <c r="O337" s="185"/>
      <c r="P337" s="185"/>
      <c r="Q337" s="185"/>
      <c r="R337" s="185"/>
      <c r="S337" s="185"/>
      <c r="T337" s="185"/>
      <c r="U337" s="185"/>
      <c r="V337" s="185"/>
      <c r="W337" s="185"/>
      <c r="X337" s="185"/>
      <c r="Y337" s="185"/>
      <c r="Z337" s="185"/>
      <c r="AA337" s="185"/>
      <c r="AB337" s="185"/>
      <c r="AC337" s="185"/>
      <c r="AD337" s="185"/>
      <c r="AE337" s="185"/>
      <c r="AF337" s="185"/>
      <c r="AG337" s="185"/>
      <c r="AH337" s="185"/>
      <c r="AI337" s="185"/>
      <c r="AJ337" s="185"/>
      <c r="AK337" s="185"/>
      <c r="AL337" s="185"/>
      <c r="AM337" s="185"/>
      <c r="AN337" s="185"/>
      <c r="AO337" s="185"/>
      <c r="AP337" s="185"/>
      <c r="AQ337" s="185"/>
      <c r="AR337" s="185"/>
      <c r="AS337" s="185"/>
      <c r="AT337" s="185"/>
      <c r="AU337" s="185"/>
      <c r="AV337" s="185"/>
      <c r="AW337" s="185"/>
      <c r="AX337" s="185"/>
      <c r="AY337" s="185"/>
      <c r="AZ337" s="185"/>
      <c r="BA337" s="185"/>
      <c r="BB337" s="185"/>
      <c r="BC337" s="185"/>
    </row>
    <row r="338" spans="1:55" s="186" customFormat="1" ht="116.25" customHeight="1" x14ac:dyDescent="0.25">
      <c r="A338" s="183" t="s">
        <v>316</v>
      </c>
      <c r="B338" s="184" t="s">
        <v>360</v>
      </c>
      <c r="C338" s="184" t="s">
        <v>694</v>
      </c>
      <c r="D338" s="184" t="s">
        <v>829</v>
      </c>
      <c r="E338" s="184" t="s">
        <v>220</v>
      </c>
      <c r="F338" s="184" t="s">
        <v>451</v>
      </c>
      <c r="G338" s="196" t="s">
        <v>314</v>
      </c>
      <c r="H338" s="183" t="s">
        <v>208</v>
      </c>
      <c r="I338" s="184" t="s">
        <v>451</v>
      </c>
      <c r="J338" s="193" t="s">
        <v>214</v>
      </c>
      <c r="K338" s="194" t="s">
        <v>210</v>
      </c>
      <c r="L338" s="195" t="s">
        <v>755</v>
      </c>
      <c r="M338" s="184" t="str">
        <f>CONCATENATE(NordicPower!$C$44, " ",NordicPower!$C$29,", for ",NordicPower!$C$22, " for ",NordicPower!$C$39, " and quoted in ",ContPower!$C$67, " per ", ContPower!$C$72,", ",NordicPower!$C$54," and ",NordicPower!$C$52)</f>
        <v>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8" s="185"/>
      <c r="O338" s="185"/>
      <c r="P338" s="185"/>
      <c r="Q338" s="185"/>
      <c r="R338" s="185"/>
      <c r="S338" s="185"/>
      <c r="T338" s="185"/>
      <c r="U338" s="185"/>
      <c r="V338" s="185"/>
      <c r="W338" s="185"/>
      <c r="X338" s="185"/>
      <c r="Y338" s="185"/>
      <c r="Z338" s="185"/>
      <c r="AA338" s="185"/>
      <c r="AB338" s="185"/>
      <c r="AC338" s="185"/>
      <c r="AD338" s="185"/>
      <c r="AE338" s="185"/>
      <c r="AF338" s="185"/>
      <c r="AG338" s="185"/>
      <c r="AH338" s="185"/>
      <c r="AI338" s="185"/>
      <c r="AJ338" s="185"/>
      <c r="AK338" s="185"/>
      <c r="AL338" s="185"/>
      <c r="AM338" s="185"/>
      <c r="AN338" s="185"/>
      <c r="AO338" s="185"/>
      <c r="AP338" s="185"/>
      <c r="AQ338" s="185"/>
      <c r="AR338" s="185"/>
      <c r="AS338" s="185"/>
      <c r="AT338" s="185"/>
      <c r="AU338" s="185"/>
      <c r="AV338" s="185"/>
      <c r="AW338" s="185"/>
      <c r="AX338" s="185"/>
      <c r="AY338" s="185"/>
      <c r="AZ338" s="185"/>
      <c r="BA338" s="185"/>
      <c r="BB338" s="185"/>
      <c r="BC338" s="185"/>
    </row>
    <row r="339" spans="1:55" s="186" customFormat="1" ht="105.75" customHeight="1" x14ac:dyDescent="0.25">
      <c r="A339" s="183" t="s">
        <v>316</v>
      </c>
      <c r="B339" s="184" t="s">
        <v>360</v>
      </c>
      <c r="C339" s="184" t="s">
        <v>694</v>
      </c>
      <c r="D339" s="184" t="s">
        <v>829</v>
      </c>
      <c r="E339" s="183" t="s">
        <v>219</v>
      </c>
      <c r="F339" s="184" t="s">
        <v>451</v>
      </c>
      <c r="G339" s="196" t="s">
        <v>315</v>
      </c>
      <c r="H339" s="184" t="s">
        <v>211</v>
      </c>
      <c r="I339" s="184" t="s">
        <v>451</v>
      </c>
      <c r="J339" s="194" t="s">
        <v>209</v>
      </c>
      <c r="K339" s="194" t="s">
        <v>210</v>
      </c>
      <c r="L339" s="195" t="s">
        <v>755</v>
      </c>
      <c r="M339" s="184" t="str">
        <f>CONCATENATE(NordicPower!$C$43, " ",NordicPower!$C$30,", for ",NordicPower!$C$25, " for ",NordicPower!$C$37,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9" s="185"/>
      <c r="O339" s="185"/>
      <c r="P339" s="185"/>
      <c r="Q339" s="185"/>
      <c r="R339" s="185"/>
      <c r="S339" s="185"/>
      <c r="T339" s="185"/>
      <c r="U339" s="185"/>
      <c r="V339" s="185"/>
      <c r="W339" s="185"/>
      <c r="X339" s="185"/>
      <c r="Y339" s="185"/>
      <c r="Z339" s="185"/>
      <c r="AA339" s="185"/>
      <c r="AB339" s="185"/>
      <c r="AC339" s="185"/>
      <c r="AD339" s="185"/>
      <c r="AE339" s="185"/>
      <c r="AF339" s="185"/>
      <c r="AG339" s="185"/>
      <c r="AH339" s="185"/>
      <c r="AI339" s="185"/>
      <c r="AJ339" s="185"/>
      <c r="AK339" s="185"/>
      <c r="AL339" s="185"/>
      <c r="AM339" s="185"/>
      <c r="AN339" s="185"/>
      <c r="AO339" s="185"/>
      <c r="AP339" s="185"/>
      <c r="AQ339" s="185"/>
      <c r="AR339" s="185"/>
      <c r="AS339" s="185"/>
      <c r="AT339" s="185"/>
      <c r="AU339" s="185"/>
      <c r="AV339" s="185"/>
      <c r="AW339" s="185"/>
      <c r="AX339" s="185"/>
      <c r="AY339" s="185"/>
      <c r="AZ339" s="185"/>
      <c r="BA339" s="185"/>
      <c r="BB339" s="185"/>
      <c r="BC339" s="185"/>
    </row>
    <row r="340" spans="1:55" s="186" customFormat="1" ht="66" x14ac:dyDescent="0.25">
      <c r="A340" s="183" t="s">
        <v>316</v>
      </c>
      <c r="B340" s="184" t="s">
        <v>360</v>
      </c>
      <c r="C340" s="184" t="s">
        <v>695</v>
      </c>
      <c r="D340" s="184" t="s">
        <v>357</v>
      </c>
      <c r="E340" s="184" t="s">
        <v>451</v>
      </c>
      <c r="F340" s="184" t="s">
        <v>451</v>
      </c>
      <c r="G340" s="188" t="s">
        <v>309</v>
      </c>
      <c r="H340" s="183" t="s">
        <v>208</v>
      </c>
      <c r="I340" s="184" t="s">
        <v>451</v>
      </c>
      <c r="J340" s="194" t="s">
        <v>209</v>
      </c>
      <c r="K340" s="194" t="s">
        <v>210</v>
      </c>
      <c r="L340" s="195" t="s">
        <v>755</v>
      </c>
      <c r="M340" s="184" t="str">
        <f>CONCATENATE(NordicPower!$C$47, " ",NordicPower!$C$29,", for ",NordicPower!$C$18, " for ",NordicPower!$C$37, " and quoted in ",ContPower!$C$67, " per ", ContPower!$C$72,", ",NordicPower!$C$51)</f>
        <v>A Transaction under which the Seller shall sell and the Buyer shall purchase a specified quantity of power, at the agreed price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40" s="185"/>
      <c r="O340" s="185"/>
      <c r="P340" s="185"/>
      <c r="Q340" s="185"/>
      <c r="R340" s="185"/>
      <c r="S340" s="185"/>
      <c r="T340" s="185"/>
      <c r="U340" s="185"/>
      <c r="V340" s="185"/>
      <c r="W340" s="185"/>
      <c r="X340" s="185"/>
      <c r="Y340" s="185"/>
      <c r="Z340" s="185"/>
      <c r="AA340" s="185"/>
      <c r="AB340" s="185"/>
      <c r="AC340" s="185"/>
      <c r="AD340" s="185"/>
      <c r="AE340" s="185"/>
      <c r="AF340" s="185"/>
      <c r="AG340" s="185"/>
      <c r="AH340" s="185"/>
      <c r="AI340" s="185"/>
      <c r="AJ340" s="185"/>
      <c r="AK340" s="185"/>
      <c r="AL340" s="185"/>
      <c r="AM340" s="185"/>
      <c r="AN340" s="185"/>
      <c r="AO340" s="185"/>
      <c r="AP340" s="185"/>
      <c r="AQ340" s="185"/>
      <c r="AR340" s="185"/>
      <c r="AS340" s="185"/>
      <c r="AT340" s="185"/>
      <c r="AU340" s="185"/>
      <c r="AV340" s="185"/>
      <c r="AW340" s="185"/>
      <c r="AX340" s="185"/>
      <c r="AY340" s="185"/>
      <c r="AZ340" s="185"/>
      <c r="BA340" s="185"/>
      <c r="BB340" s="185"/>
      <c r="BC340" s="185"/>
    </row>
    <row r="341" spans="1:55" s="186" customFormat="1" ht="66" x14ac:dyDescent="0.25">
      <c r="A341" s="183" t="s">
        <v>316</v>
      </c>
      <c r="B341" s="184" t="s">
        <v>360</v>
      </c>
      <c r="C341" s="184" t="s">
        <v>695</v>
      </c>
      <c r="D341" s="184" t="s">
        <v>357</v>
      </c>
      <c r="E341" s="184" t="s">
        <v>451</v>
      </c>
      <c r="F341" s="184" t="s">
        <v>451</v>
      </c>
      <c r="G341" s="188" t="s">
        <v>310</v>
      </c>
      <c r="H341" s="184" t="s">
        <v>211</v>
      </c>
      <c r="I341" s="184" t="s">
        <v>451</v>
      </c>
      <c r="J341" s="193" t="s">
        <v>212</v>
      </c>
      <c r="K341" s="194" t="s">
        <v>210</v>
      </c>
      <c r="L341" s="195" t="s">
        <v>755</v>
      </c>
      <c r="M341" s="184" t="str">
        <f>CONCATENATE(NordicPower!$C$47, " ",NordicPower!$C$30,", for ",NordicPower!$C$19, " for ",NordicPower!$C$38, " and quoted in ",ContPower!$C$67, " per ", ContPower!$C$72,", ",NordicPower!$C$51)</f>
        <v>A Transaction under which the Seller shall sell and the Buyer shall purchase a specified quantity of power, at the agreed price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41" s="185"/>
      <c r="O341" s="185"/>
      <c r="P341" s="185"/>
      <c r="Q341" s="185"/>
      <c r="R341" s="185"/>
      <c r="S341" s="185"/>
      <c r="T341" s="185"/>
      <c r="U341" s="185"/>
      <c r="V341" s="185"/>
      <c r="W341" s="185"/>
      <c r="X341" s="185"/>
      <c r="Y341" s="185"/>
      <c r="Z341" s="185"/>
      <c r="AA341" s="185"/>
      <c r="AB341" s="185"/>
      <c r="AC341" s="185"/>
      <c r="AD341" s="185"/>
      <c r="AE341" s="185"/>
      <c r="AF341" s="185"/>
      <c r="AG341" s="185"/>
      <c r="AH341" s="185"/>
      <c r="AI341" s="185"/>
      <c r="AJ341" s="185"/>
      <c r="AK341" s="185"/>
      <c r="AL341" s="185"/>
      <c r="AM341" s="185"/>
      <c r="AN341" s="185"/>
      <c r="AO341" s="185"/>
      <c r="AP341" s="185"/>
      <c r="AQ341" s="185"/>
      <c r="AR341" s="185"/>
      <c r="AS341" s="185"/>
      <c r="AT341" s="185"/>
      <c r="AU341" s="185"/>
      <c r="AV341" s="185"/>
      <c r="AW341" s="185"/>
      <c r="AX341" s="185"/>
      <c r="AY341" s="185"/>
      <c r="AZ341" s="185"/>
      <c r="BA341" s="185"/>
      <c r="BB341" s="185"/>
      <c r="BC341" s="185"/>
    </row>
    <row r="342" spans="1:55" s="186" customFormat="1" ht="66" x14ac:dyDescent="0.25">
      <c r="A342" s="183" t="s">
        <v>316</v>
      </c>
      <c r="B342" s="184" t="s">
        <v>360</v>
      </c>
      <c r="C342" s="184" t="s">
        <v>695</v>
      </c>
      <c r="D342" s="184" t="s">
        <v>357</v>
      </c>
      <c r="E342" s="184" t="s">
        <v>451</v>
      </c>
      <c r="F342" s="184" t="s">
        <v>451</v>
      </c>
      <c r="G342" s="188" t="s">
        <v>311</v>
      </c>
      <c r="H342" s="184" t="s">
        <v>213</v>
      </c>
      <c r="I342" s="184" t="s">
        <v>451</v>
      </c>
      <c r="J342" s="193" t="s">
        <v>214</v>
      </c>
      <c r="K342" s="194" t="s">
        <v>210</v>
      </c>
      <c r="L342" s="195" t="s">
        <v>755</v>
      </c>
      <c r="M342" s="184" t="str">
        <f>CONCATENATE(NordicPower!$C$47, " ",NordicPower!$C$31,", for ",NordicPower!$C$20, " for ",NordicPower!$C$39, " and quoted in ",ContPower!$C$67, " per ", ContPower!$C$72,", ",NordicPower!$C$51)</f>
        <v>A Transaction under which the Seller shall sell and the Buyer shall purchase a specified quantity of power, at the agreed price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42" s="185"/>
      <c r="O342" s="185"/>
      <c r="P342" s="185"/>
      <c r="Q342" s="185"/>
      <c r="R342" s="185"/>
      <c r="S342" s="185"/>
      <c r="T342" s="185"/>
      <c r="U342" s="185"/>
      <c r="V342" s="185"/>
      <c r="W342" s="185"/>
      <c r="X342" s="185"/>
      <c r="Y342" s="185"/>
      <c r="Z342" s="185"/>
      <c r="AA342" s="185"/>
      <c r="AB342" s="185"/>
      <c r="AC342" s="185"/>
      <c r="AD342" s="185"/>
      <c r="AE342" s="185"/>
      <c r="AF342" s="185"/>
      <c r="AG342" s="185"/>
      <c r="AH342" s="185"/>
      <c r="AI342" s="185"/>
      <c r="AJ342" s="185"/>
      <c r="AK342" s="185"/>
      <c r="AL342" s="185"/>
      <c r="AM342" s="185"/>
      <c r="AN342" s="185"/>
      <c r="AO342" s="185"/>
      <c r="AP342" s="185"/>
      <c r="AQ342" s="185"/>
      <c r="AR342" s="185"/>
      <c r="AS342" s="185"/>
      <c r="AT342" s="185"/>
      <c r="AU342" s="185"/>
      <c r="AV342" s="185"/>
      <c r="AW342" s="185"/>
      <c r="AX342" s="185"/>
      <c r="AY342" s="185"/>
      <c r="AZ342" s="185"/>
      <c r="BA342" s="185"/>
      <c r="BB342" s="185"/>
      <c r="BC342" s="185"/>
    </row>
    <row r="343" spans="1:55" s="186" customFormat="1" ht="66" x14ac:dyDescent="0.25">
      <c r="A343" s="183" t="s">
        <v>316</v>
      </c>
      <c r="B343" s="184" t="s">
        <v>360</v>
      </c>
      <c r="C343" s="184" t="s">
        <v>695</v>
      </c>
      <c r="D343" s="184" t="s">
        <v>357</v>
      </c>
      <c r="E343" s="184" t="s">
        <v>451</v>
      </c>
      <c r="F343" s="184" t="s">
        <v>451</v>
      </c>
      <c r="G343" s="188" t="s">
        <v>312</v>
      </c>
      <c r="H343" s="184" t="s">
        <v>215</v>
      </c>
      <c r="I343" s="184" t="s">
        <v>451</v>
      </c>
      <c r="J343" s="194" t="s">
        <v>209</v>
      </c>
      <c r="K343" s="194" t="s">
        <v>210</v>
      </c>
      <c r="L343" s="195" t="s">
        <v>755</v>
      </c>
      <c r="M343" s="184" t="str">
        <f>CONCATENATE(NordicPower!$C$47, " ",NordicPower!$C$32,", for ",NordicPower!$C$21, " for ",NordicPower!$C$37, " and settled in ",ContPower!$C$67, " per ", ContPower!$C$72,", ",NordicPower!$C$51)</f>
        <v>A Transaction under which the Seller shall sell and the Buyer shall purchase a specified quantity of power, at the agreed price for the Price Reference Point in Mid Norway, for the period from 1st January to 30th April for the minimum amount of electric power delivered or required over a given period of time at a steady rate (168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3" s="185"/>
      <c r="O343" s="185"/>
      <c r="P343" s="185"/>
      <c r="Q343" s="185"/>
      <c r="R343" s="185"/>
      <c r="S343" s="185"/>
      <c r="T343" s="185"/>
      <c r="U343" s="185"/>
      <c r="V343" s="185"/>
      <c r="W343" s="185"/>
      <c r="X343" s="185"/>
      <c r="Y343" s="185"/>
      <c r="Z343" s="185"/>
      <c r="AA343" s="185"/>
      <c r="AB343" s="185"/>
      <c r="AC343" s="185"/>
      <c r="AD343" s="185"/>
      <c r="AE343" s="185"/>
      <c r="AF343" s="185"/>
      <c r="AG343" s="185"/>
      <c r="AH343" s="185"/>
      <c r="AI343" s="185"/>
      <c r="AJ343" s="185"/>
      <c r="AK343" s="185"/>
      <c r="AL343" s="185"/>
      <c r="AM343" s="185"/>
      <c r="AN343" s="185"/>
      <c r="AO343" s="185"/>
      <c r="AP343" s="185"/>
      <c r="AQ343" s="185"/>
      <c r="AR343" s="185"/>
      <c r="AS343" s="185"/>
      <c r="AT343" s="185"/>
      <c r="AU343" s="185"/>
      <c r="AV343" s="185"/>
      <c r="AW343" s="185"/>
      <c r="AX343" s="185"/>
      <c r="AY343" s="185"/>
      <c r="AZ343" s="185"/>
      <c r="BA343" s="185"/>
      <c r="BB343" s="185"/>
      <c r="BC343" s="185"/>
    </row>
    <row r="344" spans="1:55" s="186" customFormat="1" ht="66" x14ac:dyDescent="0.25">
      <c r="A344" s="183" t="s">
        <v>316</v>
      </c>
      <c r="B344" s="184" t="s">
        <v>360</v>
      </c>
      <c r="C344" s="184" t="s">
        <v>695</v>
      </c>
      <c r="D344" s="184" t="s">
        <v>357</v>
      </c>
      <c r="E344" s="184" t="s">
        <v>451</v>
      </c>
      <c r="F344" s="184" t="s">
        <v>451</v>
      </c>
      <c r="G344" s="188" t="s">
        <v>313</v>
      </c>
      <c r="H344" s="184" t="s">
        <v>216</v>
      </c>
      <c r="I344" s="184" t="s">
        <v>451</v>
      </c>
      <c r="J344" s="193" t="s">
        <v>212</v>
      </c>
      <c r="K344" s="194" t="s">
        <v>210</v>
      </c>
      <c r="L344" s="195" t="s">
        <v>755</v>
      </c>
      <c r="M344" s="184" t="str">
        <f>CONCATENATE(NordicPower!$C$47, " ",NordicPower!$C$33,", for ",NordicPower!$C$23, " for ",NordicPower!$C$38, " and settled in ",ContPower!$C$67, " per ", ContPower!$C$72,", ",NordicPower!$C$51)</f>
        <v>A Transaction under which the Seller shall sell and the Buyer shall purchase a specified quantity of power, at the agreed price for the Price Reference Point in Northern Norway, for the period from 1st October to 31st December for the amount of electric power delivered between 06:00am and 10:00pm on a weekday (75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4" s="185"/>
      <c r="O344" s="185"/>
      <c r="P344" s="185"/>
      <c r="Q344" s="185"/>
      <c r="R344" s="185"/>
      <c r="S344" s="185"/>
      <c r="T344" s="185"/>
      <c r="U344" s="185"/>
      <c r="V344" s="185"/>
      <c r="W344" s="185"/>
      <c r="X344" s="185"/>
      <c r="Y344" s="185"/>
      <c r="Z344" s="185"/>
      <c r="AA344" s="185"/>
      <c r="AB344" s="185"/>
      <c r="AC344" s="185"/>
      <c r="AD344" s="185"/>
      <c r="AE344" s="185"/>
      <c r="AF344" s="185"/>
      <c r="AG344" s="185"/>
      <c r="AH344" s="185"/>
      <c r="AI344" s="185"/>
      <c r="AJ344" s="185"/>
      <c r="AK344" s="185"/>
      <c r="AL344" s="185"/>
      <c r="AM344" s="185"/>
      <c r="AN344" s="185"/>
      <c r="AO344" s="185"/>
      <c r="AP344" s="185"/>
      <c r="AQ344" s="185"/>
      <c r="AR344" s="185"/>
      <c r="AS344" s="185"/>
      <c r="AT344" s="185"/>
      <c r="AU344" s="185"/>
      <c r="AV344" s="185"/>
      <c r="AW344" s="185"/>
      <c r="AX344" s="185"/>
      <c r="AY344" s="185"/>
      <c r="AZ344" s="185"/>
      <c r="BA344" s="185"/>
      <c r="BB344" s="185"/>
      <c r="BC344" s="185"/>
    </row>
    <row r="345" spans="1:55" s="186" customFormat="1" ht="66" x14ac:dyDescent="0.25">
      <c r="A345" s="183" t="s">
        <v>316</v>
      </c>
      <c r="B345" s="184" t="s">
        <v>360</v>
      </c>
      <c r="C345" s="184" t="s">
        <v>695</v>
      </c>
      <c r="D345" s="184" t="s">
        <v>357</v>
      </c>
      <c r="E345" s="184" t="s">
        <v>451</v>
      </c>
      <c r="F345" s="184" t="s">
        <v>451</v>
      </c>
      <c r="G345" s="196" t="s">
        <v>314</v>
      </c>
      <c r="H345" s="183" t="s">
        <v>208</v>
      </c>
      <c r="I345" s="184" t="s">
        <v>451</v>
      </c>
      <c r="J345" s="193" t="s">
        <v>214</v>
      </c>
      <c r="K345" s="194" t="s">
        <v>210</v>
      </c>
      <c r="L345" s="195" t="s">
        <v>755</v>
      </c>
      <c r="M345" s="184" t="str">
        <f>CONCATENATE(NordicPower!$C$47, " ",NordicPower!$C$29,", for ",NordicPower!$C$22, " for ",NordicPower!$C$39, " and settled in ",ContPower!$C$67, " per ", ContPower!$C$72,", ",NordicPower!$C$51)</f>
        <v>A Transaction under which the Seller shall sell and the Buyer shall purchase a specified quantity of power, at the agreed price for the Price Reference Point in Sweden, for the period from 1st May to 30th September for the amount of electric power delivered between 10:00 pm and 06:00 am on a weekday and all weekend (93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5" s="185"/>
      <c r="O345" s="185"/>
      <c r="P345" s="185"/>
      <c r="Q345" s="185"/>
      <c r="R345" s="185"/>
      <c r="S345" s="185"/>
      <c r="T345" s="185"/>
      <c r="U345" s="185"/>
      <c r="V345" s="185"/>
      <c r="W345" s="185"/>
      <c r="X345" s="185"/>
      <c r="Y345" s="185"/>
      <c r="Z345" s="185"/>
      <c r="AA345" s="185"/>
      <c r="AB345" s="185"/>
      <c r="AC345" s="185"/>
      <c r="AD345" s="185"/>
      <c r="AE345" s="185"/>
      <c r="AF345" s="185"/>
      <c r="AG345" s="185"/>
      <c r="AH345" s="185"/>
      <c r="AI345" s="185"/>
      <c r="AJ345" s="185"/>
      <c r="AK345" s="185"/>
      <c r="AL345" s="185"/>
      <c r="AM345" s="185"/>
      <c r="AN345" s="185"/>
      <c r="AO345" s="185"/>
      <c r="AP345" s="185"/>
      <c r="AQ345" s="185"/>
      <c r="AR345" s="185"/>
      <c r="AS345" s="185"/>
      <c r="AT345" s="185"/>
      <c r="AU345" s="185"/>
      <c r="AV345" s="185"/>
      <c r="AW345" s="185"/>
      <c r="AX345" s="185"/>
      <c r="AY345" s="185"/>
      <c r="AZ345" s="185"/>
      <c r="BA345" s="185"/>
      <c r="BB345" s="185"/>
      <c r="BC345" s="185"/>
    </row>
    <row r="346" spans="1:55" s="186" customFormat="1" ht="66" x14ac:dyDescent="0.25">
      <c r="A346" s="183" t="s">
        <v>316</v>
      </c>
      <c r="B346" s="184" t="s">
        <v>360</v>
      </c>
      <c r="C346" s="184" t="s">
        <v>695</v>
      </c>
      <c r="D346" s="184" t="s">
        <v>357</v>
      </c>
      <c r="E346" s="184" t="s">
        <v>451</v>
      </c>
      <c r="F346" s="184" t="s">
        <v>451</v>
      </c>
      <c r="G346" s="196" t="s">
        <v>315</v>
      </c>
      <c r="H346" s="184" t="s">
        <v>211</v>
      </c>
      <c r="I346" s="184" t="s">
        <v>451</v>
      </c>
      <c r="J346" s="194" t="s">
        <v>209</v>
      </c>
      <c r="K346" s="194" t="s">
        <v>210</v>
      </c>
      <c r="L346" s="195" t="s">
        <v>755</v>
      </c>
      <c r="M346" s="184" t="str">
        <f>CONCATENATE(NordicPower!$C$47, " ",NordicPower!$C$30,", for ",NordicPower!$C$25, " for ",NordicPower!$C$37, " and settled in ",ContPower!$C$67, " per ", ContPower!$C$72,", ",NordicPower!$C$51)</f>
        <v>A Transaction under which the Seller shall sell and the Buyer shall purchase a specified quantity of power, at the agreed price for the Price Reference Point in Finland, for the period from 1st January to 31st December  for the minimum amount of electric power delivered or required over a given period of time at a steady rate (168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6" s="185"/>
      <c r="O346" s="185"/>
      <c r="P346" s="185"/>
      <c r="Q346" s="185"/>
      <c r="R346" s="185"/>
      <c r="S346" s="185"/>
      <c r="T346" s="185"/>
      <c r="U346" s="185"/>
      <c r="V346" s="185"/>
      <c r="W346" s="185"/>
      <c r="X346" s="185"/>
      <c r="Y346" s="185"/>
      <c r="Z346" s="185"/>
      <c r="AA346" s="185"/>
      <c r="AB346" s="185"/>
      <c r="AC346" s="185"/>
      <c r="AD346" s="185"/>
      <c r="AE346" s="185"/>
      <c r="AF346" s="185"/>
      <c r="AG346" s="185"/>
      <c r="AH346" s="185"/>
      <c r="AI346" s="185"/>
      <c r="AJ346" s="185"/>
      <c r="AK346" s="185"/>
      <c r="AL346" s="185"/>
      <c r="AM346" s="185"/>
      <c r="AN346" s="185"/>
      <c r="AO346" s="185"/>
      <c r="AP346" s="185"/>
      <c r="AQ346" s="185"/>
      <c r="AR346" s="185"/>
      <c r="AS346" s="185"/>
      <c r="AT346" s="185"/>
      <c r="AU346" s="185"/>
      <c r="AV346" s="185"/>
      <c r="AW346" s="185"/>
      <c r="AX346" s="185"/>
      <c r="AY346" s="185"/>
      <c r="AZ346" s="185"/>
      <c r="BA346" s="185"/>
      <c r="BB346" s="185"/>
      <c r="BC346" s="185"/>
    </row>
    <row r="347" spans="1:55" customFormat="1" x14ac:dyDescent="0.25"/>
    <row r="348" spans="1:55" customFormat="1" x14ac:dyDescent="0.25"/>
    <row r="349" spans="1:55" customFormat="1" x14ac:dyDescent="0.25"/>
    <row r="350" spans="1:55" customFormat="1" x14ac:dyDescent="0.25"/>
    <row r="351" spans="1:55" customFormat="1" x14ac:dyDescent="0.25"/>
    <row r="352" spans="1:55"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sheetData>
  <pageMargins left="0.47" right="0.41" top="0.47" bottom="0.47" header="0.4" footer="0.36"/>
  <pageSetup paperSize="9" scale="50" fitToHeight="50" orientation="landscape" r:id="rId1"/>
  <headerFooter alignWithMargins="0">
    <oddHeader>&amp;R&amp;P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107"/>
  <sheetViews>
    <sheetView workbookViewId="0">
      <selection activeCell="B5" sqref="B5"/>
    </sheetView>
  </sheetViews>
  <sheetFormatPr defaultRowHeight="13.2" x14ac:dyDescent="0.25"/>
  <cols>
    <col min="1" max="1" width="17.88671875" customWidth="1"/>
    <col min="2" max="2" width="26.109375" customWidth="1"/>
    <col min="3" max="3" width="10.44140625" customWidth="1"/>
    <col min="4" max="4" width="6.109375" customWidth="1"/>
    <col min="5" max="5" width="22.5546875" customWidth="1"/>
    <col min="6" max="6" width="5.88671875" customWidth="1"/>
    <col min="7" max="7" width="14.6640625" customWidth="1"/>
    <col min="8" max="8" width="7.44140625" customWidth="1"/>
    <col min="9" max="9" width="18.33203125" customWidth="1"/>
    <col min="10" max="10" width="10.44140625" customWidth="1"/>
    <col min="11" max="11" width="13.88671875" customWidth="1"/>
    <col min="12" max="12" width="8.6640625" customWidth="1"/>
    <col min="13" max="13" width="10.44140625" customWidth="1"/>
    <col min="15" max="15" width="13.109375" customWidth="1"/>
    <col min="16" max="16" width="13.6640625" customWidth="1"/>
    <col min="17" max="17" width="14" customWidth="1"/>
    <col min="18" max="18" width="9.5546875" customWidth="1"/>
    <col min="19" max="19" width="11.88671875" customWidth="1"/>
  </cols>
  <sheetData>
    <row r="1" spans="1:26" x14ac:dyDescent="0.25">
      <c r="A1" s="65" t="s">
        <v>70</v>
      </c>
      <c r="B1" t="s">
        <v>393</v>
      </c>
      <c r="C1" t="s">
        <v>396</v>
      </c>
    </row>
    <row r="2" spans="1:26" ht="17.399999999999999" x14ac:dyDescent="0.3">
      <c r="A2" s="23" t="s">
        <v>783</v>
      </c>
      <c r="B2" s="4"/>
    </row>
    <row r="3" spans="1:26" ht="13.8" thickBot="1" x14ac:dyDescent="0.3"/>
    <row r="4" spans="1:26" ht="34.5" customHeight="1" thickBot="1" x14ac:dyDescent="0.3">
      <c r="A4" s="7" t="s">
        <v>694</v>
      </c>
      <c r="B4" s="9"/>
      <c r="C4" s="5" t="s">
        <v>647</v>
      </c>
      <c r="D4" s="14"/>
      <c r="E4" s="5" t="s">
        <v>22</v>
      </c>
      <c r="F4" s="14"/>
      <c r="G4" s="5" t="s">
        <v>791</v>
      </c>
      <c r="H4" s="6"/>
      <c r="I4" s="5" t="s">
        <v>786</v>
      </c>
      <c r="J4" s="6"/>
      <c r="K4" s="5" t="s">
        <v>649</v>
      </c>
      <c r="L4" s="6"/>
      <c r="M4" s="5" t="s">
        <v>872</v>
      </c>
      <c r="N4" s="6"/>
      <c r="O4" s="34" t="s">
        <v>685</v>
      </c>
      <c r="P4" s="17"/>
      <c r="Q4" s="5" t="s">
        <v>745</v>
      </c>
      <c r="R4" s="6"/>
      <c r="S4" s="34" t="s">
        <v>750</v>
      </c>
    </row>
    <row r="5" spans="1:26" x14ac:dyDescent="0.25">
      <c r="A5" t="s">
        <v>683</v>
      </c>
      <c r="C5" t="s">
        <v>790</v>
      </c>
      <c r="D5" s="38"/>
      <c r="E5" s="63" t="s">
        <v>375</v>
      </c>
      <c r="G5" t="s">
        <v>792</v>
      </c>
      <c r="I5" t="s">
        <v>376</v>
      </c>
      <c r="K5" s="48" t="s">
        <v>566</v>
      </c>
      <c r="M5" s="2">
        <v>1999</v>
      </c>
      <c r="O5" s="18" t="s">
        <v>686</v>
      </c>
      <c r="P5" s="18"/>
      <c r="Q5" s="18" t="s">
        <v>746</v>
      </c>
      <c r="R5" s="18"/>
      <c r="S5" s="18" t="s">
        <v>756</v>
      </c>
    </row>
    <row r="6" spans="1:26" x14ac:dyDescent="0.25">
      <c r="A6" t="s">
        <v>407</v>
      </c>
      <c r="C6" t="s">
        <v>785</v>
      </c>
      <c r="E6" s="64" t="s">
        <v>378</v>
      </c>
      <c r="G6" t="s">
        <v>793</v>
      </c>
      <c r="I6" t="s">
        <v>379</v>
      </c>
      <c r="K6" s="15" t="s">
        <v>831</v>
      </c>
      <c r="M6" s="2">
        <v>2000</v>
      </c>
      <c r="O6" s="18" t="s">
        <v>380</v>
      </c>
      <c r="P6" s="18"/>
      <c r="Q6" s="18"/>
      <c r="R6" s="18"/>
      <c r="S6" s="18" t="s">
        <v>784</v>
      </c>
    </row>
    <row r="7" spans="1:26" x14ac:dyDescent="0.25">
      <c r="C7" t="s">
        <v>381</v>
      </c>
      <c r="E7" s="39" t="s">
        <v>278</v>
      </c>
      <c r="G7" t="s">
        <v>383</v>
      </c>
      <c r="I7" t="s">
        <v>384</v>
      </c>
      <c r="K7" s="15" t="s">
        <v>832</v>
      </c>
      <c r="O7" t="s">
        <v>385</v>
      </c>
    </row>
    <row r="8" spans="1:26" x14ac:dyDescent="0.25">
      <c r="C8" t="s">
        <v>386</v>
      </c>
      <c r="E8" s="39" t="s">
        <v>23</v>
      </c>
      <c r="G8" t="s">
        <v>387</v>
      </c>
      <c r="I8" t="s">
        <v>388</v>
      </c>
      <c r="K8" s="15" t="s">
        <v>833</v>
      </c>
    </row>
    <row r="9" spans="1:26" x14ac:dyDescent="0.25">
      <c r="E9" t="s">
        <v>392</v>
      </c>
      <c r="I9" t="s">
        <v>389</v>
      </c>
      <c r="K9" s="15" t="s">
        <v>834</v>
      </c>
    </row>
    <row r="10" spans="1:26" x14ac:dyDescent="0.25">
      <c r="E10" s="2" t="s">
        <v>390</v>
      </c>
      <c r="K10" s="2" t="s">
        <v>875</v>
      </c>
    </row>
    <row r="11" spans="1:26" x14ac:dyDescent="0.25">
      <c r="A11" s="57"/>
      <c r="B11" s="50"/>
    </row>
    <row r="13" spans="1:26" ht="13.8" thickBot="1" x14ac:dyDescent="0.3"/>
    <row r="14" spans="1:26" ht="37.5" customHeight="1" thickBot="1" x14ac:dyDescent="0.3">
      <c r="A14" s="7" t="s">
        <v>695</v>
      </c>
      <c r="B14" s="9"/>
      <c r="C14" s="5" t="s">
        <v>647</v>
      </c>
      <c r="D14" s="14"/>
      <c r="E14" s="5" t="s">
        <v>22</v>
      </c>
      <c r="F14" s="14"/>
      <c r="G14" s="5" t="s">
        <v>791</v>
      </c>
      <c r="H14" s="6"/>
      <c r="I14" s="5" t="s">
        <v>786</v>
      </c>
      <c r="J14" s="6"/>
      <c r="K14" s="5" t="s">
        <v>649</v>
      </c>
      <c r="L14" s="6"/>
      <c r="M14" s="5" t="s">
        <v>872</v>
      </c>
      <c r="N14" s="6"/>
      <c r="O14" s="34" t="s">
        <v>685</v>
      </c>
      <c r="P14" s="17"/>
      <c r="Q14" s="5" t="s">
        <v>745</v>
      </c>
      <c r="R14" s="6"/>
      <c r="S14" s="34" t="s">
        <v>750</v>
      </c>
      <c r="T14" s="6"/>
      <c r="Z14" s="6"/>
    </row>
    <row r="15" spans="1:26" x14ac:dyDescent="0.25">
      <c r="A15" t="s">
        <v>807</v>
      </c>
      <c r="C15" t="s">
        <v>790</v>
      </c>
      <c r="D15" s="38"/>
      <c r="E15" s="63" t="s">
        <v>394</v>
      </c>
      <c r="G15" t="s">
        <v>792</v>
      </c>
      <c r="I15" t="s">
        <v>787</v>
      </c>
      <c r="K15" s="2" t="s">
        <v>395</v>
      </c>
      <c r="M15" s="2">
        <v>1999</v>
      </c>
      <c r="O15" s="18" t="s">
        <v>380</v>
      </c>
      <c r="P15" s="18"/>
      <c r="Q15" s="18" t="s">
        <v>746</v>
      </c>
      <c r="R15" s="18"/>
      <c r="S15" s="18" t="s">
        <v>756</v>
      </c>
    </row>
    <row r="16" spans="1:26" x14ac:dyDescent="0.25">
      <c r="C16" t="s">
        <v>785</v>
      </c>
      <c r="E16" s="63" t="s">
        <v>397</v>
      </c>
      <c r="G16" t="s">
        <v>793</v>
      </c>
      <c r="I16" t="s">
        <v>788</v>
      </c>
      <c r="K16" s="15"/>
      <c r="M16" s="2">
        <v>2000</v>
      </c>
      <c r="O16" s="18" t="s">
        <v>398</v>
      </c>
      <c r="P16" s="18"/>
      <c r="Q16" s="18" t="s">
        <v>757</v>
      </c>
      <c r="R16" s="18"/>
      <c r="S16" s="18" t="s">
        <v>784</v>
      </c>
    </row>
    <row r="17" spans="1:17" x14ac:dyDescent="0.25">
      <c r="C17" t="s">
        <v>381</v>
      </c>
      <c r="E17" s="63" t="s">
        <v>399</v>
      </c>
      <c r="G17" t="s">
        <v>400</v>
      </c>
      <c r="I17" t="s">
        <v>789</v>
      </c>
      <c r="K17" s="15"/>
      <c r="Q17" t="s">
        <v>401</v>
      </c>
    </row>
    <row r="18" spans="1:17" x14ac:dyDescent="0.25">
      <c r="C18" t="s">
        <v>402</v>
      </c>
      <c r="E18" s="63" t="s">
        <v>403</v>
      </c>
      <c r="K18" s="15"/>
      <c r="Q18" t="s">
        <v>404</v>
      </c>
    </row>
    <row r="19" spans="1:17" x14ac:dyDescent="0.25">
      <c r="C19" t="s">
        <v>405</v>
      </c>
      <c r="E19" s="63" t="s">
        <v>279</v>
      </c>
      <c r="K19" s="15"/>
      <c r="Q19" t="s">
        <v>748</v>
      </c>
    </row>
    <row r="20" spans="1:17" x14ac:dyDescent="0.25">
      <c r="C20" t="s">
        <v>386</v>
      </c>
      <c r="E20" s="63" t="s">
        <v>280</v>
      </c>
      <c r="K20" s="2"/>
      <c r="Q20" t="s">
        <v>747</v>
      </c>
    </row>
    <row r="21" spans="1:17" x14ac:dyDescent="0.25">
      <c r="E21" s="63" t="s">
        <v>281</v>
      </c>
      <c r="K21" s="2"/>
      <c r="Q21" t="s">
        <v>283</v>
      </c>
    </row>
    <row r="22" spans="1:17" x14ac:dyDescent="0.25">
      <c r="E22" s="63" t="s">
        <v>282</v>
      </c>
      <c r="K22" s="2"/>
    </row>
    <row r="23" spans="1:17" x14ac:dyDescent="0.25">
      <c r="K23" s="2"/>
    </row>
    <row r="24" spans="1:17" x14ac:dyDescent="0.25">
      <c r="E24" s="2"/>
      <c r="K24" s="2"/>
    </row>
    <row r="25" spans="1:17" x14ac:dyDescent="0.25">
      <c r="A25" s="57" t="s">
        <v>682</v>
      </c>
      <c r="B25" s="50" t="s">
        <v>412</v>
      </c>
    </row>
    <row r="26" spans="1:17" x14ac:dyDescent="0.25">
      <c r="A26" s="50"/>
      <c r="B26" s="50"/>
    </row>
    <row r="27" spans="1:17" x14ac:dyDescent="0.25">
      <c r="A27" s="50"/>
      <c r="B27" s="50"/>
    </row>
    <row r="28" spans="1:17" x14ac:dyDescent="0.25">
      <c r="A28" s="50"/>
      <c r="B28" s="50"/>
    </row>
    <row r="29" spans="1:17" ht="17.399999999999999" x14ac:dyDescent="0.3">
      <c r="A29" s="23" t="s">
        <v>710</v>
      </c>
    </row>
    <row r="31" spans="1:17" x14ac:dyDescent="0.25">
      <c r="A31" s="74" t="s">
        <v>641</v>
      </c>
      <c r="B31" s="73"/>
      <c r="C31" s="73"/>
      <c r="D31" s="73"/>
    </row>
    <row r="32" spans="1:17" x14ac:dyDescent="0.25">
      <c r="A32" s="73"/>
      <c r="B32" s="75" t="s">
        <v>683</v>
      </c>
      <c r="C32" s="73" t="s">
        <v>543</v>
      </c>
    </row>
    <row r="33" spans="1:3" x14ac:dyDescent="0.25">
      <c r="A33" s="73"/>
      <c r="B33" s="31" t="s">
        <v>377</v>
      </c>
      <c r="C33" s="73" t="s">
        <v>413</v>
      </c>
    </row>
    <row r="34" spans="1:3" x14ac:dyDescent="0.25">
      <c r="A34" s="73"/>
      <c r="B34" s="31" t="s">
        <v>807</v>
      </c>
      <c r="C34" s="73" t="s">
        <v>544</v>
      </c>
    </row>
    <row r="35" spans="1:3" x14ac:dyDescent="0.25">
      <c r="A35" s="73"/>
      <c r="B35" s="31" t="s">
        <v>496</v>
      </c>
      <c r="C35" s="73" t="s">
        <v>497</v>
      </c>
    </row>
    <row r="36" spans="1:3" x14ac:dyDescent="0.25">
      <c r="A36" s="73"/>
      <c r="B36" s="31"/>
      <c r="C36" s="73"/>
    </row>
    <row r="37" spans="1:3" x14ac:dyDescent="0.25">
      <c r="A37" s="73"/>
      <c r="B37" s="31"/>
      <c r="C37" s="73"/>
    </row>
    <row r="39" spans="1:3" x14ac:dyDescent="0.25">
      <c r="A39" s="30" t="s">
        <v>647</v>
      </c>
      <c r="B39" s="31" t="s">
        <v>790</v>
      </c>
      <c r="C39" t="s">
        <v>414</v>
      </c>
    </row>
    <row r="40" spans="1:3" x14ac:dyDescent="0.25">
      <c r="A40" s="30"/>
      <c r="B40" s="31" t="s">
        <v>402</v>
      </c>
      <c r="C40" t="s">
        <v>415</v>
      </c>
    </row>
    <row r="41" spans="1:3" x14ac:dyDescent="0.25">
      <c r="A41" s="30"/>
      <c r="B41" s="31" t="s">
        <v>405</v>
      </c>
      <c r="C41" t="s">
        <v>416</v>
      </c>
    </row>
    <row r="42" spans="1:3" x14ac:dyDescent="0.25">
      <c r="A42" s="30"/>
      <c r="B42" s="31" t="s">
        <v>386</v>
      </c>
      <c r="C42" t="s">
        <v>417</v>
      </c>
    </row>
    <row r="43" spans="1:3" x14ac:dyDescent="0.25">
      <c r="B43" s="31" t="s">
        <v>785</v>
      </c>
      <c r="C43" t="s">
        <v>418</v>
      </c>
    </row>
    <row r="44" spans="1:3" x14ac:dyDescent="0.25">
      <c r="B44" s="31" t="s">
        <v>381</v>
      </c>
      <c r="C44" t="s">
        <v>419</v>
      </c>
    </row>
    <row r="45" spans="1:3" x14ac:dyDescent="0.25">
      <c r="B45" s="31"/>
    </row>
    <row r="46" spans="1:3" x14ac:dyDescent="0.25">
      <c r="A46" s="30" t="s">
        <v>786</v>
      </c>
      <c r="B46" s="31" t="s">
        <v>787</v>
      </c>
      <c r="C46" t="s">
        <v>420</v>
      </c>
    </row>
    <row r="47" spans="1:3" x14ac:dyDescent="0.25">
      <c r="B47" s="45" t="s">
        <v>788</v>
      </c>
      <c r="C47" s="61" t="s">
        <v>421</v>
      </c>
    </row>
    <row r="48" spans="1:3" x14ac:dyDescent="0.25">
      <c r="B48" s="53" t="s">
        <v>789</v>
      </c>
      <c r="C48" s="62" t="s">
        <v>422</v>
      </c>
    </row>
    <row r="49" spans="1:7" x14ac:dyDescent="0.25">
      <c r="B49" s="45" t="s">
        <v>389</v>
      </c>
      <c r="C49" s="61" t="s">
        <v>423</v>
      </c>
    </row>
    <row r="50" spans="1:7" x14ac:dyDescent="0.25">
      <c r="B50" s="45" t="s">
        <v>376</v>
      </c>
      <c r="C50" s="61" t="s">
        <v>507</v>
      </c>
    </row>
    <row r="51" spans="1:7" x14ac:dyDescent="0.25">
      <c r="B51" s="45" t="s">
        <v>379</v>
      </c>
      <c r="C51" s="61" t="s">
        <v>508</v>
      </c>
    </row>
    <row r="52" spans="1:7" x14ac:dyDescent="0.25">
      <c r="B52" s="45" t="s">
        <v>384</v>
      </c>
      <c r="C52" s="61" t="s">
        <v>509</v>
      </c>
    </row>
    <row r="53" spans="1:7" x14ac:dyDescent="0.25">
      <c r="B53" s="45" t="s">
        <v>388</v>
      </c>
      <c r="C53" s="61" t="s">
        <v>510</v>
      </c>
    </row>
    <row r="54" spans="1:7" x14ac:dyDescent="0.25">
      <c r="B54" s="45" t="s">
        <v>503</v>
      </c>
      <c r="C54" s="61" t="s">
        <v>504</v>
      </c>
    </row>
    <row r="55" spans="1:7" x14ac:dyDescent="0.25">
      <c r="B55" s="45" t="s">
        <v>389</v>
      </c>
      <c r="C55" s="61"/>
    </row>
    <row r="56" spans="1:7" x14ac:dyDescent="0.25">
      <c r="B56" s="45"/>
      <c r="C56" s="61"/>
    </row>
    <row r="57" spans="1:7" x14ac:dyDescent="0.25">
      <c r="B57" s="45"/>
      <c r="C57" s="61"/>
    </row>
    <row r="58" spans="1:7" x14ac:dyDescent="0.25">
      <c r="B58" s="45"/>
      <c r="C58" s="61"/>
    </row>
    <row r="59" spans="1:7" x14ac:dyDescent="0.25">
      <c r="B59" s="53"/>
    </row>
    <row r="60" spans="1:7" x14ac:dyDescent="0.25">
      <c r="A60" s="30" t="s">
        <v>22</v>
      </c>
      <c r="B60" s="55" t="s">
        <v>378</v>
      </c>
      <c r="C60" s="64" t="s">
        <v>564</v>
      </c>
    </row>
    <row r="61" spans="1:7" x14ac:dyDescent="0.25">
      <c r="B61" s="54" t="s">
        <v>375</v>
      </c>
      <c r="C61" s="63" t="s">
        <v>563</v>
      </c>
      <c r="F61" s="55"/>
      <c r="G61" s="64"/>
    </row>
    <row r="62" spans="1:7" x14ac:dyDescent="0.25">
      <c r="B62" s="54" t="s">
        <v>23</v>
      </c>
      <c r="C62" s="63" t="s">
        <v>424</v>
      </c>
    </row>
    <row r="63" spans="1:7" x14ac:dyDescent="0.25">
      <c r="B63" s="54" t="s">
        <v>284</v>
      </c>
      <c r="C63" s="63" t="s">
        <v>506</v>
      </c>
    </row>
    <row r="64" spans="1:7" x14ac:dyDescent="0.25">
      <c r="B64" s="54" t="s">
        <v>390</v>
      </c>
      <c r="C64" s="63" t="s">
        <v>390</v>
      </c>
    </row>
    <row r="65" spans="1:8" x14ac:dyDescent="0.25">
      <c r="B65" s="54" t="s">
        <v>425</v>
      </c>
      <c r="C65" s="63" t="s">
        <v>279</v>
      </c>
    </row>
    <row r="66" spans="1:8" x14ac:dyDescent="0.25">
      <c r="B66" s="54" t="s">
        <v>396</v>
      </c>
      <c r="C66" s="63" t="s">
        <v>394</v>
      </c>
    </row>
    <row r="67" spans="1:8" x14ac:dyDescent="0.25">
      <c r="B67" s="54" t="s">
        <v>396</v>
      </c>
      <c r="C67" s="63" t="s">
        <v>397</v>
      </c>
    </row>
    <row r="68" spans="1:8" x14ac:dyDescent="0.25">
      <c r="B68" s="54" t="s">
        <v>396</v>
      </c>
      <c r="C68" s="63" t="s">
        <v>399</v>
      </c>
    </row>
    <row r="69" spans="1:8" x14ac:dyDescent="0.25">
      <c r="B69" s="54" t="s">
        <v>396</v>
      </c>
      <c r="C69" s="63" t="s">
        <v>403</v>
      </c>
    </row>
    <row r="70" spans="1:8" x14ac:dyDescent="0.25">
      <c r="B70" s="54" t="s">
        <v>392</v>
      </c>
      <c r="C70" s="63" t="s">
        <v>392</v>
      </c>
    </row>
    <row r="71" spans="1:8" x14ac:dyDescent="0.25">
      <c r="B71" s="39"/>
      <c r="C71" t="s">
        <v>121</v>
      </c>
    </row>
    <row r="72" spans="1:8" x14ac:dyDescent="0.25">
      <c r="A72" s="30" t="s">
        <v>791</v>
      </c>
      <c r="B72" s="54" t="s">
        <v>793</v>
      </c>
      <c r="C72" s="63" t="s">
        <v>511</v>
      </c>
      <c r="E72" s="63" t="s">
        <v>565</v>
      </c>
    </row>
    <row r="73" spans="1:8" x14ac:dyDescent="0.25">
      <c r="B73" s="54" t="s">
        <v>792</v>
      </c>
      <c r="C73" s="63" t="s">
        <v>512</v>
      </c>
      <c r="E73" s="63" t="s">
        <v>426</v>
      </c>
    </row>
    <row r="74" spans="1:8" x14ac:dyDescent="0.25">
      <c r="B74" s="54" t="s">
        <v>400</v>
      </c>
      <c r="C74" t="s">
        <v>501</v>
      </c>
      <c r="G74" s="54"/>
      <c r="H74" s="63"/>
    </row>
    <row r="75" spans="1:8" x14ac:dyDescent="0.25">
      <c r="B75" s="31" t="s">
        <v>383</v>
      </c>
      <c r="C75" t="s">
        <v>500</v>
      </c>
    </row>
    <row r="76" spans="1:8" x14ac:dyDescent="0.25">
      <c r="B76" s="31" t="s">
        <v>387</v>
      </c>
      <c r="C76" s="63" t="s">
        <v>499</v>
      </c>
    </row>
    <row r="77" spans="1:8" x14ac:dyDescent="0.25">
      <c r="B77" s="39"/>
    </row>
    <row r="78" spans="1:8" x14ac:dyDescent="0.25">
      <c r="A78" s="30" t="s">
        <v>649</v>
      </c>
      <c r="B78" s="54" t="s">
        <v>567</v>
      </c>
      <c r="C78" s="63" t="s">
        <v>143</v>
      </c>
    </row>
    <row r="79" spans="1:8" x14ac:dyDescent="0.25">
      <c r="B79" s="54" t="s">
        <v>568</v>
      </c>
      <c r="C79" s="63" t="s">
        <v>142</v>
      </c>
    </row>
    <row r="80" spans="1:8" x14ac:dyDescent="0.25">
      <c r="B80" s="54" t="s">
        <v>569</v>
      </c>
      <c r="C80" s="63" t="s">
        <v>141</v>
      </c>
    </row>
    <row r="81" spans="1:12" x14ac:dyDescent="0.25">
      <c r="B81" s="54" t="s">
        <v>123</v>
      </c>
      <c r="C81" s="63" t="s">
        <v>122</v>
      </c>
    </row>
    <row r="82" spans="1:12" x14ac:dyDescent="0.25">
      <c r="A82" s="30" t="s">
        <v>685</v>
      </c>
      <c r="B82" s="31" t="s">
        <v>686</v>
      </c>
      <c r="D82" t="s">
        <v>505</v>
      </c>
    </row>
    <row r="83" spans="1:12" x14ac:dyDescent="0.25">
      <c r="B83" s="31" t="s">
        <v>380</v>
      </c>
      <c r="D83" t="s">
        <v>625</v>
      </c>
    </row>
    <row r="84" spans="1:12" x14ac:dyDescent="0.25">
      <c r="B84" s="31" t="s">
        <v>427</v>
      </c>
      <c r="D84" t="s">
        <v>428</v>
      </c>
    </row>
    <row r="85" spans="1:12" x14ac:dyDescent="0.25">
      <c r="B85" s="31" t="s">
        <v>385</v>
      </c>
      <c r="D85" t="s">
        <v>502</v>
      </c>
    </row>
    <row r="87" spans="1:12" x14ac:dyDescent="0.25">
      <c r="A87" s="30" t="s">
        <v>750</v>
      </c>
      <c r="B87" s="31" t="s">
        <v>570</v>
      </c>
      <c r="C87" s="22" t="s">
        <v>571</v>
      </c>
    </row>
    <row r="88" spans="1:12" x14ac:dyDescent="0.25">
      <c r="B88" s="31" t="s">
        <v>784</v>
      </c>
      <c r="C88" s="22" t="s">
        <v>429</v>
      </c>
    </row>
    <row r="90" spans="1:12" x14ac:dyDescent="0.25">
      <c r="A90" s="73"/>
      <c r="C90" s="73"/>
      <c r="D90" s="73"/>
      <c r="E90" s="73"/>
    </row>
    <row r="91" spans="1:12" ht="17.399999999999999" x14ac:dyDescent="0.3">
      <c r="A91" s="23" t="s">
        <v>693</v>
      </c>
    </row>
    <row r="92" spans="1:12" ht="13.8" thickBot="1" x14ac:dyDescent="0.3"/>
    <row r="93" spans="1:12" ht="13.8" thickBot="1" x14ac:dyDescent="0.3">
      <c r="A93" s="32" t="s">
        <v>715</v>
      </c>
      <c r="B93" s="26" t="s">
        <v>144</v>
      </c>
      <c r="C93" s="24"/>
      <c r="D93" s="24"/>
      <c r="E93" s="24"/>
      <c r="F93" s="24"/>
      <c r="G93" s="24"/>
      <c r="H93" s="25"/>
      <c r="I93" s="27"/>
    </row>
    <row r="94" spans="1:12" x14ac:dyDescent="0.25">
      <c r="A94" s="32"/>
      <c r="B94" s="40"/>
      <c r="C94" s="27"/>
      <c r="D94" s="27"/>
      <c r="E94" s="27"/>
      <c r="F94" s="27"/>
      <c r="G94" s="27"/>
      <c r="H94" s="27"/>
      <c r="I94" s="27"/>
    </row>
    <row r="95" spans="1:12" ht="65.25" customHeight="1" x14ac:dyDescent="0.25">
      <c r="A95" s="67" t="s">
        <v>714</v>
      </c>
      <c r="B95" s="202" t="str">
        <f>CONCATENATE(C32," for ",C60,"  to be delivered on the basis of ",C47, " at the ", C43, ", for ",C79,", and settled using ",D83,", quoted in ",[1]UKGas!D69," per ",C87,".")</f>
        <v>An agreement whereby a floating price is exchanged  for a fixed price over a specified period for 1% Low Sulphur Fuel Oil  to be delivered on the basis of Free on Board at the Mediterranean, for a period from the 1st calender day of the quarter to the last calender day of that quarter, and settled using the arithemetic average of the daily official settlement prices for the liquid grade as published in the Platts European Marketscan, quoted in United States Dollar per metric tonne (1,000kg).</v>
      </c>
      <c r="C95" s="203"/>
      <c r="D95" s="203"/>
      <c r="E95" s="203"/>
      <c r="F95" s="203"/>
      <c r="G95" s="203"/>
      <c r="H95" s="203"/>
      <c r="I95" s="203"/>
      <c r="J95" s="203"/>
      <c r="K95" s="197"/>
      <c r="L95" s="197"/>
    </row>
    <row r="96" spans="1:12" ht="13.8" thickBot="1" x14ac:dyDescent="0.3">
      <c r="A96" s="32"/>
      <c r="I96" s="27"/>
    </row>
    <row r="97" spans="1:12" ht="17.25" customHeight="1" thickBot="1" x14ac:dyDescent="0.3">
      <c r="A97" s="32" t="s">
        <v>715</v>
      </c>
      <c r="B97" s="26" t="s">
        <v>430</v>
      </c>
      <c r="C97" s="24"/>
      <c r="D97" s="24"/>
      <c r="E97" s="24"/>
      <c r="F97" s="24"/>
      <c r="G97" s="24"/>
      <c r="H97" s="25"/>
      <c r="I97" s="27"/>
    </row>
    <row r="98" spans="1:12" x14ac:dyDescent="0.25">
      <c r="A98" s="32"/>
      <c r="B98" s="40"/>
      <c r="C98" s="27"/>
      <c r="D98" s="27"/>
      <c r="E98" s="27"/>
      <c r="F98" s="27"/>
      <c r="G98" s="27"/>
      <c r="H98" s="27"/>
      <c r="I98" s="27"/>
    </row>
    <row r="99" spans="1:12" ht="71.25" customHeight="1" x14ac:dyDescent="0.25">
      <c r="A99" s="67" t="s">
        <v>714</v>
      </c>
      <c r="B99" s="202" t="str">
        <f>CONCATENATE(C32," for ",C62," in ", C72, ", to be delivered on the basis of ",C46, " at the ", C39, ", for ",C80," and settled using ",D83, ", quoted in ", [2]UKGas!D69, " per ",C87,".")</f>
        <v>An agreement whereby a floating price is exchanged  for a fixed price over a specified period for 0.2% Sulphur Gasoil in Barges, to be delivered on the basis of Cost, Insurance and Freight at the Amsterdam - Rotterdam - Antwerp , for a period from the 1st calender day of the year to the last calender day of that year and settled using the arithemetic average of the daily official settlement prices for the liquid grade as published in the Platts European Marketscan, quoted in  per metric tonne (1,000kg).</v>
      </c>
      <c r="C99" s="203"/>
      <c r="D99" s="203"/>
      <c r="E99" s="203"/>
      <c r="F99" s="203"/>
      <c r="G99" s="203"/>
      <c r="H99" s="203"/>
      <c r="I99" s="203"/>
      <c r="J99" s="203"/>
      <c r="K99" s="197"/>
      <c r="L99" s="197"/>
    </row>
    <row r="100" spans="1:12" ht="13.8" thickBot="1" x14ac:dyDescent="0.3">
      <c r="A100" s="32"/>
    </row>
    <row r="101" spans="1:12" ht="13.8" thickBot="1" x14ac:dyDescent="0.3">
      <c r="A101" s="32" t="s">
        <v>715</v>
      </c>
      <c r="B101" s="26" t="s">
        <v>431</v>
      </c>
      <c r="C101" s="24"/>
      <c r="D101" s="24"/>
      <c r="E101" s="24"/>
      <c r="F101" s="24"/>
      <c r="G101" s="24"/>
      <c r="H101" s="25"/>
    </row>
    <row r="102" spans="1:12" x14ac:dyDescent="0.25">
      <c r="A102" s="32"/>
      <c r="B102" s="29"/>
    </row>
    <row r="103" spans="1:12" ht="70.5" customHeight="1" x14ac:dyDescent="0.25">
      <c r="A103" s="32"/>
      <c r="B103" s="202" t="str">
        <f>CONCATENATE(C33," for ",C60," and ",C61," in ", C73, ", to be delivered on the basis of ",C47, " at the ", C39, ", for ",C79," and settled using ",D83, ", quoted in ", [2]UKGas!D70, " per ",C87,".")</f>
        <v>An agreement whereby a floating price is exchanged  for a fixed price over a specified period on a given product price differential for 1% Low Sulphur Fuel Oil and 3.5% High Sulphur Fuel Oil in Cargoes, to be delivered on the basis of Free on Board at the Amsterdam - Rotterdam - Antwerp ,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C103" s="203"/>
      <c r="D103" s="203"/>
      <c r="E103" s="203"/>
      <c r="F103" s="203"/>
      <c r="G103" s="203"/>
      <c r="H103" s="203"/>
      <c r="I103" s="203"/>
      <c r="J103" s="203"/>
      <c r="K103" s="197"/>
      <c r="L103" s="197"/>
    </row>
    <row r="106" spans="1:12" x14ac:dyDescent="0.25">
      <c r="C106" s="63"/>
    </row>
    <row r="107" spans="1:12" x14ac:dyDescent="0.25">
      <c r="C107" s="64"/>
    </row>
  </sheetData>
  <mergeCells count="3">
    <mergeCell ref="B103:L103"/>
    <mergeCell ref="B95:L95"/>
    <mergeCell ref="B99:L99"/>
  </mergeCell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T69"/>
  <sheetViews>
    <sheetView topLeftCell="A4" workbookViewId="0">
      <selection activeCell="D30" sqref="D30"/>
    </sheetView>
  </sheetViews>
  <sheetFormatPr defaultRowHeight="13.2" x14ac:dyDescent="0.25"/>
  <cols>
    <col min="1" max="1" width="19" customWidth="1"/>
    <col min="2" max="2" width="11.6640625" customWidth="1"/>
    <col min="3" max="3" width="13.44140625" customWidth="1"/>
    <col min="5" max="5" width="12.5546875" customWidth="1"/>
    <col min="6" max="6" width="12.44140625" customWidth="1"/>
    <col min="7" max="7" width="13" customWidth="1"/>
    <col min="9" max="9" width="10.5546875" customWidth="1"/>
    <col min="10" max="10" width="6.88671875" customWidth="1"/>
    <col min="11" max="11" width="9.5546875" customWidth="1"/>
    <col min="13" max="13" width="11" customWidth="1"/>
  </cols>
  <sheetData>
    <row r="1" spans="1:17" x14ac:dyDescent="0.25">
      <c r="A1" s="65" t="s">
        <v>68</v>
      </c>
    </row>
    <row r="2" spans="1:17" ht="17.399999999999999" x14ac:dyDescent="0.3">
      <c r="A2" s="23" t="s">
        <v>724</v>
      </c>
      <c r="B2" s="4"/>
      <c r="M2" s="10"/>
      <c r="N2" s="11"/>
      <c r="O2" s="19" t="s">
        <v>658</v>
      </c>
      <c r="P2" s="11"/>
      <c r="Q2" s="13"/>
    </row>
    <row r="3" spans="1:17" ht="13.8" thickBot="1" x14ac:dyDescent="0.3"/>
    <row r="4" spans="1:17" ht="27" thickBot="1" x14ac:dyDescent="0.3">
      <c r="A4" s="7" t="s">
        <v>146</v>
      </c>
      <c r="B4" s="9"/>
      <c r="C4" s="5" t="s">
        <v>649</v>
      </c>
      <c r="D4" s="14"/>
      <c r="E4" s="5" t="s">
        <v>706</v>
      </c>
      <c r="F4" s="14"/>
      <c r="G4" s="5" t="s">
        <v>717</v>
      </c>
      <c r="H4" s="6"/>
      <c r="I4" s="5" t="s">
        <v>745</v>
      </c>
      <c r="J4" s="6"/>
      <c r="K4" s="34" t="s">
        <v>750</v>
      </c>
      <c r="L4" s="6"/>
      <c r="M4" s="8" t="s">
        <v>653</v>
      </c>
      <c r="N4" s="17"/>
      <c r="O4" s="8" t="s">
        <v>656</v>
      </c>
      <c r="P4" s="17"/>
      <c r="Q4" s="8" t="s">
        <v>657</v>
      </c>
    </row>
    <row r="5" spans="1:17" x14ac:dyDescent="0.25">
      <c r="A5" t="s">
        <v>140</v>
      </c>
      <c r="C5" s="2" t="s">
        <v>651</v>
      </c>
      <c r="D5" s="2"/>
      <c r="E5" s="2" t="s">
        <v>721</v>
      </c>
      <c r="F5" s="2"/>
      <c r="G5" s="2" t="s">
        <v>662</v>
      </c>
      <c r="I5" s="18" t="s">
        <v>746</v>
      </c>
      <c r="J5" s="18"/>
      <c r="K5" s="18" t="s">
        <v>755</v>
      </c>
      <c r="M5" s="18" t="s">
        <v>637</v>
      </c>
      <c r="N5" s="18"/>
      <c r="O5" s="18"/>
      <c r="P5" s="18"/>
      <c r="Q5" s="18"/>
    </row>
    <row r="6" spans="1:17" x14ac:dyDescent="0.25">
      <c r="A6" t="s">
        <v>145</v>
      </c>
      <c r="C6" s="2" t="s">
        <v>664</v>
      </c>
      <c r="D6" s="2"/>
      <c r="E6" s="2" t="s">
        <v>839</v>
      </c>
      <c r="F6" s="2"/>
      <c r="G6" s="2" t="s">
        <v>718</v>
      </c>
      <c r="I6" s="18" t="s">
        <v>748</v>
      </c>
      <c r="J6" s="18"/>
      <c r="K6" s="18"/>
      <c r="M6" s="18"/>
      <c r="N6" s="18"/>
      <c r="O6" s="18"/>
      <c r="P6" s="18"/>
      <c r="Q6" s="18"/>
    </row>
    <row r="7" spans="1:17" x14ac:dyDescent="0.25">
      <c r="A7" t="s">
        <v>147</v>
      </c>
      <c r="C7" s="20" t="s">
        <v>670</v>
      </c>
      <c r="D7" s="2"/>
      <c r="E7" s="2" t="s">
        <v>725</v>
      </c>
      <c r="F7" s="2"/>
      <c r="G7" s="2" t="s">
        <v>719</v>
      </c>
      <c r="I7" t="s">
        <v>747</v>
      </c>
      <c r="M7" s="18"/>
      <c r="N7" s="18"/>
      <c r="O7" s="18"/>
      <c r="P7" s="18"/>
      <c r="Q7" s="18"/>
    </row>
    <row r="8" spans="1:17" x14ac:dyDescent="0.25">
      <c r="A8" s="22" t="s">
        <v>148</v>
      </c>
      <c r="C8" s="20" t="s">
        <v>669</v>
      </c>
      <c r="G8" t="s">
        <v>720</v>
      </c>
      <c r="I8" t="s">
        <v>119</v>
      </c>
      <c r="M8" s="18"/>
      <c r="N8" s="18"/>
      <c r="O8" s="18"/>
      <c r="P8" s="18"/>
      <c r="Q8" s="18"/>
    </row>
    <row r="9" spans="1:17" x14ac:dyDescent="0.25">
      <c r="A9" s="22" t="s">
        <v>149</v>
      </c>
      <c r="C9" s="20" t="s">
        <v>671</v>
      </c>
      <c r="D9" s="2"/>
      <c r="E9" s="2"/>
      <c r="F9" s="2"/>
      <c r="G9" s="2"/>
    </row>
    <row r="10" spans="1:17" x14ac:dyDescent="0.25">
      <c r="C10" s="21" t="s">
        <v>672</v>
      </c>
    </row>
    <row r="11" spans="1:17" x14ac:dyDescent="0.25">
      <c r="C11" s="21"/>
    </row>
    <row r="12" spans="1:17" x14ac:dyDescent="0.25">
      <c r="A12" s="57" t="s">
        <v>722</v>
      </c>
      <c r="B12" s="50" t="s">
        <v>723</v>
      </c>
      <c r="E12" s="14"/>
    </row>
    <row r="13" spans="1:17" x14ac:dyDescent="0.25">
      <c r="A13" s="51"/>
      <c r="B13" s="50" t="s">
        <v>726</v>
      </c>
    </row>
    <row r="15" spans="1:17" ht="17.399999999999999" x14ac:dyDescent="0.3">
      <c r="A15" s="23" t="s">
        <v>710</v>
      </c>
    </row>
    <row r="17" spans="1:5" x14ac:dyDescent="0.25">
      <c r="A17" s="74" t="s">
        <v>641</v>
      </c>
      <c r="B17" s="73"/>
      <c r="C17" s="73"/>
      <c r="D17" s="73"/>
      <c r="E17" s="73"/>
    </row>
    <row r="18" spans="1:5" x14ac:dyDescent="0.25">
      <c r="A18" s="73"/>
      <c r="B18" s="75" t="s">
        <v>140</v>
      </c>
      <c r="C18" s="73"/>
      <c r="D18" s="73" t="s">
        <v>112</v>
      </c>
      <c r="E18" s="73"/>
    </row>
    <row r="19" spans="1:5" x14ac:dyDescent="0.25">
      <c r="A19" s="73"/>
      <c r="B19" s="75" t="s">
        <v>76</v>
      </c>
      <c r="C19" s="73"/>
      <c r="D19" s="22" t="s">
        <v>84</v>
      </c>
      <c r="E19" s="73"/>
    </row>
    <row r="20" spans="1:5" x14ac:dyDescent="0.25">
      <c r="A20" s="73"/>
      <c r="B20" s="75" t="s">
        <v>77</v>
      </c>
      <c r="C20" s="73"/>
      <c r="D20" s="22" t="s">
        <v>124</v>
      </c>
      <c r="E20" s="73"/>
    </row>
    <row r="21" spans="1:5" x14ac:dyDescent="0.25">
      <c r="A21" s="73"/>
      <c r="B21" s="31" t="s">
        <v>704</v>
      </c>
      <c r="D21" s="22" t="s">
        <v>320</v>
      </c>
      <c r="E21" s="73"/>
    </row>
    <row r="22" spans="1:5" x14ac:dyDescent="0.25">
      <c r="A22" s="73"/>
      <c r="B22" s="31" t="s">
        <v>705</v>
      </c>
      <c r="D22" s="22" t="s">
        <v>321</v>
      </c>
      <c r="E22" s="73"/>
    </row>
    <row r="23" spans="1:5" x14ac:dyDescent="0.25">
      <c r="A23" s="73"/>
      <c r="B23" s="75"/>
      <c r="C23" s="73"/>
      <c r="D23" s="76"/>
      <c r="E23" s="73"/>
    </row>
    <row r="24" spans="1:5" x14ac:dyDescent="0.25">
      <c r="A24" s="30" t="s">
        <v>649</v>
      </c>
      <c r="B24" s="31" t="s">
        <v>651</v>
      </c>
      <c r="D24" t="s">
        <v>169</v>
      </c>
    </row>
    <row r="25" spans="1:5" x14ac:dyDescent="0.25">
      <c r="B25" s="31" t="s">
        <v>664</v>
      </c>
      <c r="D25" t="s">
        <v>170</v>
      </c>
    </row>
    <row r="26" spans="1:5" x14ac:dyDescent="0.25">
      <c r="B26" s="31" t="s">
        <v>52</v>
      </c>
      <c r="D26" s="33" t="s">
        <v>171</v>
      </c>
    </row>
    <row r="27" spans="1:5" x14ac:dyDescent="0.25">
      <c r="B27" s="31" t="s">
        <v>53</v>
      </c>
      <c r="D27" s="33" t="s">
        <v>172</v>
      </c>
    </row>
    <row r="28" spans="1:5" x14ac:dyDescent="0.25">
      <c r="B28" s="31" t="s">
        <v>54</v>
      </c>
      <c r="D28" s="33" t="s">
        <v>173</v>
      </c>
    </row>
    <row r="29" spans="1:5" x14ac:dyDescent="0.25">
      <c r="B29" s="31" t="s">
        <v>672</v>
      </c>
      <c r="D29" s="22" t="s">
        <v>174</v>
      </c>
    </row>
    <row r="31" spans="1:5" x14ac:dyDescent="0.25">
      <c r="A31" s="30" t="s">
        <v>706</v>
      </c>
      <c r="B31" s="31" t="s">
        <v>721</v>
      </c>
      <c r="D31" t="s">
        <v>471</v>
      </c>
    </row>
    <row r="32" spans="1:5" x14ac:dyDescent="0.25">
      <c r="A32" s="81"/>
      <c r="B32" s="31" t="s">
        <v>839</v>
      </c>
      <c r="D32" t="s">
        <v>479</v>
      </c>
    </row>
    <row r="33" spans="1:254" x14ac:dyDescent="0.25">
      <c r="B33" s="31" t="s">
        <v>55</v>
      </c>
      <c r="D33" t="s">
        <v>478</v>
      </c>
    </row>
    <row r="34" spans="1:254" x14ac:dyDescent="0.25">
      <c r="B34" s="31"/>
    </row>
    <row r="35" spans="1:254" x14ac:dyDescent="0.25">
      <c r="A35" s="30" t="s">
        <v>717</v>
      </c>
      <c r="B35" s="31" t="s">
        <v>56</v>
      </c>
      <c r="D35" s="22" t="s">
        <v>58</v>
      </c>
    </row>
    <row r="36" spans="1:254" ht="24.75" customHeight="1" x14ac:dyDescent="0.25">
      <c r="B36" s="67" t="s">
        <v>57</v>
      </c>
      <c r="C36" s="67"/>
      <c r="D36" s="204" t="s">
        <v>333</v>
      </c>
      <c r="E36" s="197"/>
      <c r="F36" s="197"/>
      <c r="G36" s="197"/>
      <c r="H36" s="197"/>
      <c r="I36" s="197"/>
      <c r="J36" s="197"/>
      <c r="K36" s="197"/>
      <c r="L36" s="197"/>
      <c r="M36" s="197"/>
    </row>
    <row r="37" spans="1:254" x14ac:dyDescent="0.25">
      <c r="B37" s="22"/>
      <c r="D37" s="22"/>
    </row>
    <row r="38" spans="1:254" x14ac:dyDescent="0.25">
      <c r="B38" s="32" t="s">
        <v>662</v>
      </c>
      <c r="D38" s="33" t="s">
        <v>472</v>
      </c>
    </row>
    <row r="39" spans="1:254" x14ac:dyDescent="0.25">
      <c r="B39" s="32" t="s">
        <v>718</v>
      </c>
      <c r="D39" s="22" t="s">
        <v>475</v>
      </c>
    </row>
    <row r="40" spans="1:254" x14ac:dyDescent="0.25">
      <c r="B40" s="32" t="s">
        <v>719</v>
      </c>
      <c r="D40" s="22" t="s">
        <v>476</v>
      </c>
    </row>
    <row r="41" spans="1:254" x14ac:dyDescent="0.25">
      <c r="B41" s="31" t="s">
        <v>720</v>
      </c>
      <c r="D41" s="22" t="s">
        <v>477</v>
      </c>
    </row>
    <row r="43" spans="1:254" x14ac:dyDescent="0.25">
      <c r="A43" s="30" t="s">
        <v>745</v>
      </c>
      <c r="B43" s="31" t="s">
        <v>746</v>
      </c>
      <c r="D43" t="s">
        <v>537</v>
      </c>
      <c r="E43" s="30"/>
      <c r="F43" s="31"/>
      <c r="I43" s="30"/>
      <c r="J43" s="31"/>
      <c r="M43" s="30"/>
      <c r="N43" s="31"/>
      <c r="Q43" s="30"/>
      <c r="R43" s="31"/>
      <c r="U43" s="30"/>
      <c r="V43" s="31"/>
      <c r="Y43" s="30"/>
      <c r="Z43" s="31"/>
      <c r="AC43" s="30"/>
      <c r="AD43" s="31"/>
      <c r="AG43" s="30"/>
      <c r="AH43" s="31"/>
      <c r="AK43" s="30"/>
      <c r="AL43" s="31"/>
      <c r="AO43" s="30"/>
      <c r="AP43" s="31"/>
      <c r="AS43" s="30"/>
      <c r="AT43" s="31"/>
      <c r="AW43" s="30"/>
      <c r="AX43" s="31"/>
      <c r="BA43" s="30"/>
      <c r="BB43" s="31"/>
      <c r="BE43" s="30"/>
      <c r="BF43" s="31"/>
      <c r="BI43" s="30"/>
      <c r="BJ43" s="31"/>
      <c r="BM43" s="30"/>
      <c r="BN43" s="31"/>
      <c r="BQ43" s="30"/>
      <c r="BR43" s="31"/>
      <c r="BU43" s="30"/>
      <c r="BV43" s="31"/>
      <c r="BY43" s="30"/>
      <c r="BZ43" s="31"/>
      <c r="CC43" s="30"/>
      <c r="CD43" s="31"/>
      <c r="CG43" s="30"/>
      <c r="CH43" s="31"/>
      <c r="CK43" s="30"/>
      <c r="CL43" s="31"/>
      <c r="CO43" s="30"/>
      <c r="CP43" s="31"/>
      <c r="CS43" s="30"/>
      <c r="CT43" s="31"/>
      <c r="CW43" s="30"/>
      <c r="CX43" s="31"/>
      <c r="DA43" s="30"/>
      <c r="DB43" s="31"/>
      <c r="DE43" s="30"/>
      <c r="DF43" s="31"/>
      <c r="DI43" s="30"/>
      <c r="DJ43" s="31"/>
      <c r="DM43" s="30"/>
      <c r="DN43" s="31"/>
      <c r="DQ43" s="30"/>
      <c r="DR43" s="31"/>
      <c r="DU43" s="30"/>
      <c r="DV43" s="31"/>
      <c r="DY43" s="30"/>
      <c r="DZ43" s="31"/>
      <c r="EC43" s="30"/>
      <c r="ED43" s="31"/>
      <c r="EG43" s="30"/>
      <c r="EH43" s="31"/>
      <c r="EK43" s="30"/>
      <c r="EL43" s="31"/>
      <c r="EO43" s="30"/>
      <c r="EP43" s="31"/>
      <c r="ES43" s="30"/>
      <c r="ET43" s="31"/>
      <c r="EW43" s="30"/>
      <c r="EX43" s="31"/>
      <c r="FA43" s="30"/>
      <c r="FB43" s="31"/>
      <c r="FE43" s="30"/>
      <c r="FF43" s="31"/>
      <c r="FI43" s="30"/>
      <c r="FJ43" s="31"/>
      <c r="FM43" s="30"/>
      <c r="FN43" s="31"/>
      <c r="FQ43" s="30"/>
      <c r="FR43" s="31"/>
      <c r="FU43" s="30"/>
      <c r="FV43" s="31"/>
      <c r="FY43" s="30"/>
      <c r="FZ43" s="31"/>
      <c r="GC43" s="30"/>
      <c r="GD43" s="31"/>
      <c r="GG43" s="30"/>
      <c r="GH43" s="31"/>
      <c r="GK43" s="30"/>
      <c r="GL43" s="31"/>
      <c r="GO43" s="30"/>
      <c r="GP43" s="31"/>
      <c r="GS43" s="30"/>
      <c r="GT43" s="31"/>
      <c r="GW43" s="30"/>
      <c r="GX43" s="31"/>
      <c r="HA43" s="30"/>
      <c r="HB43" s="31"/>
      <c r="HE43" s="30"/>
      <c r="HF43" s="31"/>
      <c r="HI43" s="30"/>
      <c r="HJ43" s="31"/>
      <c r="HM43" s="30"/>
      <c r="HN43" s="31"/>
      <c r="HQ43" s="30"/>
      <c r="HR43" s="31"/>
      <c r="HU43" s="30"/>
      <c r="HV43" s="31"/>
      <c r="HY43" s="30"/>
      <c r="HZ43" s="31"/>
      <c r="IC43" s="30"/>
      <c r="ID43" s="31"/>
      <c r="IG43" s="30"/>
      <c r="IH43" s="31"/>
      <c r="IK43" s="30"/>
      <c r="IL43" s="31"/>
      <c r="IO43" s="30"/>
      <c r="IP43" s="31"/>
      <c r="IS43" s="30"/>
      <c r="IT43" s="31"/>
    </row>
    <row r="44" spans="1:254" x14ac:dyDescent="0.25">
      <c r="B44" s="31" t="s">
        <v>748</v>
      </c>
      <c r="D44" t="s">
        <v>39</v>
      </c>
      <c r="F44" s="31"/>
      <c r="J44" s="31"/>
      <c r="N44" s="31"/>
      <c r="R44" s="31"/>
      <c r="V44" s="31"/>
      <c r="Z44" s="31"/>
      <c r="AD44" s="31"/>
      <c r="AH44" s="31"/>
      <c r="AL44" s="31"/>
      <c r="AP44" s="31"/>
      <c r="AT44" s="31"/>
      <c r="AX44" s="31"/>
      <c r="BB44" s="31"/>
      <c r="BF44" s="31"/>
      <c r="BJ44" s="31"/>
      <c r="BN44" s="31"/>
      <c r="BR44" s="31"/>
      <c r="BV44" s="31"/>
      <c r="BZ44" s="31"/>
      <c r="CD44" s="31"/>
      <c r="CH44" s="31"/>
      <c r="CL44" s="31"/>
      <c r="CP44" s="31"/>
      <c r="CT44" s="31"/>
      <c r="CX44" s="31"/>
      <c r="DB44" s="31"/>
      <c r="DF44" s="31"/>
      <c r="DJ44" s="31"/>
      <c r="DN44" s="31"/>
      <c r="DR44" s="31"/>
      <c r="DV44" s="31"/>
      <c r="DZ44" s="31"/>
      <c r="ED44" s="31"/>
      <c r="EH44" s="31"/>
      <c r="EL44" s="31"/>
      <c r="EP44" s="31"/>
      <c r="ET44" s="31"/>
      <c r="EX44" s="31"/>
      <c r="FB44" s="31"/>
      <c r="FF44" s="31"/>
      <c r="FJ44" s="31"/>
      <c r="FN44" s="31"/>
      <c r="FR44" s="31"/>
      <c r="FV44" s="31"/>
      <c r="FZ44" s="31"/>
      <c r="GD44" s="31"/>
      <c r="GH44" s="31"/>
      <c r="GL44" s="31"/>
      <c r="GP44" s="31"/>
      <c r="GT44" s="31"/>
      <c r="GX44" s="31"/>
      <c r="HB44" s="31"/>
      <c r="HF44" s="31"/>
      <c r="HJ44" s="31"/>
      <c r="HN44" s="31"/>
      <c r="HR44" s="31"/>
      <c r="HV44" s="31"/>
      <c r="HZ44" s="31"/>
      <c r="ID44" s="31"/>
      <c r="IH44" s="31"/>
      <c r="IL44" s="31"/>
      <c r="IP44" s="31"/>
      <c r="IT44" s="31"/>
    </row>
    <row r="45" spans="1:254" x14ac:dyDescent="0.25">
      <c r="B45" s="31" t="s">
        <v>747</v>
      </c>
      <c r="D45" t="s">
        <v>40</v>
      </c>
      <c r="F45" s="31"/>
      <c r="J45" s="31"/>
      <c r="N45" s="31"/>
      <c r="R45" s="31"/>
      <c r="V45" s="31"/>
      <c r="Z45" s="31"/>
      <c r="AD45" s="31"/>
      <c r="AH45" s="31"/>
      <c r="AL45" s="31"/>
      <c r="AP45" s="31"/>
      <c r="AT45" s="31"/>
      <c r="AX45" s="31"/>
      <c r="BB45" s="31"/>
      <c r="BF45" s="31"/>
      <c r="BJ45" s="31"/>
      <c r="BN45" s="31"/>
      <c r="BR45" s="31"/>
      <c r="BV45" s="31"/>
      <c r="BZ45" s="31"/>
      <c r="CD45" s="31"/>
      <c r="CH45" s="31"/>
      <c r="CL45" s="31"/>
      <c r="CP45" s="31"/>
      <c r="CT45" s="31"/>
      <c r="CX45" s="31"/>
      <c r="DB45" s="31"/>
      <c r="DF45" s="31"/>
      <c r="DJ45" s="31"/>
      <c r="DN45" s="31"/>
      <c r="DR45" s="31"/>
      <c r="DV45" s="31"/>
      <c r="DZ45" s="31"/>
      <c r="ED45" s="31"/>
      <c r="EH45" s="31"/>
      <c r="EL45" s="31"/>
      <c r="EP45" s="31"/>
      <c r="ET45" s="31"/>
      <c r="EX45" s="31"/>
      <c r="FB45" s="31"/>
      <c r="FF45" s="31"/>
      <c r="FJ45" s="31"/>
      <c r="FN45" s="31"/>
      <c r="FR45" s="31"/>
      <c r="FV45" s="31"/>
      <c r="FZ45" s="31"/>
      <c r="GD45" s="31"/>
      <c r="GH45" s="31"/>
      <c r="GL45" s="31"/>
      <c r="GP45" s="31"/>
      <c r="GT45" s="31"/>
      <c r="GX45" s="31"/>
      <c r="HB45" s="31"/>
      <c r="HF45" s="31"/>
      <c r="HJ45" s="31"/>
      <c r="HN45" s="31"/>
      <c r="HR45" s="31"/>
      <c r="HV45" s="31"/>
      <c r="HZ45" s="31"/>
      <c r="ID45" s="31"/>
      <c r="IH45" s="31"/>
      <c r="IL45" s="31"/>
      <c r="IP45" s="31"/>
      <c r="IT45" s="31"/>
    </row>
    <row r="46" spans="1:254" x14ac:dyDescent="0.25">
      <c r="B46" s="31" t="s">
        <v>119</v>
      </c>
      <c r="D46" t="s">
        <v>120</v>
      </c>
      <c r="F46" s="31"/>
      <c r="J46" s="31"/>
      <c r="N46" s="31"/>
      <c r="R46" s="31"/>
      <c r="V46" s="31"/>
      <c r="Z46" s="31"/>
      <c r="AD46" s="31"/>
      <c r="AH46" s="31"/>
      <c r="AL46" s="31"/>
      <c r="AP46" s="31"/>
      <c r="AT46" s="31"/>
      <c r="AX46" s="31"/>
      <c r="BB46" s="31"/>
      <c r="BF46" s="31"/>
      <c r="BJ46" s="31"/>
      <c r="BN46" s="31"/>
      <c r="BR46" s="31"/>
      <c r="BV46" s="31"/>
      <c r="BZ46" s="31"/>
      <c r="CD46" s="31"/>
      <c r="CH46" s="31"/>
      <c r="CL46" s="31"/>
      <c r="CP46" s="31"/>
      <c r="CT46" s="31"/>
      <c r="CX46" s="31"/>
      <c r="DB46" s="31"/>
      <c r="DF46" s="31"/>
      <c r="DJ46" s="31"/>
      <c r="DN46" s="31"/>
      <c r="DR46" s="31"/>
      <c r="DV46" s="31"/>
      <c r="DZ46" s="31"/>
      <c r="ED46" s="31"/>
      <c r="EH46" s="31"/>
      <c r="EL46" s="31"/>
      <c r="EP46" s="31"/>
      <c r="ET46" s="31"/>
      <c r="EX46" s="31"/>
      <c r="FB46" s="31"/>
      <c r="FF46" s="31"/>
      <c r="FJ46" s="31"/>
      <c r="FN46" s="31"/>
      <c r="FR46" s="31"/>
      <c r="FV46" s="31"/>
      <c r="FZ46" s="31"/>
      <c r="GD46" s="31"/>
      <c r="GH46" s="31"/>
      <c r="GL46" s="31"/>
      <c r="GP46" s="31"/>
      <c r="GT46" s="31"/>
      <c r="GX46" s="31"/>
      <c r="HB46" s="31"/>
      <c r="HF46" s="31"/>
      <c r="HJ46" s="31"/>
      <c r="HN46" s="31"/>
      <c r="HR46" s="31"/>
      <c r="HV46" s="31"/>
      <c r="HZ46" s="31"/>
      <c r="ID46" s="31"/>
      <c r="IH46" s="31"/>
      <c r="IL46" s="31"/>
      <c r="IP46" s="31"/>
      <c r="IT46" s="31"/>
    </row>
    <row r="47" spans="1:254" x14ac:dyDescent="0.25">
      <c r="B47" s="31"/>
      <c r="F47" s="31"/>
      <c r="J47" s="31"/>
      <c r="N47" s="31"/>
      <c r="R47" s="31"/>
      <c r="V47" s="31"/>
      <c r="Z47" s="31"/>
      <c r="AD47" s="31"/>
      <c r="AH47" s="31"/>
      <c r="AL47" s="31"/>
      <c r="AP47" s="31"/>
      <c r="AT47" s="31"/>
      <c r="AX47" s="31"/>
      <c r="BB47" s="31"/>
      <c r="BF47" s="31"/>
      <c r="BJ47" s="31"/>
      <c r="BN47" s="31"/>
      <c r="BR47" s="31"/>
      <c r="BV47" s="31"/>
      <c r="BZ47" s="31"/>
      <c r="CD47" s="31"/>
      <c r="CH47" s="31"/>
      <c r="CL47" s="31"/>
      <c r="CP47" s="31"/>
      <c r="CT47" s="31"/>
      <c r="CX47" s="31"/>
      <c r="DB47" s="31"/>
      <c r="DF47" s="31"/>
      <c r="DJ47" s="31"/>
      <c r="DN47" s="31"/>
      <c r="DR47" s="31"/>
      <c r="DV47" s="31"/>
      <c r="DZ47" s="31"/>
      <c r="ED47" s="31"/>
      <c r="EH47" s="31"/>
      <c r="EL47" s="31"/>
      <c r="EP47" s="31"/>
      <c r="ET47" s="31"/>
      <c r="EX47" s="31"/>
      <c r="FB47" s="31"/>
      <c r="FF47" s="31"/>
      <c r="FJ47" s="31"/>
      <c r="FN47" s="31"/>
      <c r="FR47" s="31"/>
      <c r="FV47" s="31"/>
      <c r="FZ47" s="31"/>
      <c r="GD47" s="31"/>
      <c r="GH47" s="31"/>
      <c r="GL47" s="31"/>
      <c r="GP47" s="31"/>
      <c r="GT47" s="31"/>
      <c r="GX47" s="31"/>
      <c r="HB47" s="31"/>
      <c r="HF47" s="31"/>
      <c r="HJ47" s="31"/>
      <c r="HN47" s="31"/>
      <c r="HR47" s="31"/>
      <c r="HV47" s="31"/>
      <c r="HZ47" s="31"/>
      <c r="ID47" s="31"/>
      <c r="IH47" s="31"/>
      <c r="IL47" s="31"/>
      <c r="IP47" s="31"/>
      <c r="IT47" s="31"/>
    </row>
    <row r="48" spans="1:254" x14ac:dyDescent="0.25">
      <c r="A48" s="30" t="s">
        <v>168</v>
      </c>
      <c r="B48" s="31"/>
      <c r="C48" t="s">
        <v>162</v>
      </c>
      <c r="F48" s="31"/>
      <c r="J48" s="31"/>
      <c r="N48" s="31"/>
      <c r="R48" s="31"/>
      <c r="V48" s="31"/>
      <c r="Z48" s="31"/>
      <c r="AD48" s="31"/>
      <c r="AH48" s="31"/>
      <c r="AL48" s="31"/>
      <c r="AP48" s="31"/>
      <c r="AT48" s="31"/>
      <c r="AX48" s="31"/>
      <c r="BB48" s="31"/>
      <c r="BF48" s="31"/>
      <c r="BJ48" s="31"/>
      <c r="BN48" s="31"/>
      <c r="BR48" s="31"/>
      <c r="BV48" s="31"/>
      <c r="BZ48" s="31"/>
      <c r="CD48" s="31"/>
      <c r="CH48" s="31"/>
      <c r="CL48" s="31"/>
      <c r="CP48" s="31"/>
      <c r="CT48" s="31"/>
      <c r="CX48" s="31"/>
      <c r="DB48" s="31"/>
      <c r="DF48" s="31"/>
      <c r="DJ48" s="31"/>
      <c r="DN48" s="31"/>
      <c r="DR48" s="31"/>
      <c r="DV48" s="31"/>
      <c r="DZ48" s="31"/>
      <c r="ED48" s="31"/>
      <c r="EH48" s="31"/>
      <c r="EL48" s="31"/>
      <c r="EP48" s="31"/>
      <c r="ET48" s="31"/>
      <c r="EX48" s="31"/>
      <c r="FB48" s="31"/>
      <c r="FF48" s="31"/>
      <c r="FJ48" s="31"/>
      <c r="FN48" s="31"/>
      <c r="FR48" s="31"/>
      <c r="FV48" s="31"/>
      <c r="FZ48" s="31"/>
      <c r="GD48" s="31"/>
      <c r="GH48" s="31"/>
      <c r="GL48" s="31"/>
      <c r="GP48" s="31"/>
      <c r="GT48" s="31"/>
      <c r="GX48" s="31"/>
      <c r="HB48" s="31"/>
      <c r="HF48" s="31"/>
      <c r="HJ48" s="31"/>
      <c r="HN48" s="31"/>
      <c r="HR48" s="31"/>
      <c r="HV48" s="31"/>
      <c r="HZ48" s="31"/>
      <c r="ID48" s="31"/>
      <c r="IH48" s="31"/>
      <c r="IL48" s="31"/>
      <c r="IP48" s="31"/>
      <c r="IT48" s="31"/>
    </row>
    <row r="49" spans="1:11" x14ac:dyDescent="0.25">
      <c r="A49" s="30"/>
    </row>
    <row r="50" spans="1:11" ht="17.399999999999999" x14ac:dyDescent="0.3">
      <c r="A50" s="23" t="s">
        <v>693</v>
      </c>
    </row>
    <row r="51" spans="1:11" ht="13.8" thickBot="1" x14ac:dyDescent="0.3"/>
    <row r="52" spans="1:11" ht="18" customHeight="1" thickBot="1" x14ac:dyDescent="0.3">
      <c r="A52" s="32" t="s">
        <v>715</v>
      </c>
      <c r="B52" s="26" t="s">
        <v>230</v>
      </c>
      <c r="C52" s="24"/>
      <c r="D52" s="24"/>
      <c r="E52" s="24"/>
      <c r="F52" s="24"/>
      <c r="G52" s="24"/>
      <c r="H52" s="24"/>
      <c r="I52" s="25"/>
    </row>
    <row r="53" spans="1:11" x14ac:dyDescent="0.25">
      <c r="A53" s="32"/>
    </row>
    <row r="54" spans="1:11" ht="63" customHeight="1" x14ac:dyDescent="0.25">
      <c r="A54" s="67" t="s">
        <v>714</v>
      </c>
      <c r="B54" s="197" t="str">
        <f>CONCATENATE(D18," at ", D31,", for ",D24, ", and settled using ", D35,", quoted in ",D42, " per ", D28)</f>
        <v>A Transaction under which one Party pays a Floating Price and the other Party pays a Fixed Price in respect of a specified Notional Quantity per Determination Period, at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period  from  00:00 tomorrow to 00:00 the day after tomorrow, and settled using contract settled against the time-weighted average of Reference Variable for all hours for that term, quoted in  per period from 00.00 on the first day of the month to 00.00 on the last day of the month six months ahead</v>
      </c>
      <c r="C54" s="197"/>
      <c r="D54" s="197"/>
      <c r="E54" s="197"/>
      <c r="F54" s="197"/>
      <c r="G54" s="197"/>
      <c r="H54" s="197"/>
      <c r="I54" s="197"/>
      <c r="J54" s="197"/>
      <c r="K54" s="197"/>
    </row>
    <row r="55" spans="1:11" ht="15.75" customHeight="1" x14ac:dyDescent="0.25">
      <c r="A55" s="32"/>
    </row>
    <row r="56" spans="1:11" x14ac:dyDescent="0.25">
      <c r="A56" s="42"/>
      <c r="B56" s="27"/>
      <c r="C56" s="27"/>
      <c r="D56" s="27"/>
      <c r="E56" s="27"/>
      <c r="F56" s="27"/>
      <c r="G56" s="27"/>
      <c r="H56" s="27"/>
      <c r="I56" s="27"/>
    </row>
    <row r="57" spans="1:11" x14ac:dyDescent="0.25">
      <c r="A57" s="42"/>
      <c r="B57" s="43"/>
      <c r="C57" s="27"/>
      <c r="D57" s="27"/>
      <c r="E57" s="27"/>
      <c r="F57" s="27"/>
      <c r="G57" s="27"/>
      <c r="H57" s="27"/>
      <c r="I57" s="27"/>
    </row>
    <row r="58" spans="1:11" x14ac:dyDescent="0.25">
      <c r="A58" s="42"/>
      <c r="B58" s="43"/>
      <c r="C58" s="27"/>
      <c r="D58" s="27"/>
      <c r="E58" s="27"/>
      <c r="F58" s="27"/>
      <c r="G58" s="27"/>
      <c r="H58" s="27"/>
      <c r="I58" s="27"/>
    </row>
    <row r="59" spans="1:11" x14ac:dyDescent="0.25">
      <c r="A59" s="42"/>
      <c r="B59" s="43"/>
      <c r="C59" s="27"/>
      <c r="D59" s="27"/>
      <c r="E59" s="27"/>
      <c r="F59" s="27"/>
      <c r="G59" s="27"/>
      <c r="H59" s="27"/>
      <c r="I59" s="27"/>
    </row>
    <row r="60" spans="1:11" x14ac:dyDescent="0.25">
      <c r="A60" s="42"/>
      <c r="B60" s="27"/>
      <c r="C60" s="27"/>
      <c r="D60" s="27"/>
      <c r="E60" s="27"/>
      <c r="F60" s="27"/>
      <c r="G60" s="27"/>
      <c r="H60" s="27"/>
      <c r="I60" s="27"/>
    </row>
    <row r="61" spans="1:11" x14ac:dyDescent="0.25">
      <c r="A61" s="42"/>
      <c r="B61" s="40"/>
      <c r="C61" s="27"/>
      <c r="D61" s="27"/>
      <c r="E61" s="27"/>
      <c r="F61" s="27"/>
      <c r="G61" s="27"/>
      <c r="H61" s="27"/>
      <c r="I61" s="27"/>
    </row>
    <row r="62" spans="1:11" x14ac:dyDescent="0.25">
      <c r="A62" s="42"/>
      <c r="B62" s="27"/>
      <c r="C62" s="27"/>
      <c r="D62" s="27"/>
      <c r="E62" s="27"/>
      <c r="F62" s="27"/>
      <c r="G62" s="27"/>
      <c r="H62" s="27"/>
      <c r="I62" s="27"/>
    </row>
    <row r="63" spans="1:11" x14ac:dyDescent="0.25">
      <c r="A63" s="42"/>
      <c r="B63" s="43"/>
      <c r="C63" s="27"/>
      <c r="D63" s="27"/>
      <c r="E63" s="27"/>
      <c r="F63" s="27"/>
      <c r="G63" s="27"/>
      <c r="H63" s="27"/>
      <c r="I63" s="27"/>
    </row>
    <row r="64" spans="1:11" x14ac:dyDescent="0.25">
      <c r="A64" s="44"/>
      <c r="B64" s="43"/>
      <c r="C64" s="27"/>
      <c r="D64" s="27"/>
      <c r="E64" s="27"/>
      <c r="F64" s="27"/>
      <c r="G64" s="27"/>
      <c r="H64" s="27"/>
      <c r="I64" s="27"/>
    </row>
    <row r="65" spans="1:9" x14ac:dyDescent="0.25">
      <c r="A65" s="44"/>
      <c r="B65" s="43"/>
      <c r="C65" s="27"/>
      <c r="D65" s="27"/>
      <c r="E65" s="27"/>
      <c r="F65" s="27"/>
      <c r="G65" s="27"/>
      <c r="H65" s="27"/>
      <c r="I65" s="27"/>
    </row>
    <row r="66" spans="1:9" x14ac:dyDescent="0.25">
      <c r="A66" s="27"/>
      <c r="B66" s="43"/>
      <c r="C66" s="27"/>
      <c r="D66" s="27"/>
      <c r="E66" s="27"/>
      <c r="F66" s="27"/>
      <c r="G66" s="27"/>
      <c r="H66" s="27"/>
      <c r="I66" s="27"/>
    </row>
    <row r="67" spans="1:9" x14ac:dyDescent="0.25">
      <c r="A67" s="27"/>
      <c r="B67" s="27"/>
      <c r="C67" s="27"/>
      <c r="D67" s="27"/>
      <c r="E67" s="27"/>
      <c r="F67" s="27"/>
      <c r="G67" s="27"/>
      <c r="H67" s="27"/>
      <c r="I67" s="27"/>
    </row>
    <row r="68" spans="1:9" x14ac:dyDescent="0.25">
      <c r="A68" s="27"/>
      <c r="B68" s="27"/>
      <c r="C68" s="27"/>
      <c r="D68" s="27"/>
      <c r="E68" s="27"/>
      <c r="F68" s="27"/>
      <c r="G68" s="27"/>
      <c r="H68" s="27"/>
      <c r="I68" s="27"/>
    </row>
    <row r="69" spans="1:9" x14ac:dyDescent="0.25">
      <c r="A69" s="27"/>
      <c r="B69" s="27"/>
      <c r="C69" s="27"/>
      <c r="D69" s="27"/>
      <c r="E69" s="27"/>
      <c r="F69" s="27"/>
      <c r="G69" s="27"/>
      <c r="H69" s="27"/>
      <c r="I69" s="27"/>
    </row>
  </sheetData>
  <mergeCells count="2">
    <mergeCell ref="B54:K54"/>
    <mergeCell ref="D36:M36"/>
  </mergeCells>
  <pageMargins left="0.39" right="0.5" top="0.5" bottom="0.64" header="0.34" footer="0.5"/>
  <pageSetup paperSize="9" scale="76"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Y61"/>
  <sheetViews>
    <sheetView topLeftCell="A26" workbookViewId="0">
      <selection activeCell="C33" sqref="C33"/>
    </sheetView>
  </sheetViews>
  <sheetFormatPr defaultRowHeight="13.2" x14ac:dyDescent="0.25"/>
  <cols>
    <col min="1" max="1" width="11" customWidth="1"/>
    <col min="2" max="2" width="10.6640625" customWidth="1"/>
    <col min="3" max="3" width="16.44140625" customWidth="1"/>
    <col min="4" max="4" width="9.44140625" customWidth="1"/>
    <col min="5" max="5" width="11.88671875" customWidth="1"/>
    <col min="6" max="6" width="8.5546875" customWidth="1"/>
    <col min="7" max="7" width="11.33203125" customWidth="1"/>
    <col min="8" max="8" width="9.33203125" customWidth="1"/>
    <col min="9" max="9" width="14.44140625" customWidth="1"/>
    <col min="10" max="10" width="16" customWidth="1"/>
    <col min="11" max="11" width="12.88671875" customWidth="1"/>
    <col min="12" max="12" width="11.109375" customWidth="1"/>
    <col min="13" max="13" width="12.5546875" customWidth="1"/>
    <col min="14" max="14" width="9.6640625" customWidth="1"/>
    <col min="15" max="15" width="14.6640625" customWidth="1"/>
    <col min="17" max="17" width="14.6640625" customWidth="1"/>
    <col min="19" max="19" width="15" customWidth="1"/>
    <col min="21" max="21" width="15.5546875" customWidth="1"/>
  </cols>
  <sheetData>
    <row r="1" spans="1:25" x14ac:dyDescent="0.25">
      <c r="A1" s="65" t="s">
        <v>828</v>
      </c>
    </row>
    <row r="2" spans="1:25" ht="15.6" x14ac:dyDescent="0.3">
      <c r="A2" s="4" t="s">
        <v>132</v>
      </c>
      <c r="B2" s="4"/>
      <c r="U2" s="10"/>
      <c r="V2" s="19" t="s">
        <v>658</v>
      </c>
      <c r="W2" s="36"/>
      <c r="X2" s="18"/>
      <c r="Y2" s="18"/>
    </row>
    <row r="3" spans="1:25" ht="13.8" thickBot="1" x14ac:dyDescent="0.3"/>
    <row r="4" spans="1:25" ht="42" customHeight="1" thickBot="1" x14ac:dyDescent="0.3">
      <c r="A4" s="7" t="s">
        <v>675</v>
      </c>
      <c r="B4" s="9"/>
      <c r="C4" s="5" t="s">
        <v>455</v>
      </c>
      <c r="D4" s="9"/>
      <c r="E4" s="5" t="s">
        <v>457</v>
      </c>
      <c r="F4" s="9"/>
      <c r="G4" s="5" t="s">
        <v>460</v>
      </c>
      <c r="H4" s="14"/>
      <c r="I4" s="5" t="s">
        <v>456</v>
      </c>
      <c r="J4" s="14"/>
      <c r="K4" s="5" t="s">
        <v>649</v>
      </c>
      <c r="L4" s="14"/>
      <c r="M4" s="5" t="s">
        <v>872</v>
      </c>
      <c r="N4" s="14"/>
      <c r="O4" s="5" t="s">
        <v>461</v>
      </c>
      <c r="P4" s="6"/>
      <c r="Q4" s="5" t="s">
        <v>676</v>
      </c>
      <c r="R4" s="6"/>
      <c r="S4" s="5" t="s">
        <v>745</v>
      </c>
      <c r="T4" s="14"/>
      <c r="U4" s="8" t="s">
        <v>749</v>
      </c>
      <c r="V4" s="17"/>
    </row>
    <row r="5" spans="1:25" x14ac:dyDescent="0.25">
      <c r="A5" t="s">
        <v>683</v>
      </c>
      <c r="C5" t="s">
        <v>742</v>
      </c>
      <c r="E5" s="2">
        <v>65</v>
      </c>
      <c r="G5" t="s">
        <v>359</v>
      </c>
      <c r="I5" t="s">
        <v>728</v>
      </c>
      <c r="K5" s="2" t="s">
        <v>831</v>
      </c>
      <c r="L5" s="2"/>
      <c r="M5" s="2">
        <v>1999</v>
      </c>
      <c r="N5" s="2"/>
      <c r="O5" s="70">
        <v>2500</v>
      </c>
      <c r="Q5" s="70">
        <v>500000</v>
      </c>
      <c r="S5" s="2" t="s">
        <v>746</v>
      </c>
      <c r="T5" s="2"/>
      <c r="U5" s="18"/>
      <c r="V5" s="18"/>
      <c r="W5" s="18"/>
      <c r="X5" s="18"/>
    </row>
    <row r="6" spans="1:25" x14ac:dyDescent="0.25">
      <c r="A6" t="s">
        <v>635</v>
      </c>
      <c r="C6" t="s">
        <v>743</v>
      </c>
      <c r="E6" s="2">
        <v>18</v>
      </c>
      <c r="G6" t="s">
        <v>458</v>
      </c>
      <c r="I6" t="s">
        <v>729</v>
      </c>
      <c r="K6" s="2" t="s">
        <v>832</v>
      </c>
      <c r="L6" s="2"/>
      <c r="M6" s="2">
        <v>2000</v>
      </c>
      <c r="N6" s="2"/>
      <c r="S6" s="2" t="s">
        <v>747</v>
      </c>
      <c r="T6" s="2"/>
      <c r="U6" s="18"/>
      <c r="V6" s="18"/>
      <c r="W6" s="18"/>
      <c r="X6" s="18"/>
    </row>
    <row r="7" spans="1:25" x14ac:dyDescent="0.25">
      <c r="A7" t="s">
        <v>636</v>
      </c>
      <c r="C7" t="s">
        <v>738</v>
      </c>
      <c r="G7" t="s">
        <v>459</v>
      </c>
      <c r="K7" s="2" t="s">
        <v>833</v>
      </c>
      <c r="L7" s="20"/>
      <c r="M7" s="20"/>
      <c r="N7" s="20"/>
      <c r="S7" s="20" t="s">
        <v>748</v>
      </c>
      <c r="T7" s="20"/>
      <c r="U7" s="18"/>
      <c r="V7" s="18"/>
      <c r="W7" s="18"/>
      <c r="X7" s="18"/>
    </row>
    <row r="8" spans="1:25" x14ac:dyDescent="0.25">
      <c r="K8" s="2" t="s">
        <v>834</v>
      </c>
      <c r="L8" s="20"/>
      <c r="M8" s="20"/>
      <c r="N8" s="20"/>
      <c r="S8" s="20"/>
      <c r="T8" s="20"/>
      <c r="U8" s="18"/>
      <c r="V8" s="18"/>
      <c r="W8" s="18"/>
      <c r="X8" s="18"/>
    </row>
    <row r="9" spans="1:25" x14ac:dyDescent="0.25">
      <c r="K9" t="s">
        <v>566</v>
      </c>
    </row>
    <row r="10" spans="1:25" x14ac:dyDescent="0.25">
      <c r="K10" t="s">
        <v>136</v>
      </c>
    </row>
    <row r="12" spans="1:25" x14ac:dyDescent="0.25">
      <c r="A12" s="57" t="s">
        <v>722</v>
      </c>
      <c r="B12" s="50" t="s">
        <v>365</v>
      </c>
    </row>
    <row r="13" spans="1:25" x14ac:dyDescent="0.25">
      <c r="A13" s="51"/>
      <c r="B13" s="50"/>
    </row>
    <row r="14" spans="1:25" ht="17.399999999999999" x14ac:dyDescent="0.3">
      <c r="A14" s="23" t="s">
        <v>710</v>
      </c>
    </row>
    <row r="16" spans="1:25" x14ac:dyDescent="0.25">
      <c r="A16" s="30" t="s">
        <v>641</v>
      </c>
    </row>
    <row r="17" spans="1:11" ht="15.75" customHeight="1" x14ac:dyDescent="0.25">
      <c r="B17" s="66" t="s">
        <v>683</v>
      </c>
      <c r="D17" s="197" t="s">
        <v>236</v>
      </c>
      <c r="E17" s="197"/>
      <c r="F17" s="197"/>
      <c r="G17" s="197"/>
      <c r="H17" s="197"/>
      <c r="I17" s="197"/>
      <c r="J17" s="197"/>
      <c r="K17" s="197"/>
    </row>
    <row r="18" spans="1:11" x14ac:dyDescent="0.25">
      <c r="B18" s="31" t="s">
        <v>635</v>
      </c>
      <c r="D18" s="22"/>
    </row>
    <row r="19" spans="1:11" x14ac:dyDescent="0.25">
      <c r="B19" s="31" t="s">
        <v>234</v>
      </c>
      <c r="D19" s="22"/>
    </row>
    <row r="20" spans="1:11" x14ac:dyDescent="0.25">
      <c r="B20" s="31"/>
      <c r="D20" s="22"/>
    </row>
    <row r="21" spans="1:11" x14ac:dyDescent="0.25">
      <c r="A21" s="30" t="s">
        <v>62</v>
      </c>
      <c r="B21" s="31"/>
      <c r="D21" s="22"/>
    </row>
    <row r="22" spans="1:11" x14ac:dyDescent="0.25">
      <c r="A22" s="30"/>
      <c r="B22" s="31" t="s">
        <v>730</v>
      </c>
      <c r="D22" t="s">
        <v>135</v>
      </c>
    </row>
    <row r="23" spans="1:11" x14ac:dyDescent="0.25">
      <c r="B23" s="31" t="s">
        <v>738</v>
      </c>
      <c r="D23" t="s">
        <v>133</v>
      </c>
    </row>
    <row r="24" spans="1:11" x14ac:dyDescent="0.25">
      <c r="B24" s="31"/>
      <c r="D24" t="s">
        <v>794</v>
      </c>
    </row>
    <row r="25" spans="1:11" x14ac:dyDescent="0.25">
      <c r="B25" s="31" t="s">
        <v>739</v>
      </c>
      <c r="D25" t="s">
        <v>795</v>
      </c>
    </row>
    <row r="26" spans="1:11" x14ac:dyDescent="0.25">
      <c r="B26" s="31" t="s">
        <v>740</v>
      </c>
      <c r="D26" t="s">
        <v>796</v>
      </c>
    </row>
    <row r="27" spans="1:11" x14ac:dyDescent="0.25">
      <c r="B27" s="31" t="s">
        <v>797</v>
      </c>
      <c r="D27" t="s">
        <v>798</v>
      </c>
    </row>
    <row r="28" spans="1:11" x14ac:dyDescent="0.25">
      <c r="B28" s="31" t="s">
        <v>799</v>
      </c>
      <c r="D28" t="s">
        <v>800</v>
      </c>
    </row>
    <row r="29" spans="1:11" x14ac:dyDescent="0.25">
      <c r="B29" s="31" t="s">
        <v>801</v>
      </c>
      <c r="D29" t="s">
        <v>802</v>
      </c>
    </row>
    <row r="30" spans="1:11" x14ac:dyDescent="0.25">
      <c r="B30" s="31" t="s">
        <v>741</v>
      </c>
      <c r="D30" t="s">
        <v>803</v>
      </c>
    </row>
    <row r="31" spans="1:11" x14ac:dyDescent="0.25">
      <c r="B31" s="31" t="s">
        <v>804</v>
      </c>
      <c r="D31" t="s">
        <v>794</v>
      </c>
    </row>
    <row r="32" spans="1:11" x14ac:dyDescent="0.25">
      <c r="B32" s="31"/>
    </row>
    <row r="33" spans="1:10" x14ac:dyDescent="0.25">
      <c r="A33" s="30" t="s">
        <v>649</v>
      </c>
      <c r="B33" s="31" t="s">
        <v>831</v>
      </c>
      <c r="C33" t="s">
        <v>134</v>
      </c>
    </row>
    <row r="34" spans="1:10" x14ac:dyDescent="0.25">
      <c r="B34" s="31" t="s">
        <v>832</v>
      </c>
      <c r="C34" t="s">
        <v>462</v>
      </c>
    </row>
    <row r="35" spans="1:10" x14ac:dyDescent="0.25">
      <c r="B35" s="31" t="s">
        <v>833</v>
      </c>
      <c r="C35" t="s">
        <v>463</v>
      </c>
    </row>
    <row r="36" spans="1:10" x14ac:dyDescent="0.25">
      <c r="B36" s="31" t="s">
        <v>834</v>
      </c>
      <c r="C36" t="s">
        <v>464</v>
      </c>
    </row>
    <row r="37" spans="1:10" x14ac:dyDescent="0.25">
      <c r="B37" s="31" t="s">
        <v>866</v>
      </c>
      <c r="C37" t="s">
        <v>137</v>
      </c>
    </row>
    <row r="38" spans="1:10" x14ac:dyDescent="0.25">
      <c r="B38" s="54" t="s">
        <v>567</v>
      </c>
      <c r="C38" t="s">
        <v>237</v>
      </c>
    </row>
    <row r="39" spans="1:10" x14ac:dyDescent="0.25">
      <c r="B39" s="78" t="s">
        <v>80</v>
      </c>
      <c r="C39" t="s">
        <v>238</v>
      </c>
    </row>
    <row r="40" spans="1:10" x14ac:dyDescent="0.25">
      <c r="B40" s="31"/>
      <c r="C40" s="73"/>
    </row>
    <row r="41" spans="1:10" x14ac:dyDescent="0.25">
      <c r="A41" s="30" t="s">
        <v>647</v>
      </c>
      <c r="B41" s="31"/>
    </row>
    <row r="42" spans="1:10" x14ac:dyDescent="0.25">
      <c r="B42" s="31" t="s">
        <v>728</v>
      </c>
      <c r="D42" t="s">
        <v>535</v>
      </c>
    </row>
    <row r="43" spans="1:10" x14ac:dyDescent="0.25">
      <c r="B43" s="31" t="s">
        <v>729</v>
      </c>
      <c r="D43" t="s">
        <v>536</v>
      </c>
    </row>
    <row r="44" spans="1:10" x14ac:dyDescent="0.25">
      <c r="B44" s="31"/>
    </row>
    <row r="45" spans="1:10" x14ac:dyDescent="0.25">
      <c r="A45" s="30" t="s">
        <v>63</v>
      </c>
      <c r="B45" s="31"/>
    </row>
    <row r="46" spans="1:10" ht="13.5" customHeight="1" x14ac:dyDescent="0.25">
      <c r="B46" s="31"/>
    </row>
    <row r="47" spans="1:10" ht="24.75" customHeight="1" x14ac:dyDescent="0.25">
      <c r="B47" s="66" t="s">
        <v>742</v>
      </c>
      <c r="C47" s="197" t="s">
        <v>139</v>
      </c>
      <c r="D47" s="197"/>
      <c r="E47" s="197"/>
      <c r="F47" s="197"/>
      <c r="G47" s="197"/>
      <c r="H47" s="197"/>
      <c r="I47" s="197"/>
      <c r="J47" s="197"/>
    </row>
    <row r="48" spans="1:10" x14ac:dyDescent="0.25">
      <c r="B48" s="31"/>
    </row>
    <row r="49" spans="1:11" ht="25.5" customHeight="1" x14ac:dyDescent="0.25">
      <c r="B49" s="66" t="s">
        <v>743</v>
      </c>
      <c r="C49" s="197" t="s">
        <v>239</v>
      </c>
      <c r="D49" s="197"/>
      <c r="E49" s="197"/>
      <c r="F49" s="197"/>
      <c r="G49" s="197"/>
      <c r="H49" s="197"/>
      <c r="I49" s="197"/>
      <c r="J49" s="197"/>
    </row>
    <row r="50" spans="1:11" x14ac:dyDescent="0.25">
      <c r="B50" s="31"/>
    </row>
    <row r="51" spans="1:11" x14ac:dyDescent="0.25">
      <c r="B51" s="31"/>
    </row>
    <row r="52" spans="1:11" x14ac:dyDescent="0.25">
      <c r="B52" s="31"/>
    </row>
    <row r="53" spans="1:11" x14ac:dyDescent="0.25">
      <c r="A53" s="30" t="s">
        <v>745</v>
      </c>
      <c r="B53" s="31" t="s">
        <v>746</v>
      </c>
      <c r="C53" t="s">
        <v>537</v>
      </c>
    </row>
    <row r="54" spans="1:11" x14ac:dyDescent="0.25">
      <c r="B54" s="31" t="s">
        <v>748</v>
      </c>
      <c r="C54" t="s">
        <v>39</v>
      </c>
    </row>
    <row r="55" spans="1:11" x14ac:dyDescent="0.25">
      <c r="B55" s="31" t="s">
        <v>747</v>
      </c>
      <c r="C55" t="s">
        <v>40</v>
      </c>
    </row>
    <row r="56" spans="1:11" x14ac:dyDescent="0.25">
      <c r="A56" s="31"/>
    </row>
    <row r="57" spans="1:11" ht="17.399999999999999" x14ac:dyDescent="0.3">
      <c r="A57" s="23" t="s">
        <v>693</v>
      </c>
    </row>
    <row r="58" spans="1:11" ht="13.8" thickBot="1" x14ac:dyDescent="0.3"/>
    <row r="59" spans="1:11" ht="28.5" customHeight="1" thickBot="1" x14ac:dyDescent="0.3">
      <c r="A59" s="67" t="s">
        <v>838</v>
      </c>
      <c r="C59" s="205" t="s">
        <v>465</v>
      </c>
      <c r="D59" s="206"/>
      <c r="E59" s="206"/>
      <c r="F59" s="206"/>
      <c r="G59" s="206"/>
      <c r="H59" s="206"/>
      <c r="I59" s="206"/>
      <c r="J59" s="207"/>
    </row>
    <row r="60" spans="1:11" x14ac:dyDescent="0.25">
      <c r="A60" s="32"/>
    </row>
    <row r="61" spans="1:11" ht="81" customHeight="1" x14ac:dyDescent="0.25">
      <c r="A61" s="67" t="s">
        <v>714</v>
      </c>
      <c r="B61" s="69"/>
      <c r="C61" s="203" t="str">
        <f>CONCATENATE(D17," of ",C33," 2000", " at the ", D42," on the ", C47,". The payout above/below the strike is at 2500 ",C54," and maximum payout is set at 500,000 ",C54,".")</f>
        <v>An agreement whereby a floating level of transaction unit is exchanged  for a fixed level of transaction unit  of a period from 00:00 a.m. hours 1st January to 00:00 a.m. hours 1st April 2000 at the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Pounds Sterling and maximum payout is set at 500,000 Pounds Sterling.</v>
      </c>
      <c r="D61" s="203"/>
      <c r="E61" s="203"/>
      <c r="F61" s="203"/>
      <c r="G61" s="203"/>
      <c r="H61" s="203"/>
      <c r="I61" s="203"/>
      <c r="J61" s="203"/>
      <c r="K61" s="197"/>
    </row>
  </sheetData>
  <mergeCells count="5">
    <mergeCell ref="C61:K61"/>
    <mergeCell ref="D17:K17"/>
    <mergeCell ref="C47:J47"/>
    <mergeCell ref="C49:J49"/>
    <mergeCell ref="C59:J59"/>
  </mergeCells>
  <pageMargins left="0.22" right="0.51" top="0.3" bottom="0.33" header="0.18" footer="0.21"/>
  <pageSetup scale="8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B9" sqref="B9"/>
    </sheetView>
  </sheetViews>
  <sheetFormatPr defaultRowHeight="13.2" x14ac:dyDescent="0.25"/>
  <cols>
    <col min="1" max="1" width="13.33203125" customWidth="1"/>
    <col min="2" max="2" width="47.5546875" customWidth="1"/>
  </cols>
  <sheetData>
    <row r="2" spans="1:7" ht="17.399999999999999" x14ac:dyDescent="0.3">
      <c r="A2" s="84" t="s">
        <v>264</v>
      </c>
      <c r="G2" s="84" t="s">
        <v>828</v>
      </c>
    </row>
    <row r="4" spans="1:7" s="82" customFormat="1" ht="29.25" customHeight="1" x14ac:dyDescent="0.25">
      <c r="A4" s="87" t="s">
        <v>263</v>
      </c>
      <c r="B4" s="87" t="s">
        <v>272</v>
      </c>
    </row>
    <row r="5" spans="1:7" s="69" customFormat="1" ht="24.9" customHeight="1" x14ac:dyDescent="0.25">
      <c r="A5" s="83" t="s">
        <v>822</v>
      </c>
      <c r="B5" s="83" t="s">
        <v>481</v>
      </c>
    </row>
    <row r="6" spans="1:7" s="69" customFormat="1" ht="24.9" customHeight="1" x14ac:dyDescent="0.25">
      <c r="A6" s="83" t="s">
        <v>823</v>
      </c>
      <c r="B6" s="83" t="s">
        <v>481</v>
      </c>
    </row>
    <row r="7" spans="1:7" s="69" customFormat="1" ht="39.75" customHeight="1" x14ac:dyDescent="0.25">
      <c r="A7" s="83" t="s">
        <v>824</v>
      </c>
      <c r="B7" s="83" t="s">
        <v>348</v>
      </c>
    </row>
    <row r="8" spans="1:7" s="69" customFormat="1" ht="28.5" customHeight="1" x14ac:dyDescent="0.25">
      <c r="A8" s="83" t="s">
        <v>825</v>
      </c>
      <c r="B8" s="83" t="s">
        <v>347</v>
      </c>
    </row>
    <row r="9" spans="1:7" s="69" customFormat="1" ht="24.9" customHeight="1" x14ac:dyDescent="0.25">
      <c r="A9" s="83" t="s">
        <v>826</v>
      </c>
      <c r="B9" s="83" t="s">
        <v>337</v>
      </c>
    </row>
    <row r="10" spans="1:7" s="69" customFormat="1" ht="24.9" customHeight="1" x14ac:dyDescent="0.25">
      <c r="A10" s="83" t="s">
        <v>827</v>
      </c>
      <c r="B10" s="83" t="s">
        <v>481</v>
      </c>
    </row>
    <row r="11" spans="1:7" s="69" customFormat="1" ht="24.9" customHeight="1" x14ac:dyDescent="0.25">
      <c r="A11" s="83" t="s">
        <v>828</v>
      </c>
      <c r="B11" s="83" t="s">
        <v>481</v>
      </c>
    </row>
    <row r="12" spans="1:7" s="69" customFormat="1" ht="24.9" customHeight="1" x14ac:dyDescent="0.25">
      <c r="A12" s="83" t="s">
        <v>837</v>
      </c>
      <c r="B12" s="83" t="s">
        <v>481</v>
      </c>
    </row>
    <row r="13" spans="1:7" s="69" customFormat="1" ht="24.9" customHeight="1" x14ac:dyDescent="0.25">
      <c r="A13" s="83" t="s">
        <v>262</v>
      </c>
      <c r="B13" s="83" t="s">
        <v>336</v>
      </c>
    </row>
    <row r="16" spans="1:7" x14ac:dyDescent="0.25">
      <c r="A16" t="s">
        <v>335</v>
      </c>
    </row>
  </sheetData>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69"/>
  <sheetViews>
    <sheetView workbookViewId="0">
      <selection activeCell="H6" sqref="H6"/>
    </sheetView>
  </sheetViews>
  <sheetFormatPr defaultRowHeight="13.2" x14ac:dyDescent="0.25"/>
  <cols>
    <col min="1" max="1" width="16.44140625" customWidth="1"/>
    <col min="2" max="2" width="15.6640625" customWidth="1"/>
    <col min="3" max="3" width="10.5546875" customWidth="1"/>
    <col min="5" max="5" width="14.88671875" customWidth="1"/>
    <col min="7" max="7" width="12.88671875" customWidth="1"/>
    <col min="11" max="11" width="11.44140625" customWidth="1"/>
    <col min="13" max="13" width="11.33203125" customWidth="1"/>
  </cols>
  <sheetData>
    <row r="1" spans="1:15" x14ac:dyDescent="0.25">
      <c r="A1" s="65" t="s">
        <v>69</v>
      </c>
    </row>
    <row r="2" spans="1:15" ht="17.399999999999999" x14ac:dyDescent="0.3">
      <c r="A2" s="23" t="s">
        <v>727</v>
      </c>
      <c r="B2" s="4"/>
    </row>
    <row r="3" spans="1:15" ht="13.8" thickBot="1" x14ac:dyDescent="0.3"/>
    <row r="4" spans="1:15" ht="34.5" customHeight="1" thickBot="1" x14ac:dyDescent="0.3">
      <c r="A4" s="7" t="s">
        <v>660</v>
      </c>
      <c r="B4" s="9"/>
      <c r="C4" s="5" t="s">
        <v>647</v>
      </c>
      <c r="D4" s="6"/>
      <c r="E4" s="5" t="s">
        <v>649</v>
      </c>
      <c r="G4" s="5" t="s">
        <v>872</v>
      </c>
      <c r="I4" s="5" t="s">
        <v>745</v>
      </c>
      <c r="J4" s="6"/>
      <c r="K4" s="34" t="s">
        <v>750</v>
      </c>
      <c r="M4" s="34" t="s">
        <v>685</v>
      </c>
    </row>
    <row r="5" spans="1:15" x14ac:dyDescent="0.25">
      <c r="A5" t="s">
        <v>265</v>
      </c>
      <c r="C5" t="s">
        <v>334</v>
      </c>
      <c r="E5" s="16" t="s">
        <v>831</v>
      </c>
      <c r="G5" s="2">
        <v>1999</v>
      </c>
      <c r="I5" s="22" t="s">
        <v>746</v>
      </c>
      <c r="J5" s="18"/>
      <c r="K5" s="18" t="s">
        <v>751</v>
      </c>
      <c r="M5" t="s">
        <v>295</v>
      </c>
    </row>
    <row r="6" spans="1:15" x14ac:dyDescent="0.25">
      <c r="E6" s="2" t="s">
        <v>832</v>
      </c>
      <c r="G6" s="2">
        <v>2000</v>
      </c>
      <c r="I6" s="22" t="s">
        <v>747</v>
      </c>
      <c r="J6" s="18"/>
      <c r="K6" s="18" t="s">
        <v>752</v>
      </c>
    </row>
    <row r="7" spans="1:15" x14ac:dyDescent="0.25">
      <c r="E7" t="s">
        <v>833</v>
      </c>
      <c r="G7" s="2"/>
      <c r="I7" s="22" t="s">
        <v>757</v>
      </c>
      <c r="K7" t="s">
        <v>753</v>
      </c>
    </row>
    <row r="8" spans="1:15" x14ac:dyDescent="0.25">
      <c r="E8" t="s">
        <v>834</v>
      </c>
      <c r="G8" s="2"/>
      <c r="I8" s="33" t="s">
        <v>37</v>
      </c>
      <c r="K8" t="s">
        <v>754</v>
      </c>
    </row>
    <row r="9" spans="1:15" x14ac:dyDescent="0.25">
      <c r="E9" s="48" t="s">
        <v>873</v>
      </c>
      <c r="I9" s="22" t="s">
        <v>759</v>
      </c>
    </row>
    <row r="10" spans="1:15" x14ac:dyDescent="0.25">
      <c r="I10" s="22" t="s">
        <v>232</v>
      </c>
    </row>
    <row r="11" spans="1:15" x14ac:dyDescent="0.25">
      <c r="I11" s="22" t="s">
        <v>761</v>
      </c>
    </row>
    <row r="12" spans="1:15" x14ac:dyDescent="0.25">
      <c r="I12" s="22" t="s">
        <v>762</v>
      </c>
    </row>
    <row r="13" spans="1:15" ht="13.8" thickBot="1" x14ac:dyDescent="0.3"/>
    <row r="14" spans="1:15" ht="27" thickBot="1" x14ac:dyDescent="0.3">
      <c r="A14" s="7" t="s">
        <v>680</v>
      </c>
      <c r="B14" s="9"/>
      <c r="C14" s="5" t="s">
        <v>647</v>
      </c>
      <c r="D14" s="6"/>
      <c r="E14" s="5" t="s">
        <v>649</v>
      </c>
      <c r="G14" s="5" t="s">
        <v>872</v>
      </c>
      <c r="I14" s="5" t="s">
        <v>781</v>
      </c>
      <c r="J14" s="6"/>
      <c r="K14" s="5" t="s">
        <v>782</v>
      </c>
      <c r="M14" s="5" t="s">
        <v>745</v>
      </c>
      <c r="N14" s="6"/>
      <c r="O14" s="34" t="s">
        <v>750</v>
      </c>
    </row>
    <row r="15" spans="1:15" x14ac:dyDescent="0.25">
      <c r="A15" t="s">
        <v>73</v>
      </c>
      <c r="C15" t="s">
        <v>334</v>
      </c>
      <c r="E15" s="16" t="s">
        <v>831</v>
      </c>
      <c r="G15" s="2">
        <v>1999</v>
      </c>
      <c r="M15" s="22" t="s">
        <v>746</v>
      </c>
      <c r="N15" s="18"/>
      <c r="O15" s="18" t="s">
        <v>751</v>
      </c>
    </row>
    <row r="16" spans="1:15" x14ac:dyDescent="0.25">
      <c r="A16" t="s">
        <v>687</v>
      </c>
      <c r="C16" t="s">
        <v>482</v>
      </c>
      <c r="E16" s="2" t="s">
        <v>832</v>
      </c>
      <c r="G16" s="2">
        <v>2000</v>
      </c>
      <c r="M16" s="22" t="s">
        <v>747</v>
      </c>
      <c r="N16" s="18"/>
      <c r="O16" s="18" t="s">
        <v>752</v>
      </c>
    </row>
    <row r="17" spans="1:15" x14ac:dyDescent="0.25">
      <c r="E17" t="s">
        <v>833</v>
      </c>
      <c r="G17" s="2"/>
      <c r="M17" s="22" t="s">
        <v>757</v>
      </c>
      <c r="O17" t="s">
        <v>753</v>
      </c>
    </row>
    <row r="18" spans="1:15" x14ac:dyDescent="0.25">
      <c r="E18" t="s">
        <v>834</v>
      </c>
      <c r="G18" s="2"/>
      <c r="M18" s="33" t="s">
        <v>37</v>
      </c>
      <c r="O18" t="s">
        <v>754</v>
      </c>
    </row>
    <row r="19" spans="1:15" x14ac:dyDescent="0.25">
      <c r="E19" s="48" t="s">
        <v>873</v>
      </c>
      <c r="M19" s="22" t="s">
        <v>759</v>
      </c>
    </row>
    <row r="20" spans="1:15" x14ac:dyDescent="0.25">
      <c r="A20" s="57" t="s">
        <v>682</v>
      </c>
      <c r="B20" s="58" t="s">
        <v>59</v>
      </c>
      <c r="M20" s="22" t="s">
        <v>232</v>
      </c>
    </row>
    <row r="21" spans="1:15" x14ac:dyDescent="0.25">
      <c r="A21" s="51"/>
      <c r="B21" s="50" t="s">
        <v>60</v>
      </c>
      <c r="M21" s="22" t="s">
        <v>761</v>
      </c>
    </row>
    <row r="22" spans="1:15" x14ac:dyDescent="0.25">
      <c r="B22" s="3"/>
      <c r="M22" s="22" t="s">
        <v>762</v>
      </c>
    </row>
    <row r="23" spans="1:15" ht="17.399999999999999" x14ac:dyDescent="0.3">
      <c r="A23" s="23" t="s">
        <v>710</v>
      </c>
      <c r="B23" s="3"/>
    </row>
    <row r="24" spans="1:15" x14ac:dyDescent="0.25">
      <c r="A24" s="37"/>
      <c r="B24" s="3"/>
    </row>
    <row r="25" spans="1:15" x14ac:dyDescent="0.25">
      <c r="A25" s="74" t="s">
        <v>641</v>
      </c>
      <c r="B25" s="73"/>
      <c r="C25" s="73"/>
      <c r="D25" s="73"/>
    </row>
    <row r="26" spans="1:15" x14ac:dyDescent="0.25">
      <c r="A26" s="73"/>
      <c r="B26" s="75" t="s">
        <v>140</v>
      </c>
      <c r="C26" s="73" t="s">
        <v>543</v>
      </c>
    </row>
    <row r="27" spans="1:15" x14ac:dyDescent="0.25">
      <c r="A27" s="73"/>
      <c r="B27" s="75" t="s">
        <v>73</v>
      </c>
      <c r="C27" s="73" t="s">
        <v>544</v>
      </c>
    </row>
    <row r="28" spans="1:15" x14ac:dyDescent="0.25">
      <c r="A28" s="37"/>
      <c r="B28" s="31" t="s">
        <v>687</v>
      </c>
      <c r="C28" t="s">
        <v>487</v>
      </c>
    </row>
    <row r="29" spans="1:15" x14ac:dyDescent="0.25">
      <c r="A29" s="37"/>
      <c r="B29" s="31"/>
    </row>
    <row r="30" spans="1:15" x14ac:dyDescent="0.25">
      <c r="A30" s="60" t="s">
        <v>647</v>
      </c>
      <c r="B30" s="31" t="s">
        <v>334</v>
      </c>
      <c r="C30" t="s">
        <v>639</v>
      </c>
    </row>
    <row r="31" spans="1:15" x14ac:dyDescent="0.25">
      <c r="A31" s="35"/>
      <c r="B31" s="31" t="s">
        <v>482</v>
      </c>
      <c r="C31" t="s">
        <v>640</v>
      </c>
    </row>
    <row r="32" spans="1:15" x14ac:dyDescent="0.25">
      <c r="A32" s="35"/>
    </row>
    <row r="33" spans="1:19" x14ac:dyDescent="0.25">
      <c r="A33" s="59" t="s">
        <v>649</v>
      </c>
      <c r="B33" s="77" t="s">
        <v>566</v>
      </c>
      <c r="C33" s="73" t="s">
        <v>488</v>
      </c>
    </row>
    <row r="34" spans="1:19" x14ac:dyDescent="0.25">
      <c r="B34" s="31" t="s">
        <v>831</v>
      </c>
      <c r="C34" t="s">
        <v>483</v>
      </c>
    </row>
    <row r="35" spans="1:19" x14ac:dyDescent="0.25">
      <c r="A35" s="52"/>
      <c r="B35" s="31" t="s">
        <v>832</v>
      </c>
      <c r="C35" t="s">
        <v>484</v>
      </c>
    </row>
    <row r="36" spans="1:19" x14ac:dyDescent="0.25">
      <c r="A36" s="52"/>
      <c r="B36" s="31" t="s">
        <v>833</v>
      </c>
      <c r="C36" t="s">
        <v>485</v>
      </c>
    </row>
    <row r="37" spans="1:19" x14ac:dyDescent="0.25">
      <c r="B37" t="s">
        <v>834</v>
      </c>
      <c r="C37" t="s">
        <v>486</v>
      </c>
    </row>
    <row r="38" spans="1:19" x14ac:dyDescent="0.25">
      <c r="A38" s="73"/>
      <c r="B38" s="78" t="s">
        <v>878</v>
      </c>
      <c r="C38" s="73" t="s">
        <v>731</v>
      </c>
      <c r="E38" s="73"/>
      <c r="F38" s="73"/>
      <c r="G38" s="73"/>
      <c r="H38" s="73"/>
      <c r="I38" s="73"/>
      <c r="J38" s="73"/>
      <c r="K38" s="73"/>
      <c r="L38" s="73"/>
      <c r="M38" s="73"/>
      <c r="N38" s="73"/>
      <c r="O38" s="73"/>
      <c r="P38" s="73"/>
      <c r="Q38" s="73"/>
      <c r="R38" s="73"/>
      <c r="S38" s="73"/>
    </row>
    <row r="39" spans="1:19" x14ac:dyDescent="0.25">
      <c r="A39" s="73"/>
      <c r="B39" s="78" t="s">
        <v>643</v>
      </c>
      <c r="C39" s="73" t="s">
        <v>732</v>
      </c>
      <c r="E39" s="73"/>
      <c r="F39" s="73"/>
      <c r="G39" s="73"/>
      <c r="H39" s="73"/>
      <c r="I39" s="73"/>
      <c r="J39" s="73"/>
      <c r="K39" s="73"/>
      <c r="L39" s="73"/>
      <c r="M39" s="73"/>
      <c r="N39" s="73"/>
      <c r="O39" s="73"/>
      <c r="P39" s="73"/>
      <c r="Q39" s="73"/>
      <c r="R39" s="73"/>
      <c r="S39" s="73"/>
    </row>
    <row r="40" spans="1:19" x14ac:dyDescent="0.25">
      <c r="A40" s="79"/>
      <c r="B40" s="78" t="s">
        <v>870</v>
      </c>
      <c r="C40" s="73" t="s">
        <v>733</v>
      </c>
      <c r="E40" s="73"/>
      <c r="F40" s="73"/>
      <c r="G40" s="73"/>
      <c r="H40" s="73"/>
      <c r="I40" s="73"/>
      <c r="J40" s="73"/>
      <c r="K40" s="73"/>
      <c r="L40" s="73"/>
      <c r="M40" s="73"/>
      <c r="N40" s="73"/>
      <c r="O40" s="73"/>
      <c r="P40" s="73"/>
      <c r="Q40" s="73"/>
      <c r="R40" s="73"/>
      <c r="S40" s="73"/>
    </row>
    <row r="41" spans="1:19" x14ac:dyDescent="0.25">
      <c r="A41" s="79"/>
      <c r="B41" s="78" t="s">
        <v>651</v>
      </c>
      <c r="C41" s="73" t="s">
        <v>734</v>
      </c>
      <c r="E41" s="73"/>
      <c r="F41" s="73"/>
      <c r="G41" s="73"/>
      <c r="H41" s="73"/>
      <c r="I41" s="73"/>
      <c r="J41" s="73"/>
      <c r="K41" s="73"/>
      <c r="L41" s="73"/>
      <c r="M41" s="73"/>
      <c r="N41" s="73"/>
      <c r="O41" s="73"/>
      <c r="P41" s="73"/>
      <c r="Q41" s="73"/>
      <c r="R41" s="73"/>
      <c r="S41" s="73"/>
    </row>
    <row r="42" spans="1:19" x14ac:dyDescent="0.25">
      <c r="A42" s="79"/>
      <c r="B42" s="78" t="s">
        <v>659</v>
      </c>
      <c r="C42" s="73" t="s">
        <v>735</v>
      </c>
      <c r="E42" s="73"/>
      <c r="F42" s="73"/>
      <c r="G42" s="73"/>
      <c r="H42" s="73"/>
      <c r="I42" s="73"/>
      <c r="J42" s="73"/>
      <c r="K42" s="73"/>
      <c r="L42" s="73"/>
      <c r="M42" s="73"/>
      <c r="N42" s="73"/>
      <c r="O42" s="73"/>
      <c r="P42" s="73"/>
      <c r="Q42" s="73"/>
      <c r="R42" s="73"/>
      <c r="S42" s="73"/>
    </row>
    <row r="43" spans="1:19" x14ac:dyDescent="0.25">
      <c r="A43" s="79"/>
      <c r="B43" s="78" t="s">
        <v>871</v>
      </c>
      <c r="C43" s="73" t="s">
        <v>736</v>
      </c>
      <c r="E43" s="73"/>
      <c r="F43" s="73"/>
      <c r="G43" s="73"/>
      <c r="H43" s="73"/>
      <c r="I43" s="73"/>
      <c r="J43" s="73"/>
      <c r="K43" s="73"/>
      <c r="L43" s="73"/>
      <c r="M43" s="73"/>
      <c r="N43" s="73"/>
      <c r="O43" s="73"/>
      <c r="P43" s="73"/>
      <c r="Q43" s="73"/>
      <c r="R43" s="73"/>
      <c r="S43" s="73"/>
    </row>
    <row r="44" spans="1:19" x14ac:dyDescent="0.25">
      <c r="A44" s="79"/>
      <c r="B44" s="78" t="s">
        <v>80</v>
      </c>
      <c r="C44" s="73" t="s">
        <v>737</v>
      </c>
      <c r="E44" s="73"/>
      <c r="F44" s="73"/>
      <c r="G44" s="73"/>
      <c r="H44" s="73"/>
      <c r="I44" s="73"/>
      <c r="J44" s="73"/>
      <c r="K44" s="73"/>
      <c r="L44" s="73"/>
      <c r="M44" s="73"/>
      <c r="N44" s="73"/>
      <c r="O44" s="73"/>
      <c r="P44" s="73"/>
      <c r="Q44" s="73"/>
      <c r="R44" s="73"/>
      <c r="S44" s="73"/>
    </row>
    <row r="45" spans="1:19" x14ac:dyDescent="0.25">
      <c r="A45" s="74" t="s">
        <v>750</v>
      </c>
      <c r="B45" s="73"/>
      <c r="C45" s="73"/>
      <c r="D45" s="73"/>
    </row>
    <row r="46" spans="1:19" x14ac:dyDescent="0.25">
      <c r="A46" s="73"/>
      <c r="B46" s="46" t="s">
        <v>64</v>
      </c>
      <c r="C46" s="73" t="s">
        <v>130</v>
      </c>
    </row>
    <row r="47" spans="1:19" x14ac:dyDescent="0.25">
      <c r="A47" s="73"/>
      <c r="B47" s="46" t="s">
        <v>65</v>
      </c>
      <c r="C47" s="73" t="s">
        <v>542</v>
      </c>
    </row>
    <row r="48" spans="1:19" x14ac:dyDescent="0.25">
      <c r="A48" s="73"/>
      <c r="B48" s="46" t="s">
        <v>752</v>
      </c>
      <c r="C48" s="73" t="s">
        <v>562</v>
      </c>
    </row>
    <row r="49" spans="1:9" x14ac:dyDescent="0.25">
      <c r="A49" s="73"/>
      <c r="B49" s="75" t="s">
        <v>753</v>
      </c>
      <c r="C49" s="73" t="s">
        <v>66</v>
      </c>
    </row>
    <row r="50" spans="1:9" x14ac:dyDescent="0.25">
      <c r="A50" s="73"/>
      <c r="B50" s="75" t="s">
        <v>754</v>
      </c>
      <c r="C50" s="73" t="s">
        <v>72</v>
      </c>
    </row>
    <row r="51" spans="1:9" x14ac:dyDescent="0.25">
      <c r="B51" s="31"/>
    </row>
    <row r="52" spans="1:9" x14ac:dyDescent="0.25">
      <c r="A52" s="30" t="s">
        <v>745</v>
      </c>
      <c r="B52" s="31" t="s">
        <v>746</v>
      </c>
      <c r="C52" s="22" t="s">
        <v>38</v>
      </c>
    </row>
    <row r="53" spans="1:9" x14ac:dyDescent="0.25">
      <c r="B53" s="31" t="s">
        <v>747</v>
      </c>
      <c r="C53" s="22" t="s">
        <v>40</v>
      </c>
    </row>
    <row r="54" spans="1:9" x14ac:dyDescent="0.25">
      <c r="B54" s="31" t="s">
        <v>757</v>
      </c>
      <c r="C54" s="22" t="s">
        <v>41</v>
      </c>
    </row>
    <row r="55" spans="1:9" x14ac:dyDescent="0.25">
      <c r="B55" s="32" t="s">
        <v>37</v>
      </c>
      <c r="C55" s="33" t="s">
        <v>42</v>
      </c>
    </row>
    <row r="56" spans="1:9" x14ac:dyDescent="0.25">
      <c r="B56" s="31" t="s">
        <v>759</v>
      </c>
      <c r="C56" s="22" t="s">
        <v>43</v>
      </c>
    </row>
    <row r="57" spans="1:9" x14ac:dyDescent="0.25">
      <c r="B57" s="31" t="s">
        <v>232</v>
      </c>
      <c r="C57" s="22" t="s">
        <v>44</v>
      </c>
    </row>
    <row r="58" spans="1:9" x14ac:dyDescent="0.25">
      <c r="B58" s="31" t="s">
        <v>761</v>
      </c>
      <c r="C58" s="22" t="s">
        <v>45</v>
      </c>
    </row>
    <row r="59" spans="1:9" x14ac:dyDescent="0.25">
      <c r="B59" s="31" t="s">
        <v>762</v>
      </c>
      <c r="C59" s="22" t="s">
        <v>46</v>
      </c>
    </row>
    <row r="60" spans="1:9" x14ac:dyDescent="0.25">
      <c r="B60" s="31" t="s">
        <v>748</v>
      </c>
      <c r="C60" t="s">
        <v>39</v>
      </c>
    </row>
    <row r="61" spans="1:9" x14ac:dyDescent="0.25">
      <c r="B61" s="31"/>
      <c r="C61" s="22"/>
    </row>
    <row r="62" spans="1:9" ht="17.399999999999999" x14ac:dyDescent="0.3">
      <c r="A62" s="23" t="s">
        <v>693</v>
      </c>
    </row>
    <row r="63" spans="1:9" ht="13.8" thickBot="1" x14ac:dyDescent="0.3"/>
    <row r="64" spans="1:9" ht="17.25" customHeight="1" thickBot="1" x14ac:dyDescent="0.3">
      <c r="A64" s="67" t="s">
        <v>715</v>
      </c>
      <c r="B64" s="26" t="s">
        <v>480</v>
      </c>
      <c r="C64" s="24"/>
      <c r="D64" s="24"/>
      <c r="E64" s="24"/>
      <c r="F64" s="24"/>
      <c r="G64" s="24"/>
      <c r="H64" s="24"/>
      <c r="I64" s="25"/>
    </row>
    <row r="65" spans="1:10" x14ac:dyDescent="0.25">
      <c r="A65" s="67"/>
    </row>
    <row r="66" spans="1:10" ht="45" customHeight="1" x14ac:dyDescent="0.25">
      <c r="A66" s="67" t="s">
        <v>714</v>
      </c>
      <c r="B66" s="203" t="e">
        <f>CONCATENATE(C26," at ",#REF!, " at ",C30,", for ",C35," in ",C53," per ",C50,".")</f>
        <v>#REF!</v>
      </c>
      <c r="C66" s="203"/>
      <c r="D66" s="203"/>
      <c r="E66" s="203"/>
      <c r="F66" s="203"/>
      <c r="G66" s="203"/>
      <c r="H66" s="203"/>
      <c r="I66" s="197"/>
      <c r="J66" s="197"/>
    </row>
    <row r="67" spans="1:10" x14ac:dyDescent="0.25">
      <c r="A67" s="67"/>
    </row>
    <row r="68" spans="1:10" x14ac:dyDescent="0.25">
      <c r="A68" s="67"/>
    </row>
    <row r="69" spans="1:10" x14ac:dyDescent="0.25">
      <c r="A69" s="67"/>
    </row>
  </sheetData>
  <mergeCells count="1">
    <mergeCell ref="B66:J66"/>
  </mergeCells>
  <pageMargins left="0.75" right="0.75" top="1" bottom="1" header="0.5" footer="0.5"/>
  <pageSetup paperSize="9" scale="5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Product Types</vt:lpstr>
      <vt:lpstr>UKGas</vt:lpstr>
      <vt:lpstr>UKPower</vt:lpstr>
      <vt:lpstr>LongDescriptions</vt:lpstr>
      <vt:lpstr>Liquids</vt:lpstr>
      <vt:lpstr>IberianPower</vt:lpstr>
      <vt:lpstr>Weather</vt:lpstr>
      <vt:lpstr>Languages</vt:lpstr>
      <vt:lpstr>ContGas</vt:lpstr>
      <vt:lpstr>ContPower</vt:lpstr>
      <vt:lpstr>NordicPower</vt:lpstr>
      <vt:lpstr>Coal</vt:lpstr>
      <vt:lpstr>MC Weather</vt:lpstr>
      <vt:lpstr>Latency</vt:lpstr>
      <vt:lpstr>PTLong</vt:lpstr>
      <vt:lpstr>ContGas!Print_Area</vt:lpstr>
      <vt:lpstr>ContPower!Print_Area</vt:lpstr>
      <vt:lpstr>IberianPower!Print_Area</vt:lpstr>
      <vt:lpstr>LongDescriptions!Print_Area</vt:lpstr>
      <vt:lpstr>UKGas!Print_Area</vt:lpstr>
      <vt:lpstr>UKPower!Print_Area</vt:lpstr>
      <vt:lpstr>Weather!Print_Area</vt:lpstr>
      <vt:lpstr>LongDescriptions!Print_Titles</vt:lpstr>
    </vt:vector>
  </TitlesOfParts>
  <Company>Enron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Kapralova</dc:creator>
  <cp:lastModifiedBy>Havlíček Jan</cp:lastModifiedBy>
  <cp:lastPrinted>1999-07-02T11:48:12Z</cp:lastPrinted>
  <dcterms:created xsi:type="dcterms:W3CDTF">1999-05-17T09:47:08Z</dcterms:created>
  <dcterms:modified xsi:type="dcterms:W3CDTF">2023-09-10T16:00:01Z</dcterms:modified>
</cp:coreProperties>
</file>