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80" windowHeight="8328" tabRatio="718" firstSheet="1" activeTab="5"/>
  </bookViews>
  <sheets>
    <sheet name="chart_capital reqrd_normalised" sheetId="16" r:id="rId1"/>
    <sheet name="pivot table_normalized" sheetId="11" r:id="rId2"/>
    <sheet name="chart_capital required" sheetId="18" r:id="rId3"/>
    <sheet name="pivot_table" sheetId="17" r:id="rId4"/>
    <sheet name="outputs" sheetId="10" r:id="rId5"/>
    <sheet name="Main" sheetId="6" r:id="rId6"/>
    <sheet name="OurRating" sheetId="8" r:id="rId7"/>
    <sheet name="CounterParty Rating" sheetId="7" r:id="rId8"/>
    <sheet name="Curves" sheetId="4" r:id="rId9"/>
    <sheet name="Collateral" sheetId="5" r:id="rId10"/>
    <sheet name="Financial" sheetId="3" r:id="rId11"/>
    <sheet name="Physical" sheetId="1" r:id="rId12"/>
    <sheet name="Summary" sheetId="2" r:id="rId13"/>
  </sheets>
  <definedNames>
    <definedName name="capitalneeds">Main!$C$15</definedName>
    <definedName name="cappercentile">OurRating!$G$10</definedName>
    <definedName name="ourating">OurRating!$I$6:$L$24</definedName>
    <definedName name="ours">OurRating!$D$7</definedName>
    <definedName name="pl">Main!$C$16</definedName>
    <definedName name="ratingmap" localSheetId="6">OurRating!$I$6:$K$24</definedName>
    <definedName name="ratingmap">'CounterParty Rating'!$I$6:$K$24</definedName>
    <definedName name="volscalar">Main!$C$12</definedName>
    <definedName name="ZA0" localSheetId="5">"Crystal Ball Data : Ver. 5.1"</definedName>
    <definedName name="ZA0A" localSheetId="5">1+100</definedName>
    <definedName name="ZA0C" localSheetId="5">0+0</definedName>
    <definedName name="ZA0D" localSheetId="5">0+0</definedName>
    <definedName name="ZA0F" localSheetId="5">2+103</definedName>
    <definedName name="ZA0T" localSheetId="5">105315578+0</definedName>
    <definedName name="_ZA100" localSheetId="5">Main!$C$10+"ANumber of Sigmas to Shift"+545+0+1+"-"+"+"</definedName>
    <definedName name="_ZF102" localSheetId="5">Main!$C$15+"capitalneeds"+"$"+41+41+473+512+123+797+582+4+3+"-"+"+"+2.6+1000+2+4+95+115528.872328357+5</definedName>
    <definedName name="_ZF103" localSheetId="5">Main!$C$16+"pl"+"$"+41+41+473+431+504+716+963+4+3+"-"+"+"+2.6+1000+2+4+95+23010.319920217+5</definedName>
  </definedNames>
  <calcPr calcId="92512"/>
  <pivotCaches>
    <pivotCache cacheId="0" r:id="rId14"/>
    <pivotCache cacheId="1" r:id="rId15"/>
  </pivotCaches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E6" i="7"/>
  <c r="F6" i="7"/>
  <c r="K6" i="7"/>
  <c r="E7" i="7"/>
  <c r="F7" i="7"/>
  <c r="K7" i="7"/>
  <c r="E8" i="7"/>
  <c r="F8" i="7"/>
  <c r="K8" i="7"/>
  <c r="E9" i="7"/>
  <c r="F9" i="7"/>
  <c r="K9" i="7"/>
  <c r="E10" i="7"/>
  <c r="F10" i="7"/>
  <c r="K10" i="7"/>
  <c r="E11" i="7"/>
  <c r="F11" i="7"/>
  <c r="K11" i="7"/>
  <c r="E12" i="7"/>
  <c r="F12" i="7"/>
  <c r="K12" i="7"/>
  <c r="E13" i="7"/>
  <c r="F13" i="7"/>
  <c r="K13" i="7"/>
  <c r="E14" i="7"/>
  <c r="F14" i="7"/>
  <c r="K14" i="7"/>
  <c r="E15" i="7"/>
  <c r="F15" i="7"/>
  <c r="K15" i="7"/>
  <c r="E16" i="7"/>
  <c r="F16" i="7"/>
  <c r="K16" i="7"/>
  <c r="E17" i="7"/>
  <c r="F17" i="7"/>
  <c r="K17" i="7"/>
  <c r="E18" i="7"/>
  <c r="F18" i="7"/>
  <c r="K18" i="7"/>
  <c r="E19" i="7"/>
  <c r="F19" i="7"/>
  <c r="K19" i="7"/>
  <c r="E20" i="7"/>
  <c r="F20" i="7"/>
  <c r="K20" i="7"/>
  <c r="E21" i="7"/>
  <c r="F21" i="7"/>
  <c r="K21" i="7"/>
  <c r="E22" i="7"/>
  <c r="F22" i="7"/>
  <c r="K22" i="7"/>
  <c r="E23" i="7"/>
  <c r="F23" i="7"/>
  <c r="K23" i="7"/>
  <c r="E24" i="7"/>
  <c r="F24" i="7"/>
  <c r="K24" i="7"/>
  <c r="E25" i="7"/>
  <c r="F25" i="7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C14" i="6"/>
  <c r="C15" i="6"/>
  <c r="E15" i="6"/>
  <c r="C16" i="6"/>
  <c r="E16" i="6"/>
  <c r="G6" i="8"/>
  <c r="K6" i="8"/>
  <c r="K7" i="8"/>
  <c r="K8" i="8"/>
  <c r="K9" i="8"/>
  <c r="G10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A3" i="11"/>
  <c r="B3" i="11"/>
  <c r="C3" i="11"/>
  <c r="A4" i="11"/>
  <c r="B4" i="11"/>
  <c r="C4" i="11"/>
  <c r="A5" i="11"/>
  <c r="B5" i="11"/>
  <c r="C5" i="11"/>
  <c r="A6" i="11"/>
  <c r="B6" i="11"/>
  <c r="C6" i="11"/>
  <c r="A7" i="11"/>
  <c r="B7" i="11"/>
  <c r="C7" i="11"/>
  <c r="A8" i="11"/>
  <c r="B8" i="11"/>
  <c r="C8" i="11"/>
  <c r="A9" i="11"/>
  <c r="B9" i="11"/>
  <c r="C9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2" i="17"/>
  <c r="B2" i="17"/>
  <c r="C2" i="17"/>
  <c r="A3" i="17"/>
  <c r="B3" i="17"/>
  <c r="C3" i="17"/>
  <c r="A4" i="17"/>
  <c r="B4" i="17"/>
  <c r="C4" i="17"/>
  <c r="A5" i="17"/>
  <c r="B5" i="17"/>
  <c r="C5" i="17"/>
  <c r="A6" i="17"/>
  <c r="B6" i="17"/>
  <c r="C6" i="17"/>
  <c r="A7" i="17"/>
  <c r="B7" i="17"/>
  <c r="C7" i="17"/>
  <c r="A8" i="17"/>
  <c r="B8" i="17"/>
  <c r="C8" i="17"/>
  <c r="A9" i="17"/>
  <c r="B9" i="17"/>
  <c r="C9" i="17"/>
  <c r="A10" i="17"/>
  <c r="B10" i="17"/>
  <c r="C10" i="17"/>
  <c r="A11" i="17"/>
  <c r="B11" i="17"/>
  <c r="C11" i="17"/>
  <c r="A12" i="17"/>
  <c r="B12" i="17"/>
  <c r="C12" i="17"/>
  <c r="A13" i="17"/>
  <c r="B13" i="17"/>
  <c r="C13" i="17"/>
  <c r="A14" i="17"/>
  <c r="B14" i="17"/>
  <c r="C14" i="17"/>
  <c r="A15" i="17"/>
  <c r="B15" i="17"/>
  <c r="C15" i="17"/>
  <c r="A16" i="17"/>
  <c r="B16" i="17"/>
  <c r="C16" i="17"/>
  <c r="A17" i="17"/>
  <c r="B17" i="17"/>
  <c r="C17" i="17"/>
  <c r="A18" i="17"/>
  <c r="B18" i="17"/>
  <c r="C18" i="17"/>
  <c r="A19" i="17"/>
  <c r="B19" i="17"/>
  <c r="C19" i="17"/>
  <c r="A20" i="17"/>
  <c r="B20" i="17"/>
  <c r="C20" i="17"/>
  <c r="A21" i="17"/>
  <c r="B21" i="17"/>
  <c r="C21" i="17"/>
  <c r="A22" i="17"/>
  <c r="B22" i="17"/>
  <c r="C22" i="17"/>
  <c r="A23" i="17"/>
  <c r="B23" i="17"/>
  <c r="C23" i="17"/>
  <c r="A24" i="17"/>
  <c r="B24" i="17"/>
  <c r="C24" i="17"/>
  <c r="A25" i="17"/>
  <c r="B25" i="17"/>
  <c r="C25" i="17"/>
  <c r="A26" i="17"/>
  <c r="B26" i="17"/>
  <c r="C26" i="17"/>
  <c r="A27" i="17"/>
  <c r="B27" i="17"/>
  <c r="C27" i="17"/>
  <c r="A28" i="17"/>
  <c r="B28" i="17"/>
  <c r="C28" i="17"/>
  <c r="A29" i="17"/>
  <c r="B29" i="17"/>
  <c r="C29" i="17"/>
  <c r="A30" i="17"/>
  <c r="B30" i="17"/>
  <c r="C30" i="17"/>
  <c r="A31" i="17"/>
  <c r="B31" i="17"/>
  <c r="C31" i="17"/>
  <c r="A32" i="17"/>
  <c r="B32" i="17"/>
  <c r="C32" i="17"/>
  <c r="A33" i="17"/>
  <c r="B33" i="17"/>
  <c r="C33" i="17"/>
  <c r="A34" i="17"/>
  <c r="B34" i="17"/>
  <c r="C34" i="17"/>
  <c r="A35" i="17"/>
  <c r="B35" i="17"/>
  <c r="C35" i="17"/>
  <c r="A36" i="17"/>
  <c r="B36" i="17"/>
  <c r="C36" i="17"/>
  <c r="A37" i="17"/>
  <c r="B37" i="17"/>
  <c r="C37" i="17"/>
  <c r="A38" i="17"/>
  <c r="B38" i="17"/>
  <c r="C38" i="17"/>
  <c r="A39" i="17"/>
  <c r="B39" i="17"/>
  <c r="C39" i="17"/>
  <c r="A40" i="17"/>
  <c r="B40" i="17"/>
  <c r="C40" i="17"/>
  <c r="A41" i="17"/>
  <c r="B41" i="17"/>
  <c r="C41" i="17"/>
  <c r="A42" i="17"/>
  <c r="B42" i="17"/>
  <c r="C42" i="17"/>
  <c r="A43" i="17"/>
  <c r="B43" i="17"/>
  <c r="C43" i="17"/>
  <c r="A44" i="17"/>
  <c r="B44" i="17"/>
  <c r="C44" i="17"/>
  <c r="A45" i="17"/>
  <c r="B45" i="17"/>
  <c r="C45" i="17"/>
  <c r="A46" i="17"/>
  <c r="B46" i="17"/>
  <c r="C46" i="17"/>
  <c r="A47" i="17"/>
  <c r="B47" i="17"/>
  <c r="C47" i="17"/>
  <c r="A48" i="17"/>
  <c r="B48" i="17"/>
  <c r="C48" i="17"/>
  <c r="A49" i="17"/>
  <c r="B49" i="17"/>
  <c r="C49" i="17"/>
  <c r="A50" i="17"/>
  <c r="B50" i="17"/>
  <c r="C50" i="17"/>
  <c r="A51" i="17"/>
  <c r="B51" i="17"/>
  <c r="C51" i="17"/>
  <c r="A52" i="17"/>
  <c r="B52" i="17"/>
  <c r="C52" i="17"/>
  <c r="A53" i="17"/>
  <c r="B53" i="17"/>
  <c r="C53" i="17"/>
  <c r="A54" i="17"/>
  <c r="B54" i="17"/>
  <c r="C54" i="17"/>
  <c r="A55" i="17"/>
  <c r="B55" i="17"/>
  <c r="C55" i="17"/>
  <c r="A56" i="17"/>
  <c r="B56" i="17"/>
  <c r="C56" i="17"/>
  <c r="A57" i="17"/>
  <c r="B57" i="17"/>
  <c r="C57" i="17"/>
  <c r="A58" i="17"/>
  <c r="B58" i="17"/>
  <c r="C58" i="17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</calcChain>
</file>

<file path=xl/comments1.xml><?xml version="1.0" encoding="utf-8"?>
<comments xmlns="http://schemas.openxmlformats.org/spreadsheetml/2006/main">
  <authors>
    <author>Karthik Rajan</author>
  </authors>
  <commentList>
    <comment ref="I5" authorId="0" shapeId="0">
      <text>
        <r>
          <rPr>
            <sz val="8"/>
            <color indexed="81"/>
            <rFont val="Tahoma"/>
          </rPr>
          <t xml:space="preserve">Collateral threshold=max(0,-
physicalP&amp;L forprice move -current physical-collateral posted by us+collateral posted to us)
</t>
        </r>
      </text>
    </comment>
  </commentList>
</comments>
</file>

<file path=xl/sharedStrings.xml><?xml version="1.0" encoding="utf-8"?>
<sst xmlns="http://schemas.openxmlformats.org/spreadsheetml/2006/main" count="392" uniqueCount="166">
  <si>
    <t>Counterparty</t>
  </si>
  <si>
    <t>Volume in MMBtu by month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</si>
  <si>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</si>
  <si>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</si>
  <si>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</si>
  <si>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</si>
  <si>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</si>
  <si>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</si>
  <si>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</si>
  <si>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</si>
  <si>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</si>
  <si>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</si>
  <si>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</si>
  <si>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Month12</t>
  </si>
  <si>
    <t>Month13</t>
  </si>
  <si>
    <t>Month14</t>
  </si>
  <si>
    <t>Month15</t>
  </si>
  <si>
    <t>Month16</t>
  </si>
  <si>
    <t>Month17</t>
  </si>
  <si>
    <t>Month18</t>
  </si>
  <si>
    <t>Month19</t>
  </si>
  <si>
    <t>Month20</t>
  </si>
  <si>
    <t>Month21</t>
  </si>
  <si>
    <t>Month22</t>
  </si>
  <si>
    <t>Month23</t>
  </si>
  <si>
    <t>Month24</t>
  </si>
  <si>
    <t>Month25</t>
  </si>
  <si>
    <t>Month26</t>
  </si>
  <si>
    <t>Month27</t>
  </si>
  <si>
    <t>Month28</t>
  </si>
  <si>
    <t>Month29</t>
  </si>
  <si>
    <t>Month30</t>
  </si>
  <si>
    <t>Month31</t>
  </si>
  <si>
    <t>Month32</t>
  </si>
  <si>
    <t>Month33</t>
  </si>
  <si>
    <t>Month34</t>
  </si>
  <si>
    <t>Month35</t>
  </si>
  <si>
    <t>Month36</t>
  </si>
  <si>
    <t>Month37</t>
  </si>
  <si>
    <t>Month38</t>
  </si>
  <si>
    <t>Month39</t>
  </si>
  <si>
    <t>Month40</t>
  </si>
  <si>
    <t>Month41</t>
  </si>
  <si>
    <t>Month42</t>
  </si>
  <si>
    <t>Month43</t>
  </si>
  <si>
    <t>Month44</t>
  </si>
  <si>
    <t>Month45</t>
  </si>
  <si>
    <t>Month46</t>
  </si>
  <si>
    <t>Month47</t>
  </si>
  <si>
    <t>Month48</t>
  </si>
  <si>
    <t>Month49</t>
  </si>
  <si>
    <t>Month50</t>
  </si>
  <si>
    <t>Month51</t>
  </si>
  <si>
    <t>Month52</t>
  </si>
  <si>
    <t>Month53</t>
  </si>
  <si>
    <t>Month54</t>
  </si>
  <si>
    <t>Month55</t>
  </si>
  <si>
    <t>Month56</t>
  </si>
  <si>
    <t>Month57</t>
  </si>
  <si>
    <t>Month58</t>
  </si>
  <si>
    <t>Month59</t>
  </si>
  <si>
    <t>Month60</t>
  </si>
  <si>
    <t>Total Notional</t>
  </si>
  <si>
    <t>Net Open Position</t>
  </si>
  <si>
    <t xml:space="preserve">Total Physical Notional </t>
  </si>
  <si>
    <t>Total Physical Net Open Position</t>
  </si>
  <si>
    <t>Total Financial Notional</t>
  </si>
  <si>
    <t>Total Financial Net Open Position</t>
  </si>
  <si>
    <t>Price Curve</t>
  </si>
  <si>
    <t>Volatility Curve</t>
  </si>
  <si>
    <t>Interest Rate Curve</t>
  </si>
  <si>
    <t>Month</t>
  </si>
  <si>
    <t>Current Collateral Posted to Us</t>
  </si>
  <si>
    <t>Current Collateral Posted by Us</t>
  </si>
  <si>
    <t>Collateral Threshold (We have to post above)</t>
  </si>
  <si>
    <t>Collateral Threshold (Cp have to post above)</t>
  </si>
  <si>
    <t>Number of Sigmas to Shift</t>
  </si>
  <si>
    <t>P&amp;L for Price Move</t>
  </si>
  <si>
    <t>Current MTM</t>
  </si>
  <si>
    <t>Collateral Posted by Us for Price Move</t>
  </si>
  <si>
    <t>Collateral Posted to Us for Price Move</t>
  </si>
  <si>
    <t>New Price</t>
  </si>
  <si>
    <t>Time Horizon (in months)</t>
  </si>
  <si>
    <t>currently only works for one month</t>
  </si>
  <si>
    <t>Change in Price</t>
  </si>
  <si>
    <t>Physical Deals</t>
  </si>
  <si>
    <t>Financial Deals</t>
  </si>
  <si>
    <t>Discount Factor from Horizon to Maturity</t>
  </si>
  <si>
    <t>Discount Factor from Now to Maturity</t>
  </si>
  <si>
    <t>Total</t>
  </si>
  <si>
    <t>Current Physical MTM</t>
  </si>
  <si>
    <t>Current Financial MTM</t>
  </si>
  <si>
    <t>Totals</t>
  </si>
  <si>
    <t>Enter inputs in Brown shaded areas in sheet.</t>
  </si>
  <si>
    <t>Rating</t>
  </si>
  <si>
    <t>Actual</t>
  </si>
  <si>
    <t>AA</t>
  </si>
  <si>
    <t>AAA</t>
  </si>
  <si>
    <t>CCC</t>
  </si>
  <si>
    <t>Table</t>
  </si>
  <si>
    <t>A</t>
  </si>
  <si>
    <t>B</t>
  </si>
  <si>
    <t>BBB</t>
  </si>
  <si>
    <t>BB</t>
  </si>
  <si>
    <t>CC</t>
  </si>
  <si>
    <t>AA+</t>
  </si>
  <si>
    <t>AA-</t>
  </si>
  <si>
    <t>A+</t>
  </si>
  <si>
    <t>E-Rating</t>
  </si>
  <si>
    <t>A-</t>
  </si>
  <si>
    <t>BBB+</t>
  </si>
  <si>
    <t>BB-</t>
  </si>
  <si>
    <t>BBB-</t>
  </si>
  <si>
    <t>BB+</t>
  </si>
  <si>
    <t>B+</t>
  </si>
  <si>
    <t>B-</t>
  </si>
  <si>
    <t>D</t>
  </si>
  <si>
    <t>scaled linearly</t>
  </si>
  <si>
    <t>%Collateral Value</t>
  </si>
  <si>
    <t>%(user Input)</t>
  </si>
  <si>
    <t>leave empty to use deafult</t>
  </si>
  <si>
    <t>Default % collateral</t>
  </si>
  <si>
    <t>Total Capital Needs For Enron in $</t>
  </si>
  <si>
    <t>Additional Capital Needs for Enron in $</t>
  </si>
  <si>
    <t>Enron Rating</t>
  </si>
  <si>
    <t>Enron Collateral %</t>
  </si>
  <si>
    <t>P/L Value in $</t>
  </si>
  <si>
    <t>Capital Required Percentile</t>
  </si>
  <si>
    <t>Volume Scalar</t>
  </si>
  <si>
    <t>cal the</t>
  </si>
  <si>
    <t>VAR</t>
  </si>
  <si>
    <t>Cap Required Percentile</t>
  </si>
  <si>
    <t>Capital Required</t>
  </si>
  <si>
    <t>Capital. Required/VAR</t>
  </si>
  <si>
    <t>USER INPUT</t>
  </si>
  <si>
    <t>Green is input for simulation</t>
  </si>
  <si>
    <t>Dark Blue is the ouputs of simulation</t>
  </si>
  <si>
    <t>Light Blue are the headings</t>
  </si>
  <si>
    <t>Capital Needs</t>
  </si>
  <si>
    <t>No. of Scalars</t>
  </si>
  <si>
    <t>No. of Simulations/Scenario</t>
  </si>
  <si>
    <t>Sum of Capital. Required/VAR</t>
  </si>
  <si>
    <t>Grand Total</t>
  </si>
  <si>
    <t xml:space="preserve"> </t>
  </si>
  <si>
    <t>Marketer1</t>
  </si>
  <si>
    <t>Marketer2</t>
  </si>
  <si>
    <t>Marketer3</t>
  </si>
  <si>
    <t>Marketer4</t>
  </si>
  <si>
    <t>Marketer5</t>
  </si>
  <si>
    <t>Fin Inst1</t>
  </si>
  <si>
    <t>Util1</t>
  </si>
  <si>
    <t>Util2</t>
  </si>
  <si>
    <t>Util3</t>
  </si>
  <si>
    <t>Industrial1</t>
  </si>
  <si>
    <t>Industrial2</t>
  </si>
  <si>
    <t>Producer1</t>
  </si>
  <si>
    <t>Fin Inst2</t>
  </si>
  <si>
    <t>Marketer6</t>
  </si>
  <si>
    <t>Producer2</t>
  </si>
  <si>
    <t>Industrial3</t>
  </si>
  <si>
    <t>Util4</t>
  </si>
  <si>
    <t>Util5</t>
  </si>
  <si>
    <t>Marketer7</t>
  </si>
  <si>
    <t>Other</t>
  </si>
  <si>
    <t>Capital. Required</t>
  </si>
  <si>
    <t>Sum of Capital.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</si>
</sst>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68" formatCode="_(&quot;$&quot;* #,##0_);_(&quot;$&quot;* \(#,##0\);_(&quot;$&quot;* &quot;-&quot;??_);_(@_)"/>
    <numFmt numFmtId="169" formatCode="0.0000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sz val="8"/>
      <color indexed="81"/>
      <name val="Tahoma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1"/>
        <bgColor indexed="9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165" fontId="0" fillId="0" borderId="0" xfId="1" applyNumberFormat="1" applyFont="1"/>
    <xf numFmtId="166" fontId="0" fillId="0" borderId="0" xfId="3" applyNumberFormat="1" applyFont="1"/>
    <xf numFmtId="44" fontId="0" fillId="0" borderId="0" xfId="2" applyFont="1"/>
    <xf numFmtId="165" fontId="0" fillId="0" borderId="1" xfId="1" applyNumberFormat="1" applyFont="1" applyBorder="1"/>
    <xf numFmtId="165" fontId="0" fillId="0" borderId="0" xfId="1" applyNumberFormat="1" applyFont="1" applyBorder="1"/>
    <xf numFmtId="165" fontId="0" fillId="0" borderId="2" xfId="1" applyNumberFormat="1" applyFont="1" applyBorder="1"/>
    <xf numFmtId="0" fontId="0" fillId="0" borderId="3" xfId="0" applyBorder="1"/>
    <xf numFmtId="2" fontId="0" fillId="0" borderId="0" xfId="0" applyNumberFormat="1"/>
    <xf numFmtId="168" fontId="0" fillId="0" borderId="0" xfId="2" applyNumberFormat="1" applyFont="1"/>
    <xf numFmtId="0" fontId="0" fillId="0" borderId="4" xfId="0" applyBorder="1"/>
    <xf numFmtId="0" fontId="2" fillId="2" borderId="5" xfId="0" applyFont="1" applyFill="1" applyBorder="1"/>
    <xf numFmtId="0" fontId="5" fillId="0" borderId="0" xfId="0" applyFont="1" applyFill="1"/>
    <xf numFmtId="0" fontId="6" fillId="0" borderId="0" xfId="0" applyFont="1"/>
    <xf numFmtId="0" fontId="4" fillId="0" borderId="0" xfId="0" applyFont="1" applyFill="1"/>
    <xf numFmtId="44" fontId="0" fillId="2" borderId="5" xfId="2" applyFont="1" applyFill="1" applyBorder="1"/>
    <xf numFmtId="166" fontId="0" fillId="2" borderId="5" xfId="3" applyNumberFormat="1" applyFont="1" applyFill="1" applyBorder="1"/>
    <xf numFmtId="0" fontId="2" fillId="3" borderId="5" xfId="0" applyFont="1" applyFill="1" applyBorder="1" applyAlignment="1">
      <alignment horizontal="center"/>
    </xf>
    <xf numFmtId="44" fontId="2" fillId="3" borderId="5" xfId="2" applyFont="1" applyFill="1" applyBorder="1" applyAlignment="1">
      <alignment horizontal="center"/>
    </xf>
    <xf numFmtId="166" fontId="2" fillId="3" borderId="5" xfId="3" applyNumberFormat="1" applyFont="1" applyFill="1" applyBorder="1" applyAlignment="1">
      <alignment horizontal="center"/>
    </xf>
    <xf numFmtId="0" fontId="2" fillId="3" borderId="5" xfId="0" applyFont="1" applyFill="1" applyBorder="1"/>
    <xf numFmtId="0" fontId="0" fillId="3" borderId="5" xfId="0" applyFill="1" applyBorder="1" applyAlignment="1">
      <alignment horizontal="center"/>
    </xf>
    <xf numFmtId="0" fontId="0" fillId="0" borderId="5" xfId="0" applyBorder="1"/>
    <xf numFmtId="44" fontId="0" fillId="0" borderId="5" xfId="0" applyNumberFormat="1" applyBorder="1"/>
    <xf numFmtId="0" fontId="0" fillId="0" borderId="5" xfId="0" applyBorder="1" applyAlignment="1">
      <alignment horizontal="center"/>
    </xf>
    <xf numFmtId="44" fontId="0" fillId="0" borderId="5" xfId="2" applyFont="1" applyBorder="1"/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9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9" xfId="0" applyFill="1" applyBorder="1"/>
    <xf numFmtId="0" fontId="0" fillId="3" borderId="4" xfId="0" applyFill="1" applyBorder="1"/>
    <xf numFmtId="0" fontId="2" fillId="3" borderId="4" xfId="0" applyFont="1" applyFill="1" applyBorder="1"/>
    <xf numFmtId="0" fontId="0" fillId="3" borderId="3" xfId="0" applyFill="1" applyBorder="1"/>
    <xf numFmtId="0" fontId="2" fillId="3" borderId="0" xfId="0" applyFont="1" applyFill="1"/>
    <xf numFmtId="0" fontId="0" fillId="2" borderId="5" xfId="0" applyFill="1" applyBorder="1"/>
    <xf numFmtId="0" fontId="2" fillId="3" borderId="10" xfId="0" applyFont="1" applyFill="1" applyBorder="1" applyAlignment="1">
      <alignment horizontal="center"/>
    </xf>
    <xf numFmtId="0" fontId="0" fillId="0" borderId="11" xfId="0" applyBorder="1"/>
    <xf numFmtId="0" fontId="2" fillId="3" borderId="12" xfId="0" applyFont="1" applyFill="1" applyBorder="1"/>
    <xf numFmtId="0" fontId="2" fillId="3" borderId="11" xfId="0" applyFont="1" applyFill="1" applyBorder="1"/>
    <xf numFmtId="0" fontId="0" fillId="3" borderId="13" xfId="0" applyFill="1" applyBorder="1"/>
    <xf numFmtId="0" fontId="0" fillId="3" borderId="12" xfId="0" applyFill="1" applyBorder="1" applyAlignment="1">
      <alignment horizontal="center"/>
    </xf>
    <xf numFmtId="0" fontId="0" fillId="3" borderId="14" xfId="0" applyFill="1" applyBorder="1"/>
    <xf numFmtId="0" fontId="2" fillId="3" borderId="15" xfId="0" applyFont="1" applyFill="1" applyBorder="1" applyAlignment="1">
      <alignment horizontal="center"/>
    </xf>
    <xf numFmtId="168" fontId="0" fillId="3" borderId="9" xfId="2" applyNumberFormat="1" applyFont="1" applyFill="1" applyBorder="1"/>
    <xf numFmtId="168" fontId="2" fillId="3" borderId="4" xfId="2" applyNumberFormat="1" applyFont="1" applyFill="1" applyBorder="1"/>
    <xf numFmtId="168" fontId="0" fillId="3" borderId="3" xfId="2" applyNumberFormat="1" applyFont="1" applyFill="1" applyBorder="1"/>
    <xf numFmtId="0" fontId="2" fillId="3" borderId="8" xfId="0" applyFont="1" applyFill="1" applyBorder="1" applyAlignment="1">
      <alignment horizontal="center" wrapText="1"/>
    </xf>
    <xf numFmtId="165" fontId="2" fillId="3" borderId="8" xfId="1" applyNumberFormat="1" applyFont="1" applyFill="1" applyBorder="1" applyAlignment="1">
      <alignment wrapText="1"/>
    </xf>
    <xf numFmtId="165" fontId="2" fillId="3" borderId="6" xfId="1" applyNumberFormat="1" applyFont="1" applyFill="1" applyBorder="1" applyAlignment="1">
      <alignment wrapText="1"/>
    </xf>
    <xf numFmtId="165" fontId="2" fillId="3" borderId="7" xfId="1" applyNumberFormat="1" applyFont="1" applyFill="1" applyBorder="1" applyAlignment="1">
      <alignment wrapText="1"/>
    </xf>
    <xf numFmtId="168" fontId="2" fillId="3" borderId="8" xfId="2" applyNumberFormat="1" applyFont="1" applyFill="1" applyBorder="1" applyAlignment="1">
      <alignment wrapText="1"/>
    </xf>
    <xf numFmtId="168" fontId="2" fillId="3" borderId="6" xfId="2" applyNumberFormat="1" applyFont="1" applyFill="1" applyBorder="1" applyAlignment="1">
      <alignment wrapText="1"/>
    </xf>
    <xf numFmtId="168" fontId="2" fillId="3" borderId="7" xfId="2" applyNumberFormat="1" applyFont="1" applyFill="1" applyBorder="1" applyAlignment="1">
      <alignment wrapText="1"/>
    </xf>
    <xf numFmtId="165" fontId="0" fillId="4" borderId="5" xfId="1" applyNumberFormat="1" applyFont="1" applyFill="1" applyBorder="1"/>
    <xf numFmtId="165" fontId="0" fillId="0" borderId="5" xfId="1" applyNumberFormat="1" applyFont="1" applyBorder="1"/>
    <xf numFmtId="168" fontId="0" fillId="0" borderId="5" xfId="2" applyNumberFormat="1" applyFont="1" applyBorder="1"/>
    <xf numFmtId="165" fontId="0" fillId="0" borderId="5" xfId="1" applyNumberFormat="1" applyFont="1" applyFill="1" applyBorder="1"/>
    <xf numFmtId="168" fontId="0" fillId="0" borderId="5" xfId="2" applyNumberFormat="1" applyFont="1" applyFill="1" applyBorder="1"/>
    <xf numFmtId="168" fontId="3" fillId="5" borderId="5" xfId="2" applyNumberFormat="1" applyFont="1" applyFill="1" applyBorder="1"/>
    <xf numFmtId="2" fontId="0" fillId="3" borderId="5" xfId="0" applyNumberFormat="1" applyFill="1" applyBorder="1" applyAlignment="1">
      <alignment horizontal="center"/>
    </xf>
    <xf numFmtId="2" fontId="0" fillId="0" borderId="5" xfId="0" applyNumberFormat="1" applyBorder="1"/>
    <xf numFmtId="0" fontId="2" fillId="6" borderId="0" xfId="0" applyFont="1" applyFill="1" applyAlignment="1">
      <alignment wrapText="1"/>
    </xf>
    <xf numFmtId="9" fontId="0" fillId="0" borderId="5" xfId="0" applyNumberFormat="1" applyBorder="1"/>
    <xf numFmtId="0" fontId="2" fillId="3" borderId="5" xfId="0" applyFont="1" applyFill="1" applyBorder="1" applyAlignment="1">
      <alignment wrapText="1"/>
    </xf>
    <xf numFmtId="0" fontId="2" fillId="7" borderId="5" xfId="0" applyFont="1" applyFill="1" applyBorder="1"/>
    <xf numFmtId="168" fontId="2" fillId="8" borderId="3" xfId="2" applyNumberFormat="1" applyFont="1" applyFill="1" applyBorder="1"/>
    <xf numFmtId="44" fontId="0" fillId="0" borderId="0" xfId="0" applyNumberFormat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2" fillId="6" borderId="0" xfId="0" applyFont="1" applyFill="1" applyBorder="1" applyAlignment="1">
      <alignment horizontal="center"/>
    </xf>
    <xf numFmtId="9" fontId="0" fillId="6" borderId="0" xfId="0" applyNumberFormat="1" applyFill="1" applyBorder="1"/>
    <xf numFmtId="0" fontId="0" fillId="0" borderId="0" xfId="0" applyBorder="1"/>
    <xf numFmtId="0" fontId="2" fillId="6" borderId="0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wrapText="1"/>
    </xf>
    <xf numFmtId="9" fontId="0" fillId="0" borderId="0" xfId="3" applyFont="1"/>
    <xf numFmtId="168" fontId="2" fillId="3" borderId="3" xfId="2" applyNumberFormat="1" applyFont="1" applyFill="1" applyBorder="1"/>
    <xf numFmtId="168" fontId="0" fillId="5" borderId="5" xfId="2" applyNumberFormat="1" applyFont="1" applyFill="1" applyBorder="1"/>
    <xf numFmtId="9" fontId="0" fillId="2" borderId="5" xfId="0" applyNumberFormat="1" applyFill="1" applyBorder="1"/>
    <xf numFmtId="168" fontId="2" fillId="9" borderId="3" xfId="2" applyNumberFormat="1" applyFont="1" applyFill="1" applyBorder="1"/>
    <xf numFmtId="1" fontId="0" fillId="0" borderId="0" xfId="0" applyNumberFormat="1"/>
    <xf numFmtId="1" fontId="2" fillId="0" borderId="0" xfId="0" applyNumberFormat="1" applyFont="1"/>
    <xf numFmtId="1" fontId="0" fillId="3" borderId="12" xfId="0" applyNumberFormat="1" applyFill="1" applyBorder="1"/>
    <xf numFmtId="1" fontId="0" fillId="3" borderId="16" xfId="0" applyNumberFormat="1" applyFill="1" applyBorder="1"/>
    <xf numFmtId="1" fontId="0" fillId="3" borderId="11" xfId="0" applyNumberFormat="1" applyFill="1" applyBorder="1"/>
    <xf numFmtId="1" fontId="0" fillId="3" borderId="17" xfId="0" applyNumberFormat="1" applyFill="1" applyBorder="1"/>
    <xf numFmtId="169" fontId="0" fillId="0" borderId="0" xfId="0" applyNumberFormat="1" applyBorder="1"/>
    <xf numFmtId="169" fontId="0" fillId="3" borderId="12" xfId="0" applyNumberFormat="1" applyFill="1" applyBorder="1"/>
    <xf numFmtId="169" fontId="0" fillId="3" borderId="11" xfId="0" applyNumberFormat="1" applyFill="1" applyBorder="1"/>
    <xf numFmtId="169" fontId="0" fillId="0" borderId="18" xfId="0" applyNumberFormat="1" applyBorder="1"/>
    <xf numFmtId="2" fontId="0" fillId="2" borderId="0" xfId="0" applyNumberFormat="1" applyFill="1"/>
    <xf numFmtId="2" fontId="0" fillId="3" borderId="12" xfId="0" applyNumberFormat="1" applyFill="1" applyBorder="1"/>
    <xf numFmtId="2" fontId="0" fillId="3" borderId="11" xfId="0" applyNumberFormat="1" applyFill="1" applyBorder="1"/>
    <xf numFmtId="169" fontId="0" fillId="0" borderId="0" xfId="0" applyNumberFormat="1"/>
    <xf numFmtId="0" fontId="0" fillId="0" borderId="19" xfId="0" pivotButton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19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0" xfId="0" applyNumberFormat="1"/>
    <xf numFmtId="0" fontId="0" fillId="0" borderId="25" xfId="0" applyNumberFormat="1" applyBorder="1"/>
    <xf numFmtId="0" fontId="0" fillId="0" borderId="26" xfId="0" applyNumberFormat="1" applyBorder="1"/>
    <xf numFmtId="0" fontId="0" fillId="0" borderId="27" xfId="0" applyNumberFormat="1" applyBorder="1"/>
    <xf numFmtId="0" fontId="0" fillId="0" borderId="28" xfId="0" applyNumberFormat="1" applyBorder="1"/>
    <xf numFmtId="1" fontId="0" fillId="2" borderId="5" xfId="0" applyNumberFormat="1" applyFill="1" applyBorder="1"/>
    <xf numFmtId="1" fontId="0" fillId="2" borderId="0" xfId="0" applyNumberFormat="1" applyFill="1"/>
    <xf numFmtId="0" fontId="0" fillId="0" borderId="24" xfId="0" applyBorder="1"/>
    <xf numFmtId="0" fontId="0" fillId="0" borderId="26" xfId="0" applyBorder="1"/>
    <xf numFmtId="1" fontId="0" fillId="0" borderId="19" xfId="0" applyNumberFormat="1" applyBorder="1"/>
    <xf numFmtId="1" fontId="0" fillId="0" borderId="24" xfId="0" applyNumberFormat="1" applyBorder="1"/>
    <xf numFmtId="1" fontId="0" fillId="0" borderId="26" xfId="0" applyNumberFormat="1" applyBorder="1"/>
    <xf numFmtId="165" fontId="0" fillId="3" borderId="12" xfId="1" applyNumberFormat="1" applyFont="1" applyFill="1" applyBorder="1"/>
    <xf numFmtId="165" fontId="0" fillId="3" borderId="11" xfId="1" applyNumberFormat="1" applyFont="1" applyFill="1" applyBorder="1"/>
    <xf numFmtId="2" fontId="0" fillId="3" borderId="12" xfId="0" applyNumberFormat="1" applyFill="1" applyBorder="1" applyAlignment="1">
      <alignment vertical="top" wrapText="1"/>
    </xf>
    <xf numFmtId="2" fontId="0" fillId="3" borderId="11" xfId="0" applyNumberFormat="1" applyFill="1" applyBorder="1" applyAlignment="1">
      <alignment vertical="top" wrapText="1"/>
    </xf>
    <xf numFmtId="0" fontId="7" fillId="3" borderId="8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left"/>
    </xf>
    <xf numFmtId="0" fontId="7" fillId="3" borderId="29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0" fillId="3" borderId="5" xfId="0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/>
    <xf numFmtId="9" fontId="0" fillId="0" borderId="5" xfId="0" applyNumberFormat="1" applyBorder="1" applyAlignmen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3" borderId="12" xfId="0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9" fontId="0" fillId="0" borderId="12" xfId="0" applyNumberFormat="1" applyBorder="1" applyAlignment="1"/>
    <xf numFmtId="0" fontId="0" fillId="0" borderId="11" xfId="0" applyBorder="1" applyAlignment="1"/>
    <xf numFmtId="0" fontId="0" fillId="0" borderId="17" xfId="0" applyBorder="1" applyAlignment="1">
      <alignment wrapText="1"/>
    </xf>
    <xf numFmtId="0" fontId="0" fillId="6" borderId="0" xfId="0" applyFill="1" applyBorder="1" applyAlignment="1">
      <alignment vertical="top" wrapText="1"/>
    </xf>
    <xf numFmtId="0" fontId="2" fillId="3" borderId="30" xfId="0" applyFont="1" applyFill="1" applyBorder="1" applyAlignment="1">
      <alignment horizontal="left"/>
    </xf>
    <xf numFmtId="0" fontId="2" fillId="3" borderId="31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31" xfId="0" applyFont="1" applyFill="1" applyBorder="1" applyAlignment="1"/>
    <xf numFmtId="0" fontId="0" fillId="3" borderId="31" xfId="0" applyFill="1" applyBorder="1" applyAlignment="1"/>
    <xf numFmtId="0" fontId="0" fillId="3" borderId="10" xfId="0" applyFill="1" applyBorder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8.xml"/><Relationship Id="rId19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[3694BFE4.tmp]pivot table_normalized!PivotTable2</c:name>
    <c:fmtId val="0"/>
  </c:pivotSource>
  <c:chart>
    <c:autoTitleDeleted val="0"/>
    <c:pivotFmts>
      <c:pivotFmt>
        <c:idx val="0"/>
        <c:spPr>
          <a:ln w="12700">
            <a:solidFill>
              <a:srgbClr val="000080"/>
            </a:solidFill>
            <a:prstDash val="solid"/>
          </a:ln>
        </c:spPr>
        <c:marker>
          <c:symbol val="diamond"/>
          <c:size val="5"/>
          <c:spPr>
            <a:solidFill>
              <a:srgbClr val="000080"/>
            </a:solidFill>
            <a:ln>
              <a:solidFill>
                <a:srgbClr val="000080"/>
              </a:solidFill>
              <a:prstDash val="solid"/>
            </a:ln>
          </c:spPr>
        </c:marker>
      </c:pivotFmt>
      <c:pivotFmt>
        <c:idx val="1"/>
        <c:spPr>
          <a:ln w="12700">
            <a:solidFill>
              <a:srgbClr val="FF00FF"/>
            </a:solidFill>
            <a:prstDash val="solid"/>
          </a:ln>
        </c:spPr>
        <c:marker>
          <c:symbol val="square"/>
          <c:size val="5"/>
          <c:spPr>
            <a:solidFill>
              <a:srgbClr val="FF00FF"/>
            </a:solidFill>
            <a:ln>
              <a:solidFill>
                <a:srgbClr val="FF00FF"/>
              </a:solidFill>
              <a:prstDash val="solid"/>
            </a:ln>
          </c:spPr>
        </c:marker>
      </c:pivotFmt>
      <c:pivotFmt>
        <c:idx val="2"/>
        <c:spPr>
          <a:ln w="12700">
            <a:solidFill>
              <a:srgbClr val="FFFF00"/>
            </a:solidFill>
            <a:prstDash val="solid"/>
          </a:ln>
        </c:spPr>
        <c:marker>
          <c:symbol val="triangle"/>
          <c:size val="5"/>
          <c:spPr>
            <a:solidFill>
              <a:srgbClr val="FFFF00"/>
            </a:solidFill>
            <a:ln>
              <a:solidFill>
                <a:srgbClr val="FFFF00"/>
              </a:solidFill>
              <a:prstDash val="solid"/>
            </a:ln>
          </c:spPr>
        </c:marker>
      </c:pivotFmt>
      <c:pivotFmt>
        <c:idx val="3"/>
        <c:spPr>
          <a:ln w="12700">
            <a:solidFill>
              <a:srgbClr val="00FFFF"/>
            </a:solidFill>
            <a:prstDash val="solid"/>
          </a:ln>
        </c:spPr>
        <c:marker>
          <c:symbol val="x"/>
          <c:size val="5"/>
          <c:spPr>
            <a:noFill/>
            <a:ln>
              <a:solidFill>
                <a:srgbClr val="00FFFF"/>
              </a:solidFill>
              <a:prstDash val="solid"/>
            </a:ln>
          </c:spPr>
        </c:marker>
      </c:pivotFmt>
      <c:pivotFmt>
        <c:idx val="4"/>
        <c:spPr>
          <a:ln w="12700">
            <a:solidFill>
              <a:srgbClr val="800080"/>
            </a:solidFill>
            <a:prstDash val="solid"/>
          </a:ln>
        </c:spPr>
        <c:marker>
          <c:symbol val="star"/>
          <c:size val="5"/>
          <c:spPr>
            <a:noFill/>
            <a:ln>
              <a:solidFill>
                <a:srgbClr val="800080"/>
              </a:solidFill>
              <a:prstDash val="solid"/>
            </a:ln>
          </c:spPr>
        </c:marker>
      </c:pivotFmt>
      <c:pivotFmt>
        <c:idx val="5"/>
        <c:spPr>
          <a:ln w="12700">
            <a:solidFill>
              <a:srgbClr val="800000"/>
            </a:solidFill>
            <a:prstDash val="solid"/>
          </a:ln>
        </c:spPr>
        <c:marker>
          <c:symbol val="circle"/>
          <c:size val="5"/>
          <c:spPr>
            <a:solidFill>
              <a:srgbClr val="800000"/>
            </a:solidFill>
            <a:ln>
              <a:solidFill>
                <a:srgbClr val="800000"/>
              </a:solidFill>
              <a:prstDash val="solid"/>
            </a:ln>
          </c:spPr>
        </c:marker>
      </c:pivotFmt>
      <c:pivotFmt>
        <c:idx val="6"/>
        <c:spPr>
          <a:ln w="12700">
            <a:solidFill>
              <a:srgbClr val="008080"/>
            </a:solidFill>
            <a:prstDash val="solid"/>
          </a:ln>
        </c:spPr>
        <c:marker>
          <c:symbol val="plus"/>
          <c:size val="5"/>
          <c:spPr>
            <a:noFill/>
            <a:ln>
              <a:solidFill>
                <a:srgbClr val="008080"/>
              </a:solidFill>
              <a:prstDash val="solid"/>
            </a:ln>
          </c:spPr>
        </c:marker>
      </c:pivotFmt>
      <c:pivotFmt>
        <c:idx val="7"/>
        <c:spPr>
          <a:ln w="12700">
            <a:solidFill>
              <a:srgbClr val="0000FF"/>
            </a:solidFill>
            <a:prstDash val="solid"/>
          </a:ln>
        </c:spPr>
        <c:marker>
          <c:symbol val="dot"/>
          <c:size val="5"/>
          <c:spPr>
            <a:noFill/>
            <a:ln>
              <a:solidFill>
                <a:srgbClr val="0000FF"/>
              </a:solidFill>
              <a:prstDash val="solid"/>
            </a:ln>
          </c:spPr>
        </c:marker>
      </c:pivotFmt>
      <c:pivotFmt>
        <c:idx val="8"/>
        <c:spPr>
          <a:ln w="12700">
            <a:solidFill>
              <a:srgbClr val="00CCFF"/>
            </a:solidFill>
            <a:prstDash val="solid"/>
          </a:ln>
        </c:spPr>
        <c:marker>
          <c:symbol val="dash"/>
          <c:size val="5"/>
          <c:spPr>
            <a:noFill/>
            <a:ln>
              <a:solidFill>
                <a:srgbClr val="00CCFF"/>
              </a:solidFill>
              <a:prstDash val="solid"/>
            </a:ln>
          </c:spPr>
        </c:marker>
      </c:pivotFmt>
      <c:pivotFmt>
        <c:idx val="9"/>
        <c:spPr>
          <a:ln w="12700">
            <a:solidFill>
              <a:srgbClr val="CCFFFF"/>
            </a:solidFill>
            <a:prstDash val="solid"/>
          </a:ln>
        </c:spPr>
        <c:marker>
          <c:symbol val="diamond"/>
          <c:size val="5"/>
          <c:spPr>
            <a:solidFill>
              <a:srgbClr val="CCFFFF"/>
            </a:solidFill>
            <a:ln>
              <a:solidFill>
                <a:srgbClr val="CCFFFF"/>
              </a:solidFill>
              <a:prstDash val="solid"/>
            </a:ln>
          </c:spPr>
        </c:marker>
      </c:pivotFmt>
      <c:pivotFmt>
        <c:idx val="10"/>
        <c:spPr>
          <a:ln w="12700">
            <a:solidFill>
              <a:srgbClr val="CCFFCC"/>
            </a:solidFill>
            <a:prstDash val="solid"/>
          </a:ln>
        </c:spPr>
        <c:marker>
          <c:symbol val="square"/>
          <c:size val="5"/>
          <c:spPr>
            <a:solidFill>
              <a:srgbClr val="CCFFCC"/>
            </a:solidFill>
            <a:ln>
              <a:solidFill>
                <a:srgbClr val="CCFFCC"/>
              </a:solidFill>
              <a:prstDash val="solid"/>
            </a:ln>
          </c:spPr>
        </c:marker>
      </c:pivotFmt>
      <c:pivotFmt>
        <c:idx val="11"/>
        <c:spPr>
          <a:ln w="12700">
            <a:solidFill>
              <a:srgbClr val="000000"/>
            </a:solidFill>
            <a:prstDash val="solid"/>
          </a:ln>
        </c:spPr>
        <c:marker>
          <c:symbol val="triangle"/>
          <c:size val="5"/>
          <c:spPr>
            <a:solidFill>
              <a:srgbClr val="FFFF99"/>
            </a:solidFill>
            <a:ln>
              <a:solidFill>
                <a:srgbClr val="FFFF99"/>
              </a:solidFill>
              <a:prstDash val="solid"/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table_normalized'!$G$6:$G$7</c:f>
              <c:strCache>
                <c:ptCount val="1"/>
                <c:pt idx="0">
                  <c:v>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table_normalized'!$G$8:$G$11</c:f>
              <c:numCache>
                <c:formatCode>General</c:formatCode>
                <c:ptCount val="3"/>
                <c:pt idx="0">
                  <c:v>0.21826722590802186</c:v>
                </c:pt>
                <c:pt idx="1">
                  <c:v>0.30981694439191648</c:v>
                </c:pt>
                <c:pt idx="2">
                  <c:v>0.27185235043108963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A-4515-8731-9F0434FF2716}"/>
            </c:ext>
          </c:extLst>
        </c:ser>
        <c:ser>
          <c:idx val="1"/>
          <c:order val="1"/>
          <c:tx>
            <c:strRef>
              <c:f>'pivot table_normalized'!$H$6:$H$7</c:f>
              <c:strCache>
                <c:ptCount val="1"/>
                <c:pt idx="0">
                  <c:v>AA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table_normalized'!$H$8:$H$11</c:f>
              <c:numCache>
                <c:formatCode>General</c:formatCode>
                <c:ptCount val="3"/>
                <c:pt idx="0">
                  <c:v>0.18910439827296641</c:v>
                </c:pt>
                <c:pt idx="1">
                  <c:v>0.13757303401470861</c:v>
                </c:pt>
                <c:pt idx="2">
                  <c:v>0.14664248069575903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A-4515-8731-9F0434FF2716}"/>
            </c:ext>
          </c:extLst>
        </c:ser>
        <c:ser>
          <c:idx val="2"/>
          <c:order val="2"/>
          <c:tx>
            <c:strRef>
              <c:f>'pivot table_normalized'!$I$6:$I$7</c:f>
              <c:strCache>
                <c:ptCount val="1"/>
                <c:pt idx="0">
                  <c:v>AAA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table_normalized'!$I$8:$I$11</c:f>
              <c:numCache>
                <c:formatCode>General</c:formatCode>
                <c:ptCount val="3"/>
                <c:pt idx="0">
                  <c:v>7.0956461864759672E-3</c:v>
                </c:pt>
                <c:pt idx="1">
                  <c:v>4.1061397269741033E-3</c:v>
                </c:pt>
                <c:pt idx="2">
                  <c:v>2.9445332301049339E-3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A-4515-8731-9F0434FF2716}"/>
            </c:ext>
          </c:extLst>
        </c:ser>
        <c:ser>
          <c:idx val="3"/>
          <c:order val="3"/>
          <c:tx>
            <c:strRef>
              <c:f>'pivot table_normalized'!$J$6:$J$7</c:f>
              <c:strCache>
                <c:ptCount val="1"/>
                <c:pt idx="0">
                  <c:v>B-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table_normalized'!$J$8:$J$11</c:f>
              <c:numCache>
                <c:formatCode>General</c:formatCode>
                <c:ptCount val="3"/>
                <c:pt idx="0">
                  <c:v>0.45626013970533363</c:v>
                </c:pt>
                <c:pt idx="1">
                  <c:v>0.41367544243363563</c:v>
                </c:pt>
                <c:pt idx="2">
                  <c:v>0.88270635983901535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A-4515-8731-9F0434FF2716}"/>
            </c:ext>
          </c:extLst>
        </c:ser>
        <c:ser>
          <c:idx val="4"/>
          <c:order val="4"/>
          <c:tx>
            <c:strRef>
              <c:f>'pivot table_normalized'!$K$6:$K$7</c:f>
              <c:strCache>
                <c:ptCount val="1"/>
                <c:pt idx="0">
                  <c:v>B+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table_normalized'!$K$8:$K$11</c:f>
              <c:numCache>
                <c:formatCode>General</c:formatCode>
                <c:ptCount val="3"/>
                <c:pt idx="0">
                  <c:v>0.57066928638299075</c:v>
                </c:pt>
                <c:pt idx="1">
                  <c:v>0.70934455593567403</c:v>
                </c:pt>
                <c:pt idx="2">
                  <c:v>0.61254563474439616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5A-4515-8731-9F0434FF2716}"/>
            </c:ext>
          </c:extLst>
        </c:ser>
        <c:ser>
          <c:idx val="5"/>
          <c:order val="5"/>
          <c:tx>
            <c:strRef>
              <c:f>'pivot table_normalized'!$L$6:$L$7</c:f>
              <c:strCache>
                <c:ptCount val="1"/>
                <c:pt idx="0">
                  <c:v>BB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table_normalized'!$L$8:$L$11</c:f>
              <c:numCache>
                <c:formatCode>General</c:formatCode>
                <c:ptCount val="3"/>
                <c:pt idx="0">
                  <c:v>0.48469921369160801</c:v>
                </c:pt>
                <c:pt idx="1">
                  <c:v>0.53534238567213188</c:v>
                </c:pt>
                <c:pt idx="2">
                  <c:v>0.45331630397216788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5A-4515-8731-9F0434FF2716}"/>
            </c:ext>
          </c:extLst>
        </c:ser>
        <c:ser>
          <c:idx val="6"/>
          <c:order val="6"/>
          <c:tx>
            <c:strRef>
              <c:f>'pivot table_normalized'!$M$6:$M$7</c:f>
              <c:strCache>
                <c:ptCount val="1"/>
                <c:pt idx="0">
                  <c:v>BB-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table_normalized'!$M$8:$M$11</c:f>
              <c:numCache>
                <c:formatCode>General</c:formatCode>
                <c:ptCount val="3"/>
                <c:pt idx="0">
                  <c:v>0.25443826459711888</c:v>
                </c:pt>
                <c:pt idx="1">
                  <c:v>0.72004962089647029</c:v>
                </c:pt>
                <c:pt idx="2">
                  <c:v>0.40511903287978962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5A-4515-8731-9F0434FF2716}"/>
            </c:ext>
          </c:extLst>
        </c:ser>
        <c:ser>
          <c:idx val="7"/>
          <c:order val="7"/>
          <c:tx>
            <c:strRef>
              <c:f>'pivot table_normalized'!$N$6:$N$7</c:f>
              <c:strCache>
                <c:ptCount val="1"/>
                <c:pt idx="0">
                  <c:v>BB+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table_normalized'!$N$8:$N$11</c:f>
              <c:numCache>
                <c:formatCode>General</c:formatCode>
                <c:ptCount val="3"/>
                <c:pt idx="0">
                  <c:v>0.30633391446270658</c:v>
                </c:pt>
                <c:pt idx="1">
                  <c:v>0.49519234312174915</c:v>
                </c:pt>
                <c:pt idx="2">
                  <c:v>0.65236836338092785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5A-4515-8731-9F0434FF2716}"/>
            </c:ext>
          </c:extLst>
        </c:ser>
        <c:ser>
          <c:idx val="8"/>
          <c:order val="8"/>
          <c:tx>
            <c:strRef>
              <c:f>'pivot table_normalized'!$O$6:$O$7</c:f>
              <c:strCache>
                <c:ptCount val="1"/>
                <c:pt idx="0">
                  <c:v>BBB-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table_normalized'!$O$8:$O$11</c:f>
              <c:numCache>
                <c:formatCode>General</c:formatCode>
                <c:ptCount val="3"/>
                <c:pt idx="0">
                  <c:v>0.33408605057561042</c:v>
                </c:pt>
                <c:pt idx="1">
                  <c:v>0.41314594736263732</c:v>
                </c:pt>
                <c:pt idx="2">
                  <c:v>0.27510508742266554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5A-4515-8731-9F0434FF2716}"/>
            </c:ext>
          </c:extLst>
        </c:ser>
        <c:ser>
          <c:idx val="9"/>
          <c:order val="9"/>
          <c:tx>
            <c:strRef>
              <c:f>'pivot table_normalized'!$P$6:$P$7</c:f>
              <c:strCache>
                <c:ptCount val="1"/>
                <c:pt idx="0">
                  <c:v>BBB+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table_normalized'!$P$8:$P$11</c:f>
              <c:numCache>
                <c:formatCode>General</c:formatCode>
                <c:ptCount val="3"/>
                <c:pt idx="0">
                  <c:v>0.28999508363769982</c:v>
                </c:pt>
                <c:pt idx="1">
                  <c:v>0.36010007174831099</c:v>
                </c:pt>
                <c:pt idx="2">
                  <c:v>0.2420464807776124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5A-4515-8731-9F0434FF2716}"/>
            </c:ext>
          </c:extLst>
        </c:ser>
        <c:ser>
          <c:idx val="10"/>
          <c:order val="10"/>
          <c:tx>
            <c:strRef>
              <c:f>'pivot table_normalized'!$Q$6:$Q$7</c:f>
              <c:strCache>
                <c:ptCount val="1"/>
                <c:pt idx="0">
                  <c:v>CCC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table_normalized'!$Q$8:$Q$11</c:f>
              <c:numCache>
                <c:formatCode>General</c:formatCode>
                <c:ptCount val="3"/>
                <c:pt idx="0">
                  <c:v>0.39007336544479582</c:v>
                </c:pt>
                <c:pt idx="1">
                  <c:v>1.1193079535524906</c:v>
                </c:pt>
                <c:pt idx="2">
                  <c:v>0.36576300356868369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5A-4515-8731-9F0434FF2716}"/>
            </c:ext>
          </c:extLst>
        </c:ser>
        <c:ser>
          <c:idx val="11"/>
          <c:order val="11"/>
          <c:tx>
            <c:strRef>
              <c:f>'pivot table_normalized'!$R$6:$R$7</c:f>
              <c:strCache>
                <c:ptCount val="1"/>
                <c:pt idx="0">
                  <c:v>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table_normalized'!$R$8:$R$11</c:f>
              <c:numCache>
                <c:formatCode>General</c:formatCode>
                <c:ptCount val="3"/>
                <c:pt idx="0">
                  <c:v>0.27228261957802674</c:v>
                </c:pt>
                <c:pt idx="1">
                  <c:v>0.43167610460512224</c:v>
                </c:pt>
                <c:pt idx="2">
                  <c:v>0.59395570986596979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5A-4515-8731-9F0434FF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69584"/>
        <c:axId val="1"/>
      </c:lineChart>
      <c:catAx>
        <c:axId val="18756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69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[3694BFE4.tmp]pivot_table!PivotTable4</c:name>
    <c:fmtId val="0"/>
  </c:pivotSource>
  <c:chart>
    <c:autoTitleDeleted val="0"/>
    <c:pivotFmts>
      <c:pivotFmt>
        <c:idx val="0"/>
        <c:spPr>
          <a:ln w="12700">
            <a:solidFill>
              <a:srgbClr val="000080"/>
            </a:solidFill>
            <a:prstDash val="solid"/>
          </a:ln>
        </c:spPr>
        <c:marker>
          <c:symbol val="diamond"/>
          <c:size val="5"/>
          <c:spPr>
            <a:solidFill>
              <a:srgbClr val="000080"/>
            </a:solidFill>
            <a:ln>
              <a:solidFill>
                <a:srgbClr val="000080"/>
              </a:solidFill>
              <a:prstDash val="solid"/>
            </a:ln>
          </c:spPr>
        </c:marker>
      </c:pivotFmt>
      <c:pivotFmt>
        <c:idx val="1"/>
        <c:spPr>
          <a:ln w="12700">
            <a:solidFill>
              <a:srgbClr val="FF00FF"/>
            </a:solidFill>
            <a:prstDash val="solid"/>
          </a:ln>
        </c:spPr>
        <c:marker>
          <c:symbol val="square"/>
          <c:size val="5"/>
          <c:spPr>
            <a:solidFill>
              <a:srgbClr val="FF00FF"/>
            </a:solidFill>
            <a:ln>
              <a:solidFill>
                <a:srgbClr val="FF00FF"/>
              </a:solidFill>
              <a:prstDash val="solid"/>
            </a:ln>
          </c:spPr>
        </c:marker>
      </c:pivotFmt>
      <c:pivotFmt>
        <c:idx val="2"/>
        <c:spPr>
          <a:ln w="12700">
            <a:solidFill>
              <a:srgbClr val="FFFF00"/>
            </a:solidFill>
            <a:prstDash val="solid"/>
          </a:ln>
        </c:spPr>
        <c:marker>
          <c:symbol val="triangle"/>
          <c:size val="5"/>
          <c:spPr>
            <a:solidFill>
              <a:srgbClr val="FFFF00"/>
            </a:solidFill>
            <a:ln>
              <a:solidFill>
                <a:srgbClr val="FFFF00"/>
              </a:solidFill>
              <a:prstDash val="solid"/>
            </a:ln>
          </c:spPr>
        </c:marker>
      </c:pivotFmt>
      <c:pivotFmt>
        <c:idx val="3"/>
        <c:spPr>
          <a:ln w="12700">
            <a:solidFill>
              <a:srgbClr val="00FFFF"/>
            </a:solidFill>
            <a:prstDash val="solid"/>
          </a:ln>
        </c:spPr>
        <c:marker>
          <c:symbol val="x"/>
          <c:size val="5"/>
          <c:spPr>
            <a:noFill/>
            <a:ln>
              <a:solidFill>
                <a:srgbClr val="00FFFF"/>
              </a:solidFill>
              <a:prstDash val="solid"/>
            </a:ln>
          </c:spPr>
        </c:marker>
      </c:pivotFmt>
      <c:pivotFmt>
        <c:idx val="4"/>
        <c:spPr>
          <a:ln w="12700">
            <a:solidFill>
              <a:srgbClr val="800080"/>
            </a:solidFill>
            <a:prstDash val="solid"/>
          </a:ln>
        </c:spPr>
        <c:marker>
          <c:symbol val="star"/>
          <c:size val="5"/>
          <c:spPr>
            <a:noFill/>
            <a:ln>
              <a:solidFill>
                <a:srgbClr val="800080"/>
              </a:solidFill>
              <a:prstDash val="solid"/>
            </a:ln>
          </c:spPr>
        </c:marker>
      </c:pivotFmt>
      <c:pivotFmt>
        <c:idx val="5"/>
        <c:spPr>
          <a:ln w="12700">
            <a:solidFill>
              <a:srgbClr val="800000"/>
            </a:solidFill>
            <a:prstDash val="solid"/>
          </a:ln>
        </c:spPr>
        <c:marker>
          <c:symbol val="circle"/>
          <c:size val="5"/>
          <c:spPr>
            <a:solidFill>
              <a:srgbClr val="800000"/>
            </a:solidFill>
            <a:ln>
              <a:solidFill>
                <a:srgbClr val="800000"/>
              </a:solidFill>
              <a:prstDash val="solid"/>
            </a:ln>
          </c:spPr>
        </c:marker>
      </c:pivotFmt>
      <c:pivotFmt>
        <c:idx val="6"/>
        <c:spPr>
          <a:ln w="12700">
            <a:solidFill>
              <a:srgbClr val="008080"/>
            </a:solidFill>
            <a:prstDash val="solid"/>
          </a:ln>
        </c:spPr>
        <c:marker>
          <c:symbol val="plus"/>
          <c:size val="5"/>
          <c:spPr>
            <a:noFill/>
            <a:ln>
              <a:solidFill>
                <a:srgbClr val="008080"/>
              </a:solidFill>
              <a:prstDash val="solid"/>
            </a:ln>
          </c:spPr>
        </c:marker>
      </c:pivotFmt>
      <c:pivotFmt>
        <c:idx val="7"/>
        <c:spPr>
          <a:ln w="12700">
            <a:solidFill>
              <a:srgbClr val="0000FF"/>
            </a:solidFill>
            <a:prstDash val="solid"/>
          </a:ln>
        </c:spPr>
        <c:marker>
          <c:symbol val="dot"/>
          <c:size val="5"/>
          <c:spPr>
            <a:noFill/>
            <a:ln>
              <a:solidFill>
                <a:srgbClr val="0000FF"/>
              </a:solidFill>
              <a:prstDash val="solid"/>
            </a:ln>
          </c:spPr>
        </c:marker>
      </c:pivotFmt>
      <c:pivotFmt>
        <c:idx val="8"/>
        <c:spPr>
          <a:ln w="12700">
            <a:solidFill>
              <a:srgbClr val="00CCFF"/>
            </a:solidFill>
            <a:prstDash val="solid"/>
          </a:ln>
        </c:spPr>
        <c:marker>
          <c:symbol val="dash"/>
          <c:size val="5"/>
          <c:spPr>
            <a:noFill/>
            <a:ln>
              <a:solidFill>
                <a:srgbClr val="00CCFF"/>
              </a:solidFill>
              <a:prstDash val="solid"/>
            </a:ln>
          </c:spPr>
        </c:marker>
      </c:pivotFmt>
      <c:pivotFmt>
        <c:idx val="9"/>
        <c:spPr>
          <a:ln w="12700">
            <a:solidFill>
              <a:srgbClr val="CCFFFF"/>
            </a:solidFill>
            <a:prstDash val="solid"/>
          </a:ln>
        </c:spPr>
        <c:marker>
          <c:symbol val="diamond"/>
          <c:size val="5"/>
          <c:spPr>
            <a:solidFill>
              <a:srgbClr val="CCFFFF"/>
            </a:solidFill>
            <a:ln>
              <a:solidFill>
                <a:srgbClr val="CCFFFF"/>
              </a:solidFill>
              <a:prstDash val="solid"/>
            </a:ln>
          </c:spPr>
        </c:marker>
      </c:pivotFmt>
      <c:pivotFmt>
        <c:idx val="10"/>
        <c:spPr>
          <a:ln w="12700">
            <a:solidFill>
              <a:srgbClr val="CCFFCC"/>
            </a:solidFill>
            <a:prstDash val="solid"/>
          </a:ln>
        </c:spPr>
        <c:marker>
          <c:symbol val="square"/>
          <c:size val="5"/>
          <c:spPr>
            <a:solidFill>
              <a:srgbClr val="CCFFCC"/>
            </a:solidFill>
            <a:ln>
              <a:solidFill>
                <a:srgbClr val="CCFFCC"/>
              </a:solidFill>
              <a:prstDash val="solid"/>
            </a:ln>
          </c:spPr>
        </c:marker>
      </c:pivotFmt>
      <c:pivotFmt>
        <c:idx val="11"/>
        <c:spPr>
          <a:ln w="12700">
            <a:solidFill>
              <a:srgbClr val="FFFF99"/>
            </a:solidFill>
            <a:prstDash val="solid"/>
          </a:ln>
        </c:spPr>
        <c:marker>
          <c:symbol val="triangle"/>
          <c:size val="5"/>
          <c:spPr>
            <a:solidFill>
              <a:srgbClr val="FFFF99"/>
            </a:solidFill>
            <a:ln>
              <a:solidFill>
                <a:srgbClr val="FFFF99"/>
              </a:solidFill>
              <a:prstDash val="solid"/>
            </a:ln>
          </c:spPr>
        </c:marker>
      </c:pivotFmt>
      <c:pivotFmt>
        <c:idx val="12"/>
        <c:spPr>
          <a:ln w="12700">
            <a:solidFill>
              <a:srgbClr val="99CCFF"/>
            </a:solidFill>
            <a:prstDash val="solid"/>
          </a:ln>
        </c:spPr>
        <c:marker>
          <c:symbol val="x"/>
          <c:size val="5"/>
          <c:spPr>
            <a:noFill/>
            <a:ln>
              <a:solidFill>
                <a:srgbClr val="99CCFF"/>
              </a:solidFill>
              <a:prstDash val="solid"/>
            </a:ln>
          </c:spPr>
        </c:marker>
      </c:pivotFmt>
      <c:pivotFmt>
        <c:idx val="13"/>
        <c:spPr>
          <a:ln w="12700">
            <a:solidFill>
              <a:srgbClr val="FF99CC"/>
            </a:solidFill>
            <a:prstDash val="solid"/>
          </a:ln>
        </c:spPr>
        <c:marker>
          <c:symbol val="star"/>
          <c:size val="5"/>
          <c:spPr>
            <a:noFill/>
            <a:ln>
              <a:solidFill>
                <a:srgbClr val="FF99CC"/>
              </a:solidFill>
              <a:prstDash val="solid"/>
            </a:ln>
          </c:spPr>
        </c:marker>
      </c:pivotFmt>
      <c:pivotFmt>
        <c:idx val="14"/>
        <c:spPr>
          <a:ln w="12700">
            <a:solidFill>
              <a:srgbClr val="CC99FF"/>
            </a:solidFill>
            <a:prstDash val="solid"/>
          </a:ln>
        </c:spPr>
        <c:marker>
          <c:symbol val="circle"/>
          <c:size val="5"/>
          <c:spPr>
            <a:solidFill>
              <a:srgbClr val="CC99FF"/>
            </a:solidFill>
            <a:ln>
              <a:solidFill>
                <a:srgbClr val="CC99FF"/>
              </a:solidFill>
              <a:prstDash val="solid"/>
            </a:ln>
          </c:spPr>
        </c:marker>
      </c:pivotFmt>
      <c:pivotFmt>
        <c:idx val="15"/>
        <c:spPr>
          <a:ln w="12700">
            <a:solidFill>
              <a:srgbClr val="FFCC99"/>
            </a:solidFill>
            <a:prstDash val="solid"/>
          </a:ln>
        </c:spPr>
        <c:marker>
          <c:symbol val="plus"/>
          <c:size val="5"/>
          <c:spPr>
            <a:noFill/>
            <a:ln>
              <a:solidFill>
                <a:srgbClr val="FFCC99"/>
              </a:solidFill>
              <a:prstDash val="solid"/>
            </a:ln>
          </c:spPr>
        </c:marker>
      </c:pivotFmt>
      <c:pivotFmt>
        <c:idx val="16"/>
        <c:spPr>
          <a:ln w="12700">
            <a:solidFill>
              <a:srgbClr val="3366FF"/>
            </a:solidFill>
            <a:prstDash val="solid"/>
          </a:ln>
        </c:spPr>
        <c:marker>
          <c:symbol val="dot"/>
          <c:size val="5"/>
          <c:spPr>
            <a:noFill/>
            <a:ln>
              <a:solidFill>
                <a:srgbClr val="3366FF"/>
              </a:solidFill>
              <a:prstDash val="solid"/>
            </a:ln>
          </c:spPr>
        </c:marker>
      </c:pivotFmt>
      <c:pivotFmt>
        <c:idx val="17"/>
        <c:spPr>
          <a:ln w="12700">
            <a:solidFill>
              <a:srgbClr val="33CCCC"/>
            </a:solidFill>
            <a:prstDash val="solid"/>
          </a:ln>
        </c:spPr>
        <c:marker>
          <c:symbol val="dash"/>
          <c:size val="5"/>
          <c:spPr>
            <a:noFill/>
            <a:ln>
              <a:solidFill>
                <a:srgbClr val="33CCCC"/>
              </a:solidFill>
              <a:prstDash val="solid"/>
            </a:ln>
          </c:spPr>
        </c:marker>
      </c:pivotFmt>
      <c:pivotFmt>
        <c:idx val="18"/>
        <c:spPr>
          <a:ln w="12700">
            <a:solidFill>
              <a:srgbClr val="99CC00"/>
            </a:solidFill>
            <a:prstDash val="solid"/>
          </a:ln>
        </c:spPr>
        <c:marker>
          <c:symbol val="diamond"/>
          <c:size val="5"/>
          <c:spPr>
            <a:solidFill>
              <a:srgbClr val="99CC00"/>
            </a:solidFill>
            <a:ln>
              <a:solidFill>
                <a:srgbClr val="99CC00"/>
              </a:solidFill>
              <a:prstDash val="solid"/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pivot_table!$G$3:$G$4</c:f>
              <c:strCache>
                <c:ptCount val="1"/>
                <c:pt idx="0">
                  <c:v>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pivot_table!$G$5:$G$8</c:f>
              <c:numCache>
                <c:formatCode>General</c:formatCode>
                <c:ptCount val="3"/>
                <c:pt idx="0">
                  <c:v>3810239.3575125001</c:v>
                </c:pt>
                <c:pt idx="1">
                  <c:v>7645912.5840930054</c:v>
                </c:pt>
                <c:pt idx="2">
                  <c:v>11626791.051964313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8-4DF7-A835-589FD5818FD9}"/>
            </c:ext>
          </c:extLst>
        </c:ser>
        <c:ser>
          <c:idx val="1"/>
          <c:order val="1"/>
          <c:tx>
            <c:strRef>
              <c:f>pivot_table!$H$3:$H$4</c:f>
              <c:strCache>
                <c:ptCount val="1"/>
                <c:pt idx="0">
                  <c:v>A-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pivot_table!$H$5:$H$8</c:f>
              <c:numCache>
                <c:formatCode>General</c:formatCode>
                <c:ptCount val="3"/>
                <c:pt idx="0">
                  <c:v>3890404.2714590132</c:v>
                </c:pt>
                <c:pt idx="1">
                  <c:v>7651358.9330913313</c:v>
                </c:pt>
                <c:pt idx="2">
                  <c:v>11743976.793511046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8-4DF7-A835-589FD5818FD9}"/>
            </c:ext>
          </c:extLst>
        </c:ser>
        <c:ser>
          <c:idx val="2"/>
          <c:order val="2"/>
          <c:tx>
            <c:strRef>
              <c:f>pivot_table!$I$3:$I$4</c:f>
              <c:strCache>
                <c:ptCount val="1"/>
                <c:pt idx="0">
                  <c:v>A+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pivot_table!$I$5:$I$8</c:f>
              <c:numCache>
                <c:formatCode>General</c:formatCode>
                <c:ptCount val="3"/>
                <c:pt idx="0">
                  <c:v>2158769.0413013627</c:v>
                </c:pt>
                <c:pt idx="1">
                  <c:v>4326797.3321090322</c:v>
                </c:pt>
                <c:pt idx="2">
                  <c:v>6590645.9332735278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8-4DF7-A835-589FD5818FD9}"/>
            </c:ext>
          </c:extLst>
        </c:ser>
        <c:ser>
          <c:idx val="3"/>
          <c:order val="3"/>
          <c:tx>
            <c:strRef>
              <c:f>pivot_table!$J$3:$J$4</c:f>
              <c:strCache>
                <c:ptCount val="1"/>
                <c:pt idx="0">
                  <c:v>AA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pivot_table!$J$5:$J$8</c:f>
              <c:numCache>
                <c:formatCode>General</c:formatCode>
                <c:ptCount val="3"/>
                <c:pt idx="0">
                  <c:v>2136031.4375726026</c:v>
                </c:pt>
                <c:pt idx="1">
                  <c:v>4342519.1974766394</c:v>
                </c:pt>
                <c:pt idx="2">
                  <c:v>6614377.6058831327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8-4DF7-A835-589FD5818FD9}"/>
            </c:ext>
          </c:extLst>
        </c:ser>
        <c:ser>
          <c:idx val="4"/>
          <c:order val="4"/>
          <c:tx>
            <c:strRef>
              <c:f>pivot_table!$K$3:$K$4</c:f>
              <c:strCache>
                <c:ptCount val="1"/>
                <c:pt idx="0">
                  <c:v>AA-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pivot_table!$K$5:$K$8</c:f>
              <c:numCache>
                <c:formatCode>General</c:formatCode>
                <c:ptCount val="3"/>
                <c:pt idx="0">
                  <c:v>2157648.7577818581</c:v>
                </c:pt>
                <c:pt idx="1">
                  <c:v>4422440.2571486467</c:v>
                </c:pt>
                <c:pt idx="2">
                  <c:v>6527973.3471337063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28-4DF7-A835-589FD5818FD9}"/>
            </c:ext>
          </c:extLst>
        </c:ser>
        <c:ser>
          <c:idx val="5"/>
          <c:order val="5"/>
          <c:tx>
            <c:strRef>
              <c:f>pivot_table!$L$3:$L$4</c:f>
              <c:strCache>
                <c:ptCount val="1"/>
                <c:pt idx="0">
                  <c:v>AA+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pivot_table!$L$5:$L$8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28-4DF7-A835-589FD5818FD9}"/>
            </c:ext>
          </c:extLst>
        </c:ser>
        <c:ser>
          <c:idx val="6"/>
          <c:order val="6"/>
          <c:tx>
            <c:strRef>
              <c:f>pivot_table!$M$3:$M$4</c:f>
              <c:strCache>
                <c:ptCount val="1"/>
                <c:pt idx="0">
                  <c:v>AAA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pivot_table!$M$5:$M$8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28-4DF7-A835-589FD5818FD9}"/>
            </c:ext>
          </c:extLst>
        </c:ser>
        <c:ser>
          <c:idx val="7"/>
          <c:order val="7"/>
          <c:tx>
            <c:strRef>
              <c:f>pivot_table!$N$3:$N$4</c:f>
              <c:strCache>
                <c:ptCount val="1"/>
                <c:pt idx="0">
                  <c:v>B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pivot_table!$N$5:$N$8</c:f>
              <c:numCache>
                <c:formatCode>General</c:formatCode>
                <c:ptCount val="3"/>
                <c:pt idx="0">
                  <c:v>6719181.8551391382</c:v>
                </c:pt>
                <c:pt idx="1">
                  <c:v>13691239.817313533</c:v>
                </c:pt>
                <c:pt idx="2">
                  <c:v>20184737.094384745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28-4DF7-A835-589FD5818FD9}"/>
            </c:ext>
          </c:extLst>
        </c:ser>
        <c:ser>
          <c:idx val="8"/>
          <c:order val="8"/>
          <c:tx>
            <c:strRef>
              <c:f>pivot_table!$O$3:$O$4</c:f>
              <c:strCache>
                <c:ptCount val="1"/>
                <c:pt idx="0">
                  <c:v>B-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pivot_table!$O$5:$O$8</c:f>
              <c:numCache>
                <c:formatCode>General</c:formatCode>
                <c:ptCount val="3"/>
                <c:pt idx="0">
                  <c:v>6872703.107512637</c:v>
                </c:pt>
                <c:pt idx="1">
                  <c:v>14282527.588625927</c:v>
                </c:pt>
                <c:pt idx="2">
                  <c:v>20760700.704833195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28-4DF7-A835-589FD5818FD9}"/>
            </c:ext>
          </c:extLst>
        </c:ser>
        <c:ser>
          <c:idx val="9"/>
          <c:order val="9"/>
          <c:tx>
            <c:strRef>
              <c:f>pivot_table!$P$3:$P$4</c:f>
              <c:strCache>
                <c:ptCount val="1"/>
                <c:pt idx="0">
                  <c:v>B+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pivot_table!$P$5:$P$8</c:f>
              <c:numCache>
                <c:formatCode>General</c:formatCode>
                <c:ptCount val="3"/>
                <c:pt idx="0">
                  <c:v>6739474.2032735758</c:v>
                </c:pt>
                <c:pt idx="1">
                  <c:v>13440939.28065639</c:v>
                </c:pt>
                <c:pt idx="2">
                  <c:v>20147572.896087032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28-4DF7-A835-589FD5818FD9}"/>
            </c:ext>
          </c:extLst>
        </c:ser>
        <c:ser>
          <c:idx val="10"/>
          <c:order val="10"/>
          <c:tx>
            <c:strRef>
              <c:f>pivot_table!$Q$3:$Q$4</c:f>
              <c:strCache>
                <c:ptCount val="1"/>
                <c:pt idx="0">
                  <c:v>BB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pivot_table!$Q$5:$Q$8</c:f>
              <c:numCache>
                <c:formatCode>General</c:formatCode>
                <c:ptCount val="3"/>
                <c:pt idx="0">
                  <c:v>6290187.9077267004</c:v>
                </c:pt>
                <c:pt idx="1">
                  <c:v>12549472.185712324</c:v>
                </c:pt>
                <c:pt idx="2">
                  <c:v>18877250.642708827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28-4DF7-A835-589FD5818FD9}"/>
            </c:ext>
          </c:extLst>
        </c:ser>
        <c:ser>
          <c:idx val="11"/>
          <c:order val="11"/>
          <c:tx>
            <c:strRef>
              <c:f>pivot_table!$R$3:$R$4</c:f>
              <c:strCache>
                <c:ptCount val="1"/>
                <c:pt idx="0">
                  <c:v>BB-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pivot_table!$R$5:$R$8</c:f>
              <c:numCache>
                <c:formatCode>General</c:formatCode>
                <c:ptCount val="3"/>
                <c:pt idx="0">
                  <c:v>6549645.8650325853</c:v>
                </c:pt>
                <c:pt idx="1">
                  <c:v>13262712.701681161</c:v>
                </c:pt>
                <c:pt idx="2">
                  <c:v>19792521.880635217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728-4DF7-A835-589FD5818FD9}"/>
            </c:ext>
          </c:extLst>
        </c:ser>
        <c:ser>
          <c:idx val="12"/>
          <c:order val="12"/>
          <c:tx>
            <c:strRef>
              <c:f>pivot_table!$S$3:$S$4</c:f>
              <c:strCache>
                <c:ptCount val="1"/>
                <c:pt idx="0">
                  <c:v>BB+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pivot_table!$S$5:$S$8</c:f>
              <c:numCache>
                <c:formatCode>General</c:formatCode>
                <c:ptCount val="3"/>
                <c:pt idx="0">
                  <c:v>5665727.7707110178</c:v>
                </c:pt>
                <c:pt idx="1">
                  <c:v>11047561.67467843</c:v>
                </c:pt>
                <c:pt idx="2">
                  <c:v>16800491.419674218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28-4DF7-A835-589FD5818FD9}"/>
            </c:ext>
          </c:extLst>
        </c:ser>
        <c:ser>
          <c:idx val="13"/>
          <c:order val="13"/>
          <c:tx>
            <c:strRef>
              <c:f>pivot_table!$T$3:$T$4</c:f>
              <c:strCache>
                <c:ptCount val="1"/>
                <c:pt idx="0">
                  <c:v>BBB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pivot_table!$T$5:$T$8</c:f>
              <c:numCache>
                <c:formatCode>General</c:formatCode>
                <c:ptCount val="3"/>
                <c:pt idx="0">
                  <c:v>4638240.3710827036</c:v>
                </c:pt>
                <c:pt idx="1">
                  <c:v>9257457.6952045001</c:v>
                </c:pt>
                <c:pt idx="2">
                  <c:v>13902304.180482306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728-4DF7-A835-589FD5818FD9}"/>
            </c:ext>
          </c:extLst>
        </c:ser>
        <c:ser>
          <c:idx val="14"/>
          <c:order val="14"/>
          <c:tx>
            <c:strRef>
              <c:f>pivot_table!$U$3:$U$4</c:f>
              <c:strCache>
                <c:ptCount val="1"/>
                <c:pt idx="0">
                  <c:v>BBB-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pivot_table!$U$5:$U$8</c:f>
              <c:numCache>
                <c:formatCode>General</c:formatCode>
                <c:ptCount val="3"/>
                <c:pt idx="0">
                  <c:v>5044850.329762416</c:v>
                </c:pt>
                <c:pt idx="1">
                  <c:v>10099761.062738182</c:v>
                </c:pt>
                <c:pt idx="2">
                  <c:v>15091156.133610765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728-4DF7-A835-589FD5818FD9}"/>
            </c:ext>
          </c:extLst>
        </c:ser>
        <c:ser>
          <c:idx val="15"/>
          <c:order val="15"/>
          <c:tx>
            <c:strRef>
              <c:f>pivot_table!$V$3:$V$4</c:f>
              <c:strCache>
                <c:ptCount val="1"/>
                <c:pt idx="0">
                  <c:v>BBB+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pivot_table!$V$5:$V$8</c:f>
              <c:numCache>
                <c:formatCode>General</c:formatCode>
                <c:ptCount val="3"/>
                <c:pt idx="0">
                  <c:v>4612208.5979155479</c:v>
                </c:pt>
                <c:pt idx="1">
                  <c:v>9260603.2056730427</c:v>
                </c:pt>
                <c:pt idx="2">
                  <c:v>13285969.219545444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728-4DF7-A835-589FD5818FD9}"/>
            </c:ext>
          </c:extLst>
        </c:ser>
        <c:ser>
          <c:idx val="16"/>
          <c:order val="16"/>
          <c:tx>
            <c:strRef>
              <c:f>pivot_table!$W$3:$W$4</c:f>
              <c:strCache>
                <c:ptCount val="1"/>
                <c:pt idx="0">
                  <c:v>CC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pivot_table!$W$5:$W$8</c:f>
              <c:numCache>
                <c:formatCode>General</c:formatCode>
                <c:ptCount val="3"/>
                <c:pt idx="0">
                  <c:v>6231257.6137634674</c:v>
                </c:pt>
                <c:pt idx="1">
                  <c:v>11646762.506666757</c:v>
                </c:pt>
                <c:pt idx="2">
                  <c:v>18191260.989444569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728-4DF7-A835-589FD5818FD9}"/>
            </c:ext>
          </c:extLst>
        </c:ser>
        <c:ser>
          <c:idx val="17"/>
          <c:order val="17"/>
          <c:tx>
            <c:strRef>
              <c:f>pivot_table!$X$3:$X$4</c:f>
              <c:strCache>
                <c:ptCount val="1"/>
                <c:pt idx="0">
                  <c:v>CCC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pivot_table!$X$5:$X$8</c:f>
              <c:numCache>
                <c:formatCode>General</c:formatCode>
                <c:ptCount val="3"/>
                <c:pt idx="0">
                  <c:v>6615918.6328754341</c:v>
                </c:pt>
                <c:pt idx="1">
                  <c:v>13427246.15049547</c:v>
                </c:pt>
                <c:pt idx="2">
                  <c:v>20046805.225292489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728-4DF7-A835-589FD5818FD9}"/>
            </c:ext>
          </c:extLst>
        </c:ser>
        <c:ser>
          <c:idx val="18"/>
          <c:order val="18"/>
          <c:tx>
            <c:strRef>
              <c:f>pivot_table!$Y$3:$Y$4</c:f>
              <c:strCache>
                <c:ptCount val="1"/>
                <c:pt idx="0">
                  <c:v>D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pivot_table!$Y$5:$Y$8</c:f>
              <c:numCache>
                <c:formatCode>General</c:formatCode>
                <c:ptCount val="3"/>
                <c:pt idx="0">
                  <c:v>5511077.1166543029</c:v>
                </c:pt>
                <c:pt idx="1">
                  <c:v>10932909.784452023</c:v>
                </c:pt>
                <c:pt idx="2">
                  <c:v>16565822.263963912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728-4DF7-A835-589FD5818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60848"/>
        <c:axId val="1"/>
      </c:lineChart>
      <c:catAx>
        <c:axId val="18776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760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68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2"/>
  <sheetViews>
    <sheetView zoomScale="6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</xdr:colOff>
          <xdr:row>3</xdr:row>
          <xdr:rowOff>144780</xdr:rowOff>
        </xdr:from>
        <xdr:to>
          <xdr:col>10</xdr:col>
          <xdr:colOff>190500</xdr:colOff>
          <xdr:row>7</xdr:row>
          <xdr:rowOff>30480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de" refreshedDate="37230.644419444441" createdVersion="1" recordCount="57">
  <cacheSource type="worksheet">
    <worksheetSource ref="A2:C59" sheet="pivot table_normalized"/>
  </cacheSource>
  <cacheFields count="3">
    <cacheField name="Rating" numFmtId="0">
      <sharedItems count="19">
        <s v="AAA"/>
        <s v="AA+"/>
        <s v="AA"/>
        <s v="AA-"/>
        <s v="A+"/>
        <s v="A"/>
        <s v="A-"/>
        <s v="BBB+"/>
        <s v="BBB"/>
        <s v="BBB-"/>
        <s v="BB+"/>
        <s v="BB"/>
        <s v="BB-"/>
        <s v="B+"/>
        <s v="B"/>
        <s v="B-"/>
        <s v="CCC"/>
        <s v="CC"/>
        <s v="D"/>
      </sharedItems>
    </cacheField>
    <cacheField name="Volume Scalar" numFmtId="0">
      <sharedItems containsSemiMixedTypes="0" containsString="0" containsNumber="1" containsInteger="1" minValue="1" maxValue="3" count="3">
        <n v="1"/>
        <n v="2"/>
        <n v="3"/>
      </sharedItems>
    </cacheField>
    <cacheField name="Capital. Required/VAR" numFmtId="0">
      <sharedItems containsSemiMixedTypes="0" containsString="0" containsNumber="1" minValue="2.5977943486829918E-3" maxValue="1.11930795355249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de" refreshedDate="37231.554114120372" createdVersion="1" recordCount="57">
  <cacheSource type="worksheet">
    <worksheetSource ref="A1:C58" sheet="pivot_table"/>
  </cacheSource>
  <cacheFields count="3">
    <cacheField name="Rating" numFmtId="0">
      <sharedItems count="19">
        <s v="AAA"/>
        <s v="AA+"/>
        <s v="AA"/>
        <s v="AA-"/>
        <s v="A+"/>
        <s v="A"/>
        <s v="A-"/>
        <s v="BBB+"/>
        <s v="BBB"/>
        <s v="BBB-"/>
        <s v="BB+"/>
        <s v="BB"/>
        <s v="BB-"/>
        <s v="B+"/>
        <s v="B"/>
        <s v="B-"/>
        <s v="CCC"/>
        <s v="CC"/>
        <s v="D"/>
      </sharedItems>
    </cacheField>
    <cacheField name="Volume Scalar" numFmtId="0">
      <sharedItems containsSemiMixedTypes="0" containsString="0" containsNumber="1" containsInteger="1" minValue="1" maxValue="3" count="3">
        <n v="1"/>
        <n v="2"/>
        <n v="3"/>
      </sharedItems>
    </cacheField>
    <cacheField name="Capital. Required" numFmtId="0">
      <sharedItems containsSemiMixedTypes="0" containsString="0" containsNumber="1" minValue="0" maxValue="20760700.7048331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x v="0"/>
    <x v="0"/>
    <n v="7.0956461864759672E-3"/>
  </r>
  <r>
    <x v="0"/>
    <x v="1"/>
    <n v="4.1061397269741033E-3"/>
  </r>
  <r>
    <x v="0"/>
    <x v="2"/>
    <n v="2.9445332301049339E-3"/>
  </r>
  <r>
    <x v="1"/>
    <x v="0"/>
    <n v="7.6519828850120869E-3"/>
  </r>
  <r>
    <x v="1"/>
    <x v="1"/>
    <n v="4.6904765128456946E-3"/>
  </r>
  <r>
    <x v="1"/>
    <x v="2"/>
    <n v="2.5977943486829918E-3"/>
  </r>
  <r>
    <x v="2"/>
    <x v="0"/>
    <n v="0.18910439827296641"/>
  </r>
  <r>
    <x v="2"/>
    <x v="1"/>
    <n v="0.13757303401470861"/>
  </r>
  <r>
    <x v="2"/>
    <x v="2"/>
    <n v="0.14664248069575903"/>
  </r>
  <r>
    <x v="3"/>
    <x v="0"/>
    <n v="0.11974759537307879"/>
  </r>
  <r>
    <x v="3"/>
    <x v="1"/>
    <n v="0.13387842994924889"/>
  </r>
  <r>
    <x v="3"/>
    <x v="2"/>
    <n v="0.15443576725400457"/>
  </r>
  <r>
    <x v="4"/>
    <x v="0"/>
    <n v="0.1257312131299787"/>
  </r>
  <r>
    <x v="4"/>
    <x v="1"/>
    <n v="0.16980208273882025"/>
  </r>
  <r>
    <x v="4"/>
    <x v="2"/>
    <n v="0.15202588132265962"/>
  </r>
  <r>
    <x v="5"/>
    <x v="0"/>
    <n v="0.21826722590802186"/>
  </r>
  <r>
    <x v="5"/>
    <x v="1"/>
    <n v="0.30981694439191648"/>
  </r>
  <r>
    <x v="5"/>
    <x v="2"/>
    <n v="0.27185235043108963"/>
  </r>
  <r>
    <x v="6"/>
    <x v="0"/>
    <n v="0.30537769771388312"/>
  </r>
  <r>
    <x v="6"/>
    <x v="1"/>
    <n v="0.17292536046206458"/>
  </r>
  <r>
    <x v="6"/>
    <x v="2"/>
    <n v="0.17444990364514498"/>
  </r>
  <r>
    <x v="7"/>
    <x v="0"/>
    <n v="0.28999508363769982"/>
  </r>
  <r>
    <x v="7"/>
    <x v="1"/>
    <n v="0.36010007174831099"/>
  </r>
  <r>
    <x v="7"/>
    <x v="2"/>
    <n v="0.2420464807776124"/>
  </r>
  <r>
    <x v="8"/>
    <x v="0"/>
    <n v="0.38583229315211814"/>
  </r>
  <r>
    <x v="8"/>
    <x v="1"/>
    <n v="0.21622478792284633"/>
  </r>
  <r>
    <x v="8"/>
    <x v="2"/>
    <n v="0.39111811256393386"/>
  </r>
  <r>
    <x v="9"/>
    <x v="0"/>
    <n v="0.33408605057561042"/>
  </r>
  <r>
    <x v="9"/>
    <x v="1"/>
    <n v="0.41314594736263732"/>
  </r>
  <r>
    <x v="9"/>
    <x v="2"/>
    <n v="0.27510508742266554"/>
  </r>
  <r>
    <x v="10"/>
    <x v="0"/>
    <n v="0.30633391446270658"/>
  </r>
  <r>
    <x v="10"/>
    <x v="1"/>
    <n v="0.49519234312174915"/>
  </r>
  <r>
    <x v="10"/>
    <x v="2"/>
    <n v="0.65236836338092785"/>
  </r>
  <r>
    <x v="11"/>
    <x v="0"/>
    <n v="0.48469921369160801"/>
  </r>
  <r>
    <x v="11"/>
    <x v="1"/>
    <n v="0.53534238567213188"/>
  </r>
  <r>
    <x v="11"/>
    <x v="2"/>
    <n v="0.45331630397216788"/>
  </r>
  <r>
    <x v="12"/>
    <x v="0"/>
    <n v="0.25443826459711888"/>
  </r>
  <r>
    <x v="12"/>
    <x v="1"/>
    <n v="0.72004962089647029"/>
  </r>
  <r>
    <x v="12"/>
    <x v="2"/>
    <n v="0.40511903287978962"/>
  </r>
  <r>
    <x v="13"/>
    <x v="0"/>
    <n v="0.57066928638299075"/>
  </r>
  <r>
    <x v="13"/>
    <x v="1"/>
    <n v="0.70934455593567403"/>
  </r>
  <r>
    <x v="13"/>
    <x v="2"/>
    <n v="0.61254563474439616"/>
  </r>
  <r>
    <x v="14"/>
    <x v="0"/>
    <n v="0.64955035739387479"/>
  </r>
  <r>
    <x v="14"/>
    <x v="1"/>
    <n v="0.7991153013807184"/>
  </r>
  <r>
    <x v="14"/>
    <x v="2"/>
    <n v="0.50687941161925365"/>
  </r>
  <r>
    <x v="15"/>
    <x v="0"/>
    <n v="0.45626013970533363"/>
  </r>
  <r>
    <x v="15"/>
    <x v="1"/>
    <n v="0.41367544243363563"/>
  </r>
  <r>
    <x v="15"/>
    <x v="2"/>
    <n v="0.88270635983901535"/>
  </r>
  <r>
    <x v="16"/>
    <x v="0"/>
    <n v="0.39007336544479582"/>
  </r>
  <r>
    <x v="16"/>
    <x v="1"/>
    <n v="1.1193079535524906"/>
  </r>
  <r>
    <x v="16"/>
    <x v="2"/>
    <n v="0.36576300356868369"/>
  </r>
  <r>
    <x v="17"/>
    <x v="0"/>
    <n v="0.61255598167229808"/>
  </r>
  <r>
    <x v="17"/>
    <x v="1"/>
    <n v="0.67808077133950728"/>
  </r>
  <r>
    <x v="17"/>
    <x v="2"/>
    <n v="0.49486086334784851"/>
  </r>
  <r>
    <x v="18"/>
    <x v="0"/>
    <n v="0.27228261957802674"/>
  </r>
  <r>
    <x v="18"/>
    <x v="1"/>
    <n v="0.43167610460512224"/>
  </r>
  <r>
    <x v="18"/>
    <x v="2"/>
    <n v="0.593955709865969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x v="0"/>
    <x v="0"/>
    <n v="0"/>
  </r>
  <r>
    <x v="0"/>
    <x v="1"/>
    <n v="0"/>
  </r>
  <r>
    <x v="0"/>
    <x v="2"/>
    <n v="0"/>
  </r>
  <r>
    <x v="1"/>
    <x v="0"/>
    <n v="0"/>
  </r>
  <r>
    <x v="1"/>
    <x v="1"/>
    <n v="0"/>
  </r>
  <r>
    <x v="1"/>
    <x v="2"/>
    <n v="0"/>
  </r>
  <r>
    <x v="2"/>
    <x v="0"/>
    <n v="2136031.4375726026"/>
  </r>
  <r>
    <x v="2"/>
    <x v="1"/>
    <n v="4342519.1974766394"/>
  </r>
  <r>
    <x v="2"/>
    <x v="2"/>
    <n v="6614377.6058831327"/>
  </r>
  <r>
    <x v="3"/>
    <x v="0"/>
    <n v="2157648.7577818581"/>
  </r>
  <r>
    <x v="3"/>
    <x v="1"/>
    <n v="4422440.2571486467"/>
  </r>
  <r>
    <x v="3"/>
    <x v="2"/>
    <n v="6527973.3471337063"/>
  </r>
  <r>
    <x v="4"/>
    <x v="0"/>
    <n v="2158769.0413013627"/>
  </r>
  <r>
    <x v="4"/>
    <x v="1"/>
    <n v="4326797.3321090322"/>
  </r>
  <r>
    <x v="4"/>
    <x v="2"/>
    <n v="6590645.9332735278"/>
  </r>
  <r>
    <x v="5"/>
    <x v="0"/>
    <n v="3810239.3575125001"/>
  </r>
  <r>
    <x v="5"/>
    <x v="1"/>
    <n v="7645912.5840930054"/>
  </r>
  <r>
    <x v="5"/>
    <x v="2"/>
    <n v="11626791.051964313"/>
  </r>
  <r>
    <x v="6"/>
    <x v="0"/>
    <n v="3890404.2714590132"/>
  </r>
  <r>
    <x v="6"/>
    <x v="1"/>
    <n v="7651358.9330913313"/>
  </r>
  <r>
    <x v="6"/>
    <x v="2"/>
    <n v="11743976.793511046"/>
  </r>
  <r>
    <x v="7"/>
    <x v="0"/>
    <n v="4612208.5979155479"/>
  </r>
  <r>
    <x v="7"/>
    <x v="1"/>
    <n v="9260603.2056730427"/>
  </r>
  <r>
    <x v="7"/>
    <x v="2"/>
    <n v="13285969.219545444"/>
  </r>
  <r>
    <x v="8"/>
    <x v="0"/>
    <n v="4638240.3710827036"/>
  </r>
  <r>
    <x v="8"/>
    <x v="1"/>
    <n v="9257457.6952045001"/>
  </r>
  <r>
    <x v="8"/>
    <x v="2"/>
    <n v="13902304.180482306"/>
  </r>
  <r>
    <x v="9"/>
    <x v="0"/>
    <n v="5044850.329762416"/>
  </r>
  <r>
    <x v="9"/>
    <x v="1"/>
    <n v="10099761.062738182"/>
  </r>
  <r>
    <x v="9"/>
    <x v="2"/>
    <n v="15091156.133610765"/>
  </r>
  <r>
    <x v="10"/>
    <x v="0"/>
    <n v="5665727.7707110178"/>
  </r>
  <r>
    <x v="10"/>
    <x v="1"/>
    <n v="11047561.67467843"/>
  </r>
  <r>
    <x v="10"/>
    <x v="2"/>
    <n v="16800491.419674218"/>
  </r>
  <r>
    <x v="11"/>
    <x v="0"/>
    <n v="6290187.9077267004"/>
  </r>
  <r>
    <x v="11"/>
    <x v="1"/>
    <n v="12549472.185712324"/>
  </r>
  <r>
    <x v="11"/>
    <x v="2"/>
    <n v="18877250.642708827"/>
  </r>
  <r>
    <x v="12"/>
    <x v="0"/>
    <n v="6549645.8650325853"/>
  </r>
  <r>
    <x v="12"/>
    <x v="1"/>
    <n v="13262712.701681161"/>
  </r>
  <r>
    <x v="12"/>
    <x v="2"/>
    <n v="19792521.880635217"/>
  </r>
  <r>
    <x v="13"/>
    <x v="0"/>
    <n v="6739474.2032735758"/>
  </r>
  <r>
    <x v="13"/>
    <x v="1"/>
    <n v="13440939.28065639"/>
  </r>
  <r>
    <x v="13"/>
    <x v="2"/>
    <n v="20147572.896087032"/>
  </r>
  <r>
    <x v="14"/>
    <x v="0"/>
    <n v="6719181.8551391382"/>
  </r>
  <r>
    <x v="14"/>
    <x v="1"/>
    <n v="13691239.817313533"/>
  </r>
  <r>
    <x v="14"/>
    <x v="2"/>
    <n v="20184737.094384745"/>
  </r>
  <r>
    <x v="15"/>
    <x v="0"/>
    <n v="6872703.107512637"/>
  </r>
  <r>
    <x v="15"/>
    <x v="1"/>
    <n v="14282527.588625927"/>
  </r>
  <r>
    <x v="15"/>
    <x v="2"/>
    <n v="20760700.704833195"/>
  </r>
  <r>
    <x v="16"/>
    <x v="0"/>
    <n v="6615918.6328754341"/>
  </r>
  <r>
    <x v="16"/>
    <x v="1"/>
    <n v="13427246.15049547"/>
  </r>
  <r>
    <x v="16"/>
    <x v="2"/>
    <n v="20046805.225292489"/>
  </r>
  <r>
    <x v="17"/>
    <x v="0"/>
    <n v="6231257.6137634674"/>
  </r>
  <r>
    <x v="17"/>
    <x v="1"/>
    <n v="11646762.506666757"/>
  </r>
  <r>
    <x v="17"/>
    <x v="2"/>
    <n v="18191260.989444569"/>
  </r>
  <r>
    <x v="18"/>
    <x v="0"/>
    <n v="5511077.1166543029"/>
  </r>
  <r>
    <x v="18"/>
    <x v="1"/>
    <n v="10932909.784452023"/>
  </r>
  <r>
    <x v="18"/>
    <x v="2"/>
    <n v="16565822.2639639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 chartFormat="1">
  <location ref="F6:S11" firstHeaderRow="1" firstDataRow="2" firstDataCol="1"/>
  <pivotFields count="3">
    <pivotField axis="axisCol" compact="0" outline="0" subtotalTop="0" showAll="0" includeNewItemsInFilter="1">
      <items count="20">
        <item x="5"/>
        <item h="1" x="6"/>
        <item h="1" x="4"/>
        <item x="2"/>
        <item h="1" x="3"/>
        <item h="1" x="1"/>
        <item x="0"/>
        <item h="1" x="14"/>
        <item x="15"/>
        <item x="13"/>
        <item x="11"/>
        <item x="12"/>
        <item x="10"/>
        <item h="1" x="8"/>
        <item x="9"/>
        <item x="7"/>
        <item h="1" x="17"/>
        <item x="16"/>
        <item x="18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13">
    <i>
      <x/>
    </i>
    <i>
      <x v="3"/>
    </i>
    <i>
      <x v="6"/>
    </i>
    <i>
      <x v="8"/>
    </i>
    <i>
      <x v="9"/>
    </i>
    <i>
      <x v="10"/>
    </i>
    <i>
      <x v="11"/>
    </i>
    <i>
      <x v="12"/>
    </i>
    <i>
      <x v="14"/>
    </i>
    <i>
      <x v="15"/>
    </i>
    <i>
      <x v="17"/>
    </i>
    <i>
      <x v="18"/>
    </i>
    <i t="grand">
      <x/>
    </i>
  </colItems>
  <dataFields count="1">
    <dataField name="Sum of Capital. Required/VAR" fld="2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 chartFormat="1">
  <location ref="F3:Z8" firstHeaderRow="1" firstDataRow="2" firstDataCol="1"/>
  <pivotFields count="3">
    <pivotField axis="axisCol" compact="0" outline="0" subtotalTop="0" showAll="0" includeNewItemsInFilter="1">
      <items count="20">
        <item x="5"/>
        <item x="6"/>
        <item x="4"/>
        <item x="2"/>
        <item x="3"/>
        <item x="1"/>
        <item x="0"/>
        <item x="14"/>
        <item x="15"/>
        <item x="13"/>
        <item x="11"/>
        <item x="12"/>
        <item x="10"/>
        <item x="8"/>
        <item x="9"/>
        <item x="7"/>
        <item x="17"/>
        <item x="16"/>
        <item x="18"/>
        <item t="default"/>
      </items>
    </pivotField>
    <pivotField axis="axisRow" compact="0" numFmtId="1" outline="0" subtotalTop="0" showAll="0" includeNewItemsInFilter="1">
      <items count="4">
        <item x="0"/>
        <item x="1"/>
        <item x="2"/>
        <item t="default"/>
      </items>
    </pivotField>
    <pivotField dataField="1" compact="0" numFmtId="1" outline="0" subtotalTop="0" showAll="0" includeNewItemsInFilter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Capital. Required" fld="2" baseField="0" baseItem="0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S59"/>
  <sheetViews>
    <sheetView workbookViewId="0">
      <selection activeCell="D4" sqref="D4"/>
    </sheetView>
  </sheetViews>
  <sheetFormatPr defaultRowHeight="13.2" x14ac:dyDescent="0.25"/>
  <cols>
    <col min="2" max="2" width="14.44140625" customWidth="1"/>
    <col min="3" max="3" width="18.6640625" customWidth="1"/>
    <col min="6" max="6" width="26.5546875" bestFit="1" customWidth="1"/>
    <col min="7" max="26" width="12" bestFit="1" customWidth="1"/>
  </cols>
  <sheetData>
    <row r="1" spans="1:19" ht="12.75" customHeight="1" x14ac:dyDescent="0.25">
      <c r="A1" s="88"/>
      <c r="B1" s="89"/>
      <c r="C1" s="93"/>
    </row>
    <row r="2" spans="1:19" x14ac:dyDescent="0.25">
      <c r="A2" s="90" t="s">
        <v>94</v>
      </c>
      <c r="B2" s="91" t="s">
        <v>128</v>
      </c>
      <c r="C2" s="94" t="s">
        <v>133</v>
      </c>
    </row>
    <row r="3" spans="1:19" x14ac:dyDescent="0.25">
      <c r="A3" s="86" t="str">
        <f>outputs!A5</f>
        <v>AAA</v>
      </c>
      <c r="B3" s="86">
        <f>outputs!E5</f>
        <v>1</v>
      </c>
      <c r="C3" s="99">
        <f>outputs!F5</f>
        <v>0</v>
      </c>
    </row>
    <row r="4" spans="1:19" x14ac:dyDescent="0.25">
      <c r="A4" s="86" t="str">
        <f>outputs!A6</f>
        <v>AAA</v>
      </c>
      <c r="B4" s="86">
        <f>outputs!E6</f>
        <v>2</v>
      </c>
      <c r="C4" s="99">
        <f>outputs!F6</f>
        <v>0</v>
      </c>
    </row>
    <row r="5" spans="1:19" x14ac:dyDescent="0.25">
      <c r="A5" s="86" t="str">
        <f>outputs!A7</f>
        <v>AAA</v>
      </c>
      <c r="B5" s="86">
        <f>outputs!E7</f>
        <v>3</v>
      </c>
      <c r="C5" s="99">
        <f>outputs!F7</f>
        <v>0</v>
      </c>
    </row>
    <row r="6" spans="1:19" x14ac:dyDescent="0.25">
      <c r="A6" s="86" t="str">
        <f>outputs!A8</f>
        <v>AA+</v>
      </c>
      <c r="B6" s="86">
        <f>outputs!E8</f>
        <v>1</v>
      </c>
      <c r="C6" s="99">
        <f>outputs!F8</f>
        <v>0</v>
      </c>
      <c r="F6" s="100" t="s">
        <v>141</v>
      </c>
      <c r="G6" s="100" t="s">
        <v>94</v>
      </c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1:19" x14ac:dyDescent="0.25">
      <c r="A7" s="86" t="str">
        <f>outputs!A9</f>
        <v>AA+</v>
      </c>
      <c r="B7" s="86">
        <f>outputs!E9</f>
        <v>2</v>
      </c>
      <c r="C7" s="99">
        <f>outputs!F9</f>
        <v>0</v>
      </c>
      <c r="F7" s="100" t="s">
        <v>128</v>
      </c>
      <c r="G7" s="103" t="s">
        <v>100</v>
      </c>
      <c r="H7" s="104" t="s">
        <v>96</v>
      </c>
      <c r="I7" s="104" t="s">
        <v>97</v>
      </c>
      <c r="J7" s="104" t="s">
        <v>115</v>
      </c>
      <c r="K7" s="104" t="s">
        <v>114</v>
      </c>
      <c r="L7" s="104" t="s">
        <v>103</v>
      </c>
      <c r="M7" s="104" t="s">
        <v>111</v>
      </c>
      <c r="N7" s="104" t="s">
        <v>113</v>
      </c>
      <c r="O7" s="104" t="s">
        <v>112</v>
      </c>
      <c r="P7" s="104" t="s">
        <v>110</v>
      </c>
      <c r="Q7" s="104" t="s">
        <v>98</v>
      </c>
      <c r="R7" s="104" t="s">
        <v>116</v>
      </c>
      <c r="S7" s="105" t="s">
        <v>142</v>
      </c>
    </row>
    <row r="8" spans="1:19" x14ac:dyDescent="0.25">
      <c r="A8" s="86" t="str">
        <f>outputs!A10</f>
        <v>AA+</v>
      </c>
      <c r="B8" s="86">
        <f>outputs!E10</f>
        <v>3</v>
      </c>
      <c r="C8" s="99">
        <f>outputs!F10</f>
        <v>0</v>
      </c>
      <c r="F8" s="103">
        <v>1</v>
      </c>
      <c r="G8" s="106">
        <v>0.21826722590802186</v>
      </c>
      <c r="H8" s="107">
        <v>0.18910439827296641</v>
      </c>
      <c r="I8" s="107">
        <v>7.0956461864759672E-3</v>
      </c>
      <c r="J8" s="107">
        <v>0.45626013970533363</v>
      </c>
      <c r="K8" s="107">
        <v>0.57066928638299075</v>
      </c>
      <c r="L8" s="107">
        <v>0.48469921369160801</v>
      </c>
      <c r="M8" s="107">
        <v>0.25443826459711888</v>
      </c>
      <c r="N8" s="107">
        <v>0.30633391446270658</v>
      </c>
      <c r="O8" s="107">
        <v>0.33408605057561042</v>
      </c>
      <c r="P8" s="107">
        <v>0.28999508363769982</v>
      </c>
      <c r="Q8" s="107">
        <v>0.39007336544479582</v>
      </c>
      <c r="R8" s="107">
        <v>0.27228261957802674</v>
      </c>
      <c r="S8" s="108">
        <v>3.7733052084433547</v>
      </c>
    </row>
    <row r="9" spans="1:19" x14ac:dyDescent="0.25">
      <c r="A9" s="86" t="str">
        <f>outputs!A11</f>
        <v>AA</v>
      </c>
      <c r="B9" s="86">
        <f>outputs!E11</f>
        <v>1</v>
      </c>
      <c r="C9" s="99">
        <f>outputs!F11</f>
        <v>0.18791824992528855</v>
      </c>
      <c r="F9" s="117">
        <v>2</v>
      </c>
      <c r="G9" s="109">
        <v>0.30981694439191648</v>
      </c>
      <c r="H9" s="110">
        <v>0.13757303401470861</v>
      </c>
      <c r="I9" s="110">
        <v>4.1061397269741033E-3</v>
      </c>
      <c r="J9" s="110">
        <v>0.41367544243363563</v>
      </c>
      <c r="K9" s="110">
        <v>0.70934455593567403</v>
      </c>
      <c r="L9" s="110">
        <v>0.53534238567213188</v>
      </c>
      <c r="M9" s="110">
        <v>0.72004962089647029</v>
      </c>
      <c r="N9" s="110">
        <v>0.49519234312174915</v>
      </c>
      <c r="O9" s="110">
        <v>0.41314594736263732</v>
      </c>
      <c r="P9" s="110">
        <v>0.36010007174831099</v>
      </c>
      <c r="Q9" s="110">
        <v>1.1193079535524906</v>
      </c>
      <c r="R9" s="110">
        <v>0.43167610460512224</v>
      </c>
      <c r="S9" s="111">
        <v>5.6493305434618213</v>
      </c>
    </row>
    <row r="10" spans="1:19" x14ac:dyDescent="0.25">
      <c r="A10" s="86" t="str">
        <f>outputs!A12</f>
        <v>AA</v>
      </c>
      <c r="B10" s="86">
        <f>outputs!E12</f>
        <v>2</v>
      </c>
      <c r="C10" s="99">
        <f>outputs!F12</f>
        <v>0.18731932002604712</v>
      </c>
      <c r="F10" s="117">
        <v>3</v>
      </c>
      <c r="G10" s="109">
        <v>0.27185235043108963</v>
      </c>
      <c r="H10" s="110">
        <v>0.14664248069575903</v>
      </c>
      <c r="I10" s="110">
        <v>2.9445332301049339E-3</v>
      </c>
      <c r="J10" s="110">
        <v>0.88270635983901535</v>
      </c>
      <c r="K10" s="110">
        <v>0.61254563474439616</v>
      </c>
      <c r="L10" s="110">
        <v>0.45331630397216788</v>
      </c>
      <c r="M10" s="110">
        <v>0.40511903287978962</v>
      </c>
      <c r="N10" s="110">
        <v>0.65236836338092785</v>
      </c>
      <c r="O10" s="110">
        <v>0.27510508742266554</v>
      </c>
      <c r="P10" s="110">
        <v>0.2420464807776124</v>
      </c>
      <c r="Q10" s="110">
        <v>0.36576300356868369</v>
      </c>
      <c r="R10" s="110">
        <v>0.59395570986596979</v>
      </c>
      <c r="S10" s="111">
        <v>4.904365340808182</v>
      </c>
    </row>
    <row r="11" spans="1:19" x14ac:dyDescent="0.25">
      <c r="A11" s="86" t="str">
        <f>outputs!A13</f>
        <v>AA</v>
      </c>
      <c r="B11" s="86">
        <f>outputs!E13</f>
        <v>3</v>
      </c>
      <c r="C11" s="99">
        <f>outputs!F13</f>
        <v>0.19052101243659822</v>
      </c>
      <c r="F11" s="118" t="s">
        <v>142</v>
      </c>
      <c r="G11" s="112">
        <v>0.79993652073102806</v>
      </c>
      <c r="H11" s="113">
        <v>0.47331991298343401</v>
      </c>
      <c r="I11" s="113">
        <v>1.4146319143555006E-2</v>
      </c>
      <c r="J11" s="113">
        <v>1.7526419419779846</v>
      </c>
      <c r="K11" s="113">
        <v>1.8925594770630609</v>
      </c>
      <c r="L11" s="113">
        <v>1.4733579033359079</v>
      </c>
      <c r="M11" s="113">
        <v>1.3796069183733788</v>
      </c>
      <c r="N11" s="113">
        <v>1.4538946209653836</v>
      </c>
      <c r="O11" s="113">
        <v>1.0223370853609133</v>
      </c>
      <c r="P11" s="113">
        <v>0.89214163616362319</v>
      </c>
      <c r="Q11" s="113">
        <v>1.8751443225659701</v>
      </c>
      <c r="R11" s="113">
        <v>1.2979144340491189</v>
      </c>
      <c r="S11" s="114">
        <v>14.327001092713358</v>
      </c>
    </row>
    <row r="12" spans="1:19" x14ac:dyDescent="0.25">
      <c r="A12" s="86" t="str">
        <f>outputs!A14</f>
        <v>AA-</v>
      </c>
      <c r="B12" s="86">
        <f>outputs!E14</f>
        <v>1</v>
      </c>
      <c r="C12" s="99">
        <f>outputs!F14</f>
        <v>0.18873993918671975</v>
      </c>
    </row>
    <row r="13" spans="1:19" x14ac:dyDescent="0.25">
      <c r="A13" s="86" t="str">
        <f>outputs!A15</f>
        <v>AA-</v>
      </c>
      <c r="B13" s="86">
        <f>outputs!E15</f>
        <v>2</v>
      </c>
      <c r="C13" s="99">
        <f>outputs!F15</f>
        <v>0.19157582093527442</v>
      </c>
    </row>
    <row r="14" spans="1:19" x14ac:dyDescent="0.25">
      <c r="A14" s="86" t="str">
        <f>outputs!A16</f>
        <v>AA-</v>
      </c>
      <c r="B14" s="86">
        <f>outputs!E16</f>
        <v>3</v>
      </c>
      <c r="C14" s="99">
        <f>outputs!F16</f>
        <v>0.19164449541257589</v>
      </c>
    </row>
    <row r="15" spans="1:19" x14ac:dyDescent="0.25">
      <c r="A15" s="86" t="str">
        <f>outputs!A17</f>
        <v>A+</v>
      </c>
      <c r="B15" s="86">
        <f>outputs!E17</f>
        <v>1</v>
      </c>
      <c r="C15" s="99">
        <f>outputs!F17</f>
        <v>0.18941414497054571</v>
      </c>
    </row>
    <row r="16" spans="1:19" x14ac:dyDescent="0.25">
      <c r="A16" s="86" t="str">
        <f>outputs!A18</f>
        <v>A+</v>
      </c>
      <c r="B16" s="86">
        <f>outputs!E18</f>
        <v>2</v>
      </c>
      <c r="C16" s="99">
        <f>outputs!F18</f>
        <v>0.18909841931197319</v>
      </c>
    </row>
    <row r="17" spans="1:3" x14ac:dyDescent="0.25">
      <c r="A17" s="86" t="str">
        <f>outputs!A19</f>
        <v>A+</v>
      </c>
      <c r="B17" s="86">
        <f>outputs!E19</f>
        <v>3</v>
      </c>
      <c r="C17" s="99">
        <f>outputs!F19</f>
        <v>0.19349949745256698</v>
      </c>
    </row>
    <row r="18" spans="1:3" x14ac:dyDescent="0.25">
      <c r="A18" s="86" t="str">
        <f>outputs!A20</f>
        <v>A</v>
      </c>
      <c r="B18" s="86">
        <f>outputs!E20</f>
        <v>1</v>
      </c>
      <c r="C18" s="99">
        <f>outputs!F20</f>
        <v>0.33337687081847323</v>
      </c>
    </row>
    <row r="19" spans="1:3" x14ac:dyDescent="0.25">
      <c r="A19" s="86" t="str">
        <f>outputs!A21</f>
        <v>A</v>
      </c>
      <c r="B19" s="86">
        <f>outputs!E21</f>
        <v>2</v>
      </c>
      <c r="C19" s="99">
        <f>outputs!F21</f>
        <v>0.3280732396688818</v>
      </c>
    </row>
    <row r="20" spans="1:3" x14ac:dyDescent="0.25">
      <c r="A20" s="86" t="str">
        <f>outputs!A22</f>
        <v>A</v>
      </c>
      <c r="B20" s="86">
        <f>outputs!E22</f>
        <v>3</v>
      </c>
      <c r="C20" s="99">
        <f>outputs!F22</f>
        <v>0.33775538422874579</v>
      </c>
    </row>
    <row r="21" spans="1:3" x14ac:dyDescent="0.25">
      <c r="A21" s="86" t="str">
        <f>outputs!A23</f>
        <v>A-</v>
      </c>
      <c r="B21" s="86">
        <f>outputs!E23</f>
        <v>1</v>
      </c>
      <c r="C21" s="99">
        <f>outputs!F23</f>
        <v>0.34800984139709457</v>
      </c>
    </row>
    <row r="22" spans="1:3" x14ac:dyDescent="0.25">
      <c r="A22" s="86" t="str">
        <f>outputs!A24</f>
        <v>A-</v>
      </c>
      <c r="B22" s="86">
        <f>outputs!E24</f>
        <v>2</v>
      </c>
      <c r="C22" s="99">
        <f>outputs!F24</f>
        <v>0.32909957182646216</v>
      </c>
    </row>
    <row r="23" spans="1:3" x14ac:dyDescent="0.25">
      <c r="A23" s="86" t="str">
        <f>outputs!A25</f>
        <v>A-</v>
      </c>
      <c r="B23" s="86">
        <f>outputs!E25</f>
        <v>3</v>
      </c>
      <c r="C23" s="99">
        <f>outputs!F25</f>
        <v>0.34101786625215624</v>
      </c>
    </row>
    <row r="24" spans="1:3" x14ac:dyDescent="0.25">
      <c r="A24" s="86" t="str">
        <f>outputs!A26</f>
        <v>BBB+</v>
      </c>
      <c r="B24" s="86">
        <f>outputs!E26</f>
        <v>1</v>
      </c>
      <c r="C24" s="99">
        <f>outputs!F26</f>
        <v>0.39769533577040106</v>
      </c>
    </row>
    <row r="25" spans="1:3" x14ac:dyDescent="0.25">
      <c r="A25" s="86" t="str">
        <f>outputs!A27</f>
        <v>BBB+</v>
      </c>
      <c r="B25" s="86">
        <f>outputs!E27</f>
        <v>2</v>
      </c>
      <c r="C25" s="99">
        <f>outputs!F27</f>
        <v>0.40556355563338664</v>
      </c>
    </row>
    <row r="26" spans="1:3" x14ac:dyDescent="0.25">
      <c r="A26" s="86" t="str">
        <f>outputs!A28</f>
        <v>BBB+</v>
      </c>
      <c r="B26" s="86">
        <f>outputs!E28</f>
        <v>3</v>
      </c>
      <c r="C26" s="99">
        <f>outputs!F28</f>
        <v>0.3846809466980553</v>
      </c>
    </row>
    <row r="27" spans="1:3" x14ac:dyDescent="0.25">
      <c r="A27" s="86" t="str">
        <f>outputs!A29</f>
        <v>BBB</v>
      </c>
      <c r="B27" s="86">
        <f>outputs!E29</f>
        <v>1</v>
      </c>
      <c r="C27" s="99">
        <f>outputs!F29</f>
        <v>0.39695892741447503</v>
      </c>
    </row>
    <row r="28" spans="1:3" x14ac:dyDescent="0.25">
      <c r="A28" s="86" t="str">
        <f>outputs!A30</f>
        <v>BBB</v>
      </c>
      <c r="B28" s="86">
        <f>outputs!E30</f>
        <v>2</v>
      </c>
      <c r="C28" s="99">
        <f>outputs!F30</f>
        <v>0.40891236264746256</v>
      </c>
    </row>
    <row r="29" spans="1:3" x14ac:dyDescent="0.25">
      <c r="A29" s="86" t="str">
        <f>outputs!A31</f>
        <v>BBB</v>
      </c>
      <c r="B29" s="86">
        <f>outputs!E31</f>
        <v>3</v>
      </c>
      <c r="C29" s="99">
        <f>outputs!F31</f>
        <v>0.41031451374381683</v>
      </c>
    </row>
    <row r="30" spans="1:3" x14ac:dyDescent="0.25">
      <c r="A30" s="86" t="str">
        <f>outputs!A32</f>
        <v>BBB-</v>
      </c>
      <c r="B30" s="86">
        <f>outputs!E32</f>
        <v>1</v>
      </c>
      <c r="C30" s="99">
        <f>outputs!F32</f>
        <v>0.43316258010384689</v>
      </c>
    </row>
    <row r="31" spans="1:3" x14ac:dyDescent="0.25">
      <c r="A31" s="86" t="str">
        <f>outputs!A33</f>
        <v>BBB-</v>
      </c>
      <c r="B31" s="86">
        <f>outputs!E33</f>
        <v>2</v>
      </c>
      <c r="C31" s="99">
        <f>outputs!F33</f>
        <v>0.44092329535533298</v>
      </c>
    </row>
    <row r="32" spans="1:3" x14ac:dyDescent="0.25">
      <c r="A32" s="86" t="str">
        <f>outputs!A34</f>
        <v>BBB-</v>
      </c>
      <c r="B32" s="86">
        <f>outputs!E34</f>
        <v>3</v>
      </c>
      <c r="C32" s="99">
        <f>outputs!F34</f>
        <v>0.43924930062902173</v>
      </c>
    </row>
    <row r="33" spans="1:3" x14ac:dyDescent="0.25">
      <c r="A33" s="86" t="str">
        <f>outputs!A35</f>
        <v>BB+</v>
      </c>
      <c r="B33" s="86">
        <f>outputs!E35</f>
        <v>1</v>
      </c>
      <c r="C33" s="99">
        <f>outputs!F35</f>
        <v>0.49993207863693406</v>
      </c>
    </row>
    <row r="34" spans="1:3" x14ac:dyDescent="0.25">
      <c r="A34" s="86" t="str">
        <f>outputs!A36</f>
        <v>BB+</v>
      </c>
      <c r="B34" s="86">
        <f>outputs!E36</f>
        <v>2</v>
      </c>
      <c r="C34" s="99">
        <f>outputs!F36</f>
        <v>0.47930754526349695</v>
      </c>
    </row>
    <row r="35" spans="1:3" x14ac:dyDescent="0.25">
      <c r="A35" s="86" t="str">
        <f>outputs!A37</f>
        <v>BB+</v>
      </c>
      <c r="B35" s="86">
        <f>outputs!E37</f>
        <v>3</v>
      </c>
      <c r="C35" s="99">
        <f>outputs!F37</f>
        <v>0.49101706716763427</v>
      </c>
    </row>
    <row r="36" spans="1:3" x14ac:dyDescent="0.25">
      <c r="A36" s="86" t="str">
        <f>outputs!A38</f>
        <v>BB</v>
      </c>
      <c r="B36" s="86">
        <f>outputs!E38</f>
        <v>1</v>
      </c>
      <c r="C36" s="99">
        <f>outputs!F38</f>
        <v>0.54588621391577208</v>
      </c>
    </row>
    <row r="37" spans="1:3" x14ac:dyDescent="0.25">
      <c r="A37" s="86" t="str">
        <f>outputs!A39</f>
        <v>BB</v>
      </c>
      <c r="B37" s="86">
        <f>outputs!E39</f>
        <v>2</v>
      </c>
      <c r="C37" s="99">
        <f>outputs!F39</f>
        <v>0.54059878490997582</v>
      </c>
    </row>
    <row r="38" spans="1:3" x14ac:dyDescent="0.25">
      <c r="A38" s="86" t="str">
        <f>outputs!A40</f>
        <v>BB</v>
      </c>
      <c r="B38" s="86">
        <f>outputs!E40</f>
        <v>3</v>
      </c>
      <c r="C38" s="99">
        <f>outputs!F40</f>
        <v>0.55304229421177442</v>
      </c>
    </row>
    <row r="39" spans="1:3" x14ac:dyDescent="0.25">
      <c r="A39" s="86" t="str">
        <f>outputs!A41</f>
        <v>BB-</v>
      </c>
      <c r="B39" s="86">
        <f>outputs!E41</f>
        <v>1</v>
      </c>
      <c r="C39" s="99">
        <f>outputs!F41</f>
        <v>0.56296832760189341</v>
      </c>
    </row>
    <row r="40" spans="1:3" x14ac:dyDescent="0.25">
      <c r="A40" s="86" t="str">
        <f>outputs!A42</f>
        <v>BB-</v>
      </c>
      <c r="B40" s="86">
        <f>outputs!E42</f>
        <v>2</v>
      </c>
      <c r="C40" s="99">
        <f>outputs!F42</f>
        <v>0.57448006591151324</v>
      </c>
    </row>
    <row r="41" spans="1:3" x14ac:dyDescent="0.25">
      <c r="A41" s="86" t="str">
        <f>outputs!A43</f>
        <v>BB-</v>
      </c>
      <c r="B41" s="86">
        <f>outputs!E43</f>
        <v>3</v>
      </c>
      <c r="C41" s="99">
        <f>outputs!F43</f>
        <v>0.57793831053268729</v>
      </c>
    </row>
    <row r="42" spans="1:3" x14ac:dyDescent="0.25">
      <c r="A42" s="86" t="str">
        <f>outputs!A44</f>
        <v>B+</v>
      </c>
      <c r="B42" s="86">
        <f>outputs!E44</f>
        <v>1</v>
      </c>
      <c r="C42" s="99">
        <f>outputs!F44</f>
        <v>0.60892101846495983</v>
      </c>
    </row>
    <row r="43" spans="1:3" x14ac:dyDescent="0.25">
      <c r="A43" s="86" t="str">
        <f>outputs!A45</f>
        <v>B+</v>
      </c>
      <c r="B43" s="86">
        <f>outputs!E45</f>
        <v>2</v>
      </c>
      <c r="C43" s="99">
        <f>outputs!F45</f>
        <v>0.57481835719300955</v>
      </c>
    </row>
    <row r="44" spans="1:3" x14ac:dyDescent="0.25">
      <c r="A44" s="86" t="str">
        <f>outputs!A46</f>
        <v>B+</v>
      </c>
      <c r="B44" s="86">
        <f>outputs!E46</f>
        <v>3</v>
      </c>
      <c r="C44" s="99">
        <f>outputs!F46</f>
        <v>0.59553055334400651</v>
      </c>
    </row>
    <row r="45" spans="1:3" x14ac:dyDescent="0.25">
      <c r="A45" s="86" t="str">
        <f>outputs!A47</f>
        <v>B</v>
      </c>
      <c r="B45" s="86">
        <f>outputs!E47</f>
        <v>1</v>
      </c>
      <c r="C45" s="99">
        <f>outputs!F47</f>
        <v>0.59101498684112153</v>
      </c>
    </row>
    <row r="46" spans="1:3" x14ac:dyDescent="0.25">
      <c r="A46" s="86" t="str">
        <f>outputs!A48</f>
        <v>B</v>
      </c>
      <c r="B46" s="86">
        <f>outputs!E48</f>
        <v>2</v>
      </c>
      <c r="C46" s="99">
        <f>outputs!F48</f>
        <v>0.60577525505971175</v>
      </c>
    </row>
    <row r="47" spans="1:3" x14ac:dyDescent="0.25">
      <c r="A47" s="86" t="str">
        <f>outputs!A49</f>
        <v>B</v>
      </c>
      <c r="B47" s="86">
        <f>outputs!E49</f>
        <v>3</v>
      </c>
      <c r="C47" s="99">
        <f>outputs!F49</f>
        <v>0.59335753364216415</v>
      </c>
    </row>
    <row r="48" spans="1:3" x14ac:dyDescent="0.25">
      <c r="A48" s="86" t="str">
        <f>outputs!A50</f>
        <v>B-</v>
      </c>
      <c r="B48" s="86">
        <f>outputs!E50</f>
        <v>1</v>
      </c>
      <c r="C48" s="99">
        <f>outputs!F50</f>
        <v>0.6011744274214843</v>
      </c>
    </row>
    <row r="49" spans="1:3" x14ac:dyDescent="0.25">
      <c r="A49" s="86" t="str">
        <f>outputs!A51</f>
        <v>B-</v>
      </c>
      <c r="B49" s="86">
        <f>outputs!E51</f>
        <v>2</v>
      </c>
      <c r="C49" s="99">
        <f>outputs!F51</f>
        <v>0.62758199088780064</v>
      </c>
    </row>
    <row r="50" spans="1:3" x14ac:dyDescent="0.25">
      <c r="A50" s="86" t="str">
        <f>outputs!A52</f>
        <v>B-</v>
      </c>
      <c r="B50" s="86">
        <f>outputs!E52</f>
        <v>3</v>
      </c>
      <c r="C50" s="99">
        <f>outputs!F52</f>
        <v>0.59811338354247712</v>
      </c>
    </row>
    <row r="51" spans="1:3" x14ac:dyDescent="0.25">
      <c r="A51" s="86" t="str">
        <f>outputs!A53</f>
        <v>CCC</v>
      </c>
      <c r="B51" s="86">
        <f>outputs!E53</f>
        <v>1</v>
      </c>
      <c r="C51" s="99">
        <f>outputs!F53</f>
        <v>0.57583020641986482</v>
      </c>
    </row>
    <row r="52" spans="1:3" x14ac:dyDescent="0.25">
      <c r="A52" s="86" t="str">
        <f>outputs!A54</f>
        <v>CCC</v>
      </c>
      <c r="B52" s="86">
        <f>outputs!E54</f>
        <v>2</v>
      </c>
      <c r="C52" s="99">
        <f>outputs!F54</f>
        <v>0.58445201983210027</v>
      </c>
    </row>
    <row r="53" spans="1:3" x14ac:dyDescent="0.25">
      <c r="A53" s="86" t="str">
        <f>outputs!A55</f>
        <v>CCC</v>
      </c>
      <c r="B53" s="86">
        <f>outputs!E55</f>
        <v>3</v>
      </c>
      <c r="C53" s="99">
        <f>outputs!F55</f>
        <v>0.57873676493402093</v>
      </c>
    </row>
    <row r="54" spans="1:3" x14ac:dyDescent="0.25">
      <c r="A54" s="86" t="str">
        <f>outputs!A56</f>
        <v>CC</v>
      </c>
      <c r="B54" s="86">
        <f>outputs!E56</f>
        <v>1</v>
      </c>
      <c r="C54" s="99">
        <f>outputs!F56</f>
        <v>0.54741258453582653</v>
      </c>
    </row>
    <row r="55" spans="1:3" x14ac:dyDescent="0.25">
      <c r="A55" s="86" t="str">
        <f>outputs!A57</f>
        <v>CC</v>
      </c>
      <c r="B55" s="86">
        <f>outputs!E57</f>
        <v>2</v>
      </c>
      <c r="C55" s="99">
        <f>outputs!F57</f>
        <v>0.51427500579321994</v>
      </c>
    </row>
    <row r="56" spans="1:3" x14ac:dyDescent="0.25">
      <c r="A56" s="86" t="str">
        <f>outputs!A58</f>
        <v>CC</v>
      </c>
      <c r="B56" s="86">
        <f>outputs!E58</f>
        <v>3</v>
      </c>
      <c r="C56" s="99">
        <f>outputs!F58</f>
        <v>0.5229387009853147</v>
      </c>
    </row>
    <row r="57" spans="1:3" x14ac:dyDescent="0.25">
      <c r="A57" s="86" t="str">
        <f>outputs!A59</f>
        <v>D</v>
      </c>
      <c r="B57" s="86">
        <f>outputs!E59</f>
        <v>1</v>
      </c>
      <c r="C57" s="99">
        <f>outputs!F59</f>
        <v>0.4882996501015735</v>
      </c>
    </row>
    <row r="58" spans="1:3" x14ac:dyDescent="0.25">
      <c r="A58" s="86" t="str">
        <f>outputs!A60</f>
        <v>D</v>
      </c>
      <c r="B58" s="86">
        <f>outputs!E60</f>
        <v>2</v>
      </c>
      <c r="C58" s="99">
        <f>outputs!F60</f>
        <v>0.473383489061663</v>
      </c>
    </row>
    <row r="59" spans="1:3" x14ac:dyDescent="0.25">
      <c r="A59" s="86" t="str">
        <f>outputs!A61</f>
        <v>D</v>
      </c>
      <c r="B59" s="86">
        <f>outputs!E61</f>
        <v>3</v>
      </c>
      <c r="C59" s="99">
        <f>outputs!F61</f>
        <v>0.4774026619863706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BJ25"/>
  <sheetViews>
    <sheetView showGridLines="0" zoomScale="75" workbookViewId="0">
      <selection activeCell="C28" sqref="C28"/>
    </sheetView>
  </sheetViews>
  <sheetFormatPr defaultRowHeight="13.2" x14ac:dyDescent="0.25"/>
  <cols>
    <col min="2" max="2" width="13.6640625" style="2" customWidth="1"/>
  </cols>
  <sheetData>
    <row r="4" spans="1:62" x14ac:dyDescent="0.25">
      <c r="A4" s="46"/>
      <c r="B4" s="47"/>
      <c r="C4" s="145" t="s">
        <v>1</v>
      </c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I4" s="146"/>
      <c r="BJ4" s="147"/>
    </row>
    <row r="5" spans="1:62" x14ac:dyDescent="0.25">
      <c r="A5" s="48"/>
      <c r="B5" s="49" t="s">
        <v>0</v>
      </c>
      <c r="C5" s="40" t="s">
        <v>2</v>
      </c>
      <c r="D5" s="40" t="s">
        <v>3</v>
      </c>
      <c r="E5" s="40" t="s">
        <v>4</v>
      </c>
      <c r="F5" s="40" t="s">
        <v>5</v>
      </c>
      <c r="G5" s="40" t="s">
        <v>6</v>
      </c>
      <c r="H5" s="40" t="s">
        <v>7</v>
      </c>
      <c r="I5" s="40" t="s">
        <v>8</v>
      </c>
      <c r="J5" s="40" t="s">
        <v>9</v>
      </c>
      <c r="K5" s="40" t="s">
        <v>10</v>
      </c>
      <c r="L5" s="40" t="s">
        <v>11</v>
      </c>
      <c r="M5" s="40" t="s">
        <v>12</v>
      </c>
      <c r="N5" s="40" t="s">
        <v>13</v>
      </c>
      <c r="O5" s="40" t="s">
        <v>14</v>
      </c>
      <c r="P5" s="40" t="s">
        <v>15</v>
      </c>
      <c r="Q5" s="40" t="s">
        <v>16</v>
      </c>
      <c r="R5" s="40" t="s">
        <v>17</v>
      </c>
      <c r="S5" s="40" t="s">
        <v>18</v>
      </c>
      <c r="T5" s="40" t="s">
        <v>19</v>
      </c>
      <c r="U5" s="40" t="s">
        <v>20</v>
      </c>
      <c r="V5" s="40" t="s">
        <v>21</v>
      </c>
      <c r="W5" s="40" t="s">
        <v>22</v>
      </c>
      <c r="X5" s="40" t="s">
        <v>23</v>
      </c>
      <c r="Y5" s="40" t="s">
        <v>24</v>
      </c>
      <c r="Z5" s="40" t="s">
        <v>25</v>
      </c>
      <c r="AA5" s="40" t="s">
        <v>26</v>
      </c>
      <c r="AB5" s="40" t="s">
        <v>27</v>
      </c>
      <c r="AC5" s="40" t="s">
        <v>28</v>
      </c>
      <c r="AD5" s="40" t="s">
        <v>29</v>
      </c>
      <c r="AE5" s="40" t="s">
        <v>30</v>
      </c>
      <c r="AF5" s="40" t="s">
        <v>31</v>
      </c>
      <c r="AG5" s="40" t="s">
        <v>32</v>
      </c>
      <c r="AH5" s="40" t="s">
        <v>33</v>
      </c>
      <c r="AI5" s="40" t="s">
        <v>34</v>
      </c>
      <c r="AJ5" s="40" t="s">
        <v>35</v>
      </c>
      <c r="AK5" s="40" t="s">
        <v>36</v>
      </c>
      <c r="AL5" s="40" t="s">
        <v>37</v>
      </c>
      <c r="AM5" s="40" t="s">
        <v>38</v>
      </c>
      <c r="AN5" s="40" t="s">
        <v>39</v>
      </c>
      <c r="AO5" s="40" t="s">
        <v>40</v>
      </c>
      <c r="AP5" s="40" t="s">
        <v>41</v>
      </c>
      <c r="AQ5" s="40" t="s">
        <v>42</v>
      </c>
      <c r="AR5" s="40" t="s">
        <v>43</v>
      </c>
      <c r="AS5" s="40" t="s">
        <v>44</v>
      </c>
      <c r="AT5" s="40" t="s">
        <v>45</v>
      </c>
      <c r="AU5" s="40" t="s">
        <v>46</v>
      </c>
      <c r="AV5" s="40" t="s">
        <v>47</v>
      </c>
      <c r="AW5" s="40" t="s">
        <v>48</v>
      </c>
      <c r="AX5" s="40" t="s">
        <v>49</v>
      </c>
      <c r="AY5" s="40" t="s">
        <v>50</v>
      </c>
      <c r="AZ5" s="40" t="s">
        <v>51</v>
      </c>
      <c r="BA5" s="40" t="s">
        <v>52</v>
      </c>
      <c r="BB5" s="40" t="s">
        <v>53</v>
      </c>
      <c r="BC5" s="40" t="s">
        <v>54</v>
      </c>
      <c r="BD5" s="40" t="s">
        <v>55</v>
      </c>
      <c r="BE5" s="40" t="s">
        <v>56</v>
      </c>
      <c r="BF5" s="40" t="s">
        <v>57</v>
      </c>
      <c r="BG5" s="40" t="s">
        <v>58</v>
      </c>
      <c r="BH5" s="40" t="s">
        <v>59</v>
      </c>
      <c r="BI5" s="40" t="s">
        <v>60</v>
      </c>
      <c r="BJ5" s="40" t="s">
        <v>61</v>
      </c>
    </row>
    <row r="6" spans="1:62" x14ac:dyDescent="0.25">
      <c r="A6" s="25">
        <v>1</v>
      </c>
      <c r="B6" s="27" t="str">
        <f>Financial!B6</f>
        <v>Marketer1</v>
      </c>
      <c r="C6" s="115">
        <v>6984.8329166666663</v>
      </c>
      <c r="D6" s="115">
        <v>6984.8329166666663</v>
      </c>
      <c r="E6" s="115">
        <v>6984.8329166666663</v>
      </c>
      <c r="F6" s="115">
        <v>6984.8329166666663</v>
      </c>
      <c r="G6" s="115">
        <v>6984.8329166666663</v>
      </c>
      <c r="H6" s="115">
        <v>6984.8329166666663</v>
      </c>
      <c r="I6" s="115">
        <v>6984.8329166666663</v>
      </c>
      <c r="J6" s="115">
        <v>6984.8329166666663</v>
      </c>
      <c r="K6" s="115">
        <v>6984.8329166666663</v>
      </c>
      <c r="L6" s="115">
        <v>6984.8329166666663</v>
      </c>
      <c r="M6" s="115">
        <v>6984.8329166666663</v>
      </c>
      <c r="N6" s="115">
        <v>6984.8329166666663</v>
      </c>
      <c r="O6" s="115">
        <v>6984.8329166666663</v>
      </c>
      <c r="P6" s="115">
        <v>6984.8329166666663</v>
      </c>
      <c r="Q6" s="115">
        <v>6984.8329166666663</v>
      </c>
      <c r="R6" s="115">
        <v>6984.8329166666663</v>
      </c>
      <c r="S6" s="115">
        <v>6984.8329166666663</v>
      </c>
      <c r="T6" s="115">
        <v>6984.8329166666663</v>
      </c>
      <c r="U6" s="115">
        <v>6984.8329166666663</v>
      </c>
      <c r="V6" s="115">
        <v>6984.8329166666663</v>
      </c>
      <c r="W6" s="115">
        <v>6984.8329166666663</v>
      </c>
      <c r="X6" s="115">
        <v>6984.8329166666663</v>
      </c>
      <c r="Y6" s="115">
        <v>6984.8329166666663</v>
      </c>
      <c r="Z6" s="115">
        <v>6984.8329166666663</v>
      </c>
      <c r="AA6" s="115">
        <v>6984.8329166666663</v>
      </c>
      <c r="AB6" s="115">
        <v>6984.8329166666663</v>
      </c>
      <c r="AC6" s="115">
        <v>6984.8329166666663</v>
      </c>
      <c r="AD6" s="115">
        <v>6984.8329166666663</v>
      </c>
      <c r="AE6" s="115">
        <v>6984.8329166666663</v>
      </c>
      <c r="AF6" s="115">
        <v>6984.8329166666663</v>
      </c>
      <c r="AG6" s="115">
        <v>6984.8329166666663</v>
      </c>
      <c r="AH6" s="115">
        <v>6984.8329166666663</v>
      </c>
      <c r="AI6" s="115">
        <v>6984.8329166666663</v>
      </c>
      <c r="AJ6" s="115">
        <v>6984.8329166666663</v>
      </c>
      <c r="AK6" s="115">
        <v>6984.8329166666663</v>
      </c>
      <c r="AL6" s="115">
        <v>6984.8329166666663</v>
      </c>
      <c r="AM6" s="115">
        <v>6984.8329166666663</v>
      </c>
      <c r="AN6" s="115">
        <v>6984.8329166666663</v>
      </c>
      <c r="AO6" s="115">
        <v>6984.8329166666663</v>
      </c>
      <c r="AP6" s="115">
        <v>6984.8329166666663</v>
      </c>
      <c r="AQ6" s="115">
        <v>6984.8329166666663</v>
      </c>
      <c r="AR6" s="115">
        <v>6984.8329166666663</v>
      </c>
      <c r="AS6" s="115">
        <v>6984.8329166666663</v>
      </c>
      <c r="AT6" s="115">
        <v>6984.8329166666663</v>
      </c>
      <c r="AU6" s="115">
        <v>6984.8329166666663</v>
      </c>
      <c r="AV6" s="115">
        <v>6984.8329166666663</v>
      </c>
      <c r="AW6" s="115">
        <v>6984.8329166666663</v>
      </c>
      <c r="AX6" s="115">
        <v>6984.8329166666663</v>
      </c>
      <c r="AY6" s="115">
        <v>6984.8329166666663</v>
      </c>
      <c r="AZ6" s="115">
        <v>6984.8329166666663</v>
      </c>
      <c r="BA6" s="115">
        <v>6984.8329166666663</v>
      </c>
      <c r="BB6" s="115">
        <v>6984.8329166666663</v>
      </c>
      <c r="BC6" s="115">
        <v>6984.8329166666663</v>
      </c>
      <c r="BD6" s="115">
        <v>6984.8329166666663</v>
      </c>
      <c r="BE6" s="115">
        <v>6984.8329166666663</v>
      </c>
      <c r="BF6" s="115">
        <v>6984.8329166666663</v>
      </c>
      <c r="BG6" s="115">
        <v>6984.8329166666663</v>
      </c>
      <c r="BH6" s="115">
        <v>6984.8329166666663</v>
      </c>
      <c r="BI6" s="115">
        <v>6984.8329166666663</v>
      </c>
      <c r="BJ6" s="115">
        <v>6984.8329166666663</v>
      </c>
    </row>
    <row r="7" spans="1:62" x14ac:dyDescent="0.25">
      <c r="A7" s="25">
        <v>2</v>
      </c>
      <c r="B7" s="27" t="str">
        <f>Financial!B7</f>
        <v>Marketer2</v>
      </c>
      <c r="C7" s="115">
        <v>16903.949583333331</v>
      </c>
      <c r="D7" s="115">
        <v>16903.949583333331</v>
      </c>
      <c r="E7" s="115">
        <v>16903.949583333331</v>
      </c>
      <c r="F7" s="115">
        <v>16903.949583333331</v>
      </c>
      <c r="G7" s="115">
        <v>16903.949583333331</v>
      </c>
      <c r="H7" s="115">
        <v>16903.949583333331</v>
      </c>
      <c r="I7" s="115">
        <v>16903.949583333331</v>
      </c>
      <c r="J7" s="115">
        <v>16903.949583333331</v>
      </c>
      <c r="K7" s="115">
        <v>16903.949583333331</v>
      </c>
      <c r="L7" s="115">
        <v>16903.949583333331</v>
      </c>
      <c r="M7" s="115">
        <v>16903.949583333331</v>
      </c>
      <c r="N7" s="115">
        <v>16903.949583333331</v>
      </c>
      <c r="O7" s="115">
        <v>16903.949583333331</v>
      </c>
      <c r="P7" s="115">
        <v>16903.949583333331</v>
      </c>
      <c r="Q7" s="115">
        <v>16903.949583333331</v>
      </c>
      <c r="R7" s="115">
        <v>16903.949583333331</v>
      </c>
      <c r="S7" s="115">
        <v>16903.949583333331</v>
      </c>
      <c r="T7" s="115">
        <v>16903.949583333331</v>
      </c>
      <c r="U7" s="115">
        <v>16903.949583333331</v>
      </c>
      <c r="V7" s="115">
        <v>16903.949583333331</v>
      </c>
      <c r="W7" s="115">
        <v>16903.949583333331</v>
      </c>
      <c r="X7" s="115">
        <v>16903.949583333331</v>
      </c>
      <c r="Y7" s="115">
        <v>16903.949583333331</v>
      </c>
      <c r="Z7" s="115">
        <v>16903.949583333331</v>
      </c>
      <c r="AA7" s="115">
        <v>16903.949583333331</v>
      </c>
      <c r="AB7" s="115">
        <v>16903.949583333331</v>
      </c>
      <c r="AC7" s="115">
        <v>16903.949583333331</v>
      </c>
      <c r="AD7" s="115">
        <v>16903.949583333331</v>
      </c>
      <c r="AE7" s="115">
        <v>16903.949583333331</v>
      </c>
      <c r="AF7" s="115">
        <v>16903.949583333331</v>
      </c>
      <c r="AG7" s="115">
        <v>16903.949583333331</v>
      </c>
      <c r="AH7" s="115">
        <v>16903.949583333331</v>
      </c>
      <c r="AI7" s="115">
        <v>16903.949583333331</v>
      </c>
      <c r="AJ7" s="115">
        <v>16903.949583333331</v>
      </c>
      <c r="AK7" s="115">
        <v>16903.949583333331</v>
      </c>
      <c r="AL7" s="115">
        <v>16903.949583333331</v>
      </c>
      <c r="AM7" s="115">
        <v>16903.949583333331</v>
      </c>
      <c r="AN7" s="115">
        <v>16903.949583333331</v>
      </c>
      <c r="AO7" s="115">
        <v>16903.949583333331</v>
      </c>
      <c r="AP7" s="115">
        <v>16903.949583333331</v>
      </c>
      <c r="AQ7" s="115">
        <v>16903.949583333331</v>
      </c>
      <c r="AR7" s="115">
        <v>16903.949583333331</v>
      </c>
      <c r="AS7" s="115">
        <v>16903.949583333331</v>
      </c>
      <c r="AT7" s="115">
        <v>16903.949583333331</v>
      </c>
      <c r="AU7" s="115">
        <v>16903.949583333331</v>
      </c>
      <c r="AV7" s="115">
        <v>16903.949583333331</v>
      </c>
      <c r="AW7" s="115">
        <v>16903.949583333331</v>
      </c>
      <c r="AX7" s="115">
        <v>16903.949583333331</v>
      </c>
      <c r="AY7" s="115">
        <v>16903.949583333331</v>
      </c>
      <c r="AZ7" s="115">
        <v>16903.949583333331</v>
      </c>
      <c r="BA7" s="115">
        <v>16903.949583333331</v>
      </c>
      <c r="BB7" s="115">
        <v>16903.949583333331</v>
      </c>
      <c r="BC7" s="115">
        <v>16903.949583333331</v>
      </c>
      <c r="BD7" s="115">
        <v>16903.949583333331</v>
      </c>
      <c r="BE7" s="115">
        <v>16903.949583333331</v>
      </c>
      <c r="BF7" s="115">
        <v>16903.949583333331</v>
      </c>
      <c r="BG7" s="115">
        <v>16903.949583333331</v>
      </c>
      <c r="BH7" s="115">
        <v>16903.949583333331</v>
      </c>
      <c r="BI7" s="115">
        <v>16903.949583333331</v>
      </c>
      <c r="BJ7" s="115">
        <v>16903.949583333331</v>
      </c>
    </row>
    <row r="8" spans="1:62" x14ac:dyDescent="0.25">
      <c r="A8" s="25">
        <v>3</v>
      </c>
      <c r="B8" s="27" t="str">
        <f>Financial!B8</f>
        <v>Marketer3</v>
      </c>
      <c r="C8" s="115">
        <v>37236.122166666697</v>
      </c>
      <c r="D8" s="115">
        <v>37236.122166666697</v>
      </c>
      <c r="E8" s="115">
        <v>37236.122166666697</v>
      </c>
      <c r="F8" s="115">
        <v>37236.122166666697</v>
      </c>
      <c r="G8" s="115">
        <v>37236.122166666697</v>
      </c>
      <c r="H8" s="115">
        <v>37236.122166666697</v>
      </c>
      <c r="I8" s="115">
        <v>37236.122166666697</v>
      </c>
      <c r="J8" s="115">
        <v>37236.122166666697</v>
      </c>
      <c r="K8" s="115">
        <v>37236.122166666697</v>
      </c>
      <c r="L8" s="115">
        <v>37236.122166666697</v>
      </c>
      <c r="M8" s="115">
        <v>37236.122166666697</v>
      </c>
      <c r="N8" s="115">
        <v>37236.122166666697</v>
      </c>
      <c r="O8" s="115">
        <v>37236.122166666697</v>
      </c>
      <c r="P8" s="115">
        <v>37236.122166666697</v>
      </c>
      <c r="Q8" s="115">
        <v>37236.122166666697</v>
      </c>
      <c r="R8" s="115">
        <v>37236.122166666697</v>
      </c>
      <c r="S8" s="115">
        <v>37236.122166666697</v>
      </c>
      <c r="T8" s="115">
        <v>37236.122166666697</v>
      </c>
      <c r="U8" s="115">
        <v>37236.122166666697</v>
      </c>
      <c r="V8" s="115">
        <v>37236.122166666697</v>
      </c>
      <c r="W8" s="115">
        <v>37236.122166666697</v>
      </c>
      <c r="X8" s="115">
        <v>37236.122166666697</v>
      </c>
      <c r="Y8" s="115">
        <v>37236.122166666697</v>
      </c>
      <c r="Z8" s="115">
        <v>37236.122166666697</v>
      </c>
      <c r="AA8" s="115">
        <v>37236.122166666697</v>
      </c>
      <c r="AB8" s="115">
        <v>37236.122166666697</v>
      </c>
      <c r="AC8" s="115">
        <v>37236.122166666697</v>
      </c>
      <c r="AD8" s="115">
        <v>37236.122166666697</v>
      </c>
      <c r="AE8" s="115">
        <v>37236.122166666697</v>
      </c>
      <c r="AF8" s="115">
        <v>37236.122166666697</v>
      </c>
      <c r="AG8" s="115">
        <v>37236.122166666697</v>
      </c>
      <c r="AH8" s="115">
        <v>37236.122166666697</v>
      </c>
      <c r="AI8" s="115">
        <v>37236.122166666697</v>
      </c>
      <c r="AJ8" s="115">
        <v>37236.122166666697</v>
      </c>
      <c r="AK8" s="115">
        <v>37236.122166666697</v>
      </c>
      <c r="AL8" s="115">
        <v>37236.122166666697</v>
      </c>
      <c r="AM8" s="115">
        <v>37236.122166666697</v>
      </c>
      <c r="AN8" s="115">
        <v>37236.122166666697</v>
      </c>
      <c r="AO8" s="115">
        <v>37236.122166666697</v>
      </c>
      <c r="AP8" s="115">
        <v>37236.122166666697</v>
      </c>
      <c r="AQ8" s="115">
        <v>37236.122166666697</v>
      </c>
      <c r="AR8" s="115">
        <v>37236.122166666697</v>
      </c>
      <c r="AS8" s="115">
        <v>37236.122166666697</v>
      </c>
      <c r="AT8" s="115">
        <v>37236.122166666697</v>
      </c>
      <c r="AU8" s="115">
        <v>37236.122166666697</v>
      </c>
      <c r="AV8" s="115">
        <v>37236.122166666697</v>
      </c>
      <c r="AW8" s="115">
        <v>37236.122166666697</v>
      </c>
      <c r="AX8" s="115">
        <v>37236.122166666697</v>
      </c>
      <c r="AY8" s="115">
        <v>37236.122166666697</v>
      </c>
      <c r="AZ8" s="115">
        <v>37236.122166666697</v>
      </c>
      <c r="BA8" s="115">
        <v>37236.122166666697</v>
      </c>
      <c r="BB8" s="115">
        <v>37236.122166666697</v>
      </c>
      <c r="BC8" s="115">
        <v>37236.122166666697</v>
      </c>
      <c r="BD8" s="115">
        <v>37236.122166666697</v>
      </c>
      <c r="BE8" s="115">
        <v>37236.122166666697</v>
      </c>
      <c r="BF8" s="115">
        <v>37236.122166666697</v>
      </c>
      <c r="BG8" s="115">
        <v>37236.122166666697</v>
      </c>
      <c r="BH8" s="115">
        <v>37236.122166666697</v>
      </c>
      <c r="BI8" s="115">
        <v>37236.122166666697</v>
      </c>
      <c r="BJ8" s="115">
        <v>37236.122166666697</v>
      </c>
    </row>
    <row r="9" spans="1:62" x14ac:dyDescent="0.25">
      <c r="A9" s="25">
        <v>4</v>
      </c>
      <c r="B9" s="27" t="str">
        <f>Financial!B9</f>
        <v>Marketer4</v>
      </c>
      <c r="C9" s="115">
        <v>25909.566000000003</v>
      </c>
      <c r="D9" s="115">
        <v>25909.566000000003</v>
      </c>
      <c r="E9" s="115">
        <v>25909.566000000003</v>
      </c>
      <c r="F9" s="115">
        <v>25909.566000000003</v>
      </c>
      <c r="G9" s="115">
        <v>25909.566000000003</v>
      </c>
      <c r="H9" s="115">
        <v>25909.566000000003</v>
      </c>
      <c r="I9" s="115">
        <v>25909.566000000003</v>
      </c>
      <c r="J9" s="115">
        <v>25909.566000000003</v>
      </c>
      <c r="K9" s="115">
        <v>25909.566000000003</v>
      </c>
      <c r="L9" s="115">
        <v>25909.566000000003</v>
      </c>
      <c r="M9" s="115">
        <v>25909.566000000003</v>
      </c>
      <c r="N9" s="115">
        <v>25909.566000000003</v>
      </c>
      <c r="O9" s="115">
        <v>25909.566000000003</v>
      </c>
      <c r="P9" s="115">
        <v>25909.566000000003</v>
      </c>
      <c r="Q9" s="115">
        <v>25909.566000000003</v>
      </c>
      <c r="R9" s="115">
        <v>25909.566000000003</v>
      </c>
      <c r="S9" s="115">
        <v>25909.566000000003</v>
      </c>
      <c r="T9" s="115">
        <v>25909.566000000003</v>
      </c>
      <c r="U9" s="115">
        <v>25909.566000000003</v>
      </c>
      <c r="V9" s="115">
        <v>25909.566000000003</v>
      </c>
      <c r="W9" s="115">
        <v>25909.566000000003</v>
      </c>
      <c r="X9" s="115">
        <v>25909.566000000003</v>
      </c>
      <c r="Y9" s="115">
        <v>25909.566000000003</v>
      </c>
      <c r="Z9" s="115">
        <v>25909.566000000003</v>
      </c>
      <c r="AA9" s="115">
        <v>25909.566000000003</v>
      </c>
      <c r="AB9" s="115">
        <v>25909.566000000003</v>
      </c>
      <c r="AC9" s="115">
        <v>25909.566000000003</v>
      </c>
      <c r="AD9" s="115">
        <v>25909.566000000003</v>
      </c>
      <c r="AE9" s="115">
        <v>25909.566000000003</v>
      </c>
      <c r="AF9" s="115">
        <v>25909.566000000003</v>
      </c>
      <c r="AG9" s="115">
        <v>25909.566000000003</v>
      </c>
      <c r="AH9" s="115">
        <v>25909.566000000003</v>
      </c>
      <c r="AI9" s="115">
        <v>25909.566000000003</v>
      </c>
      <c r="AJ9" s="115">
        <v>25909.566000000003</v>
      </c>
      <c r="AK9" s="115">
        <v>25909.566000000003</v>
      </c>
      <c r="AL9" s="115">
        <v>25909.566000000003</v>
      </c>
      <c r="AM9" s="115">
        <v>25909.566000000003</v>
      </c>
      <c r="AN9" s="115">
        <v>25909.566000000003</v>
      </c>
      <c r="AO9" s="115">
        <v>25909.566000000003</v>
      </c>
      <c r="AP9" s="115">
        <v>25909.566000000003</v>
      </c>
      <c r="AQ9" s="115">
        <v>25909.566000000003</v>
      </c>
      <c r="AR9" s="115">
        <v>25909.566000000003</v>
      </c>
      <c r="AS9" s="115">
        <v>25909.566000000003</v>
      </c>
      <c r="AT9" s="115">
        <v>25909.566000000003</v>
      </c>
      <c r="AU9" s="115">
        <v>25909.566000000003</v>
      </c>
      <c r="AV9" s="115">
        <v>25909.566000000003</v>
      </c>
      <c r="AW9" s="115">
        <v>25909.566000000003</v>
      </c>
      <c r="AX9" s="115">
        <v>25909.566000000003</v>
      </c>
      <c r="AY9" s="115">
        <v>25909.566000000003</v>
      </c>
      <c r="AZ9" s="115">
        <v>25909.566000000003</v>
      </c>
      <c r="BA9" s="115">
        <v>25909.566000000003</v>
      </c>
      <c r="BB9" s="115">
        <v>25909.566000000003</v>
      </c>
      <c r="BC9" s="115">
        <v>25909.566000000003</v>
      </c>
      <c r="BD9" s="115">
        <v>25909.566000000003</v>
      </c>
      <c r="BE9" s="115">
        <v>25909.566000000003</v>
      </c>
      <c r="BF9" s="115">
        <v>25909.566000000003</v>
      </c>
      <c r="BG9" s="115">
        <v>25909.566000000003</v>
      </c>
      <c r="BH9" s="115">
        <v>25909.566000000003</v>
      </c>
      <c r="BI9" s="115">
        <v>25909.566000000003</v>
      </c>
      <c r="BJ9" s="115">
        <v>25909.566000000003</v>
      </c>
    </row>
    <row r="10" spans="1:62" x14ac:dyDescent="0.25">
      <c r="A10" s="25">
        <v>5</v>
      </c>
      <c r="B10" s="27" t="str">
        <f>Financial!B10</f>
        <v>Marketer5</v>
      </c>
      <c r="C10" s="115">
        <v>24298.819583333334</v>
      </c>
      <c r="D10" s="115">
        <v>24298.819583333334</v>
      </c>
      <c r="E10" s="115">
        <v>24298.819583333334</v>
      </c>
      <c r="F10" s="115">
        <v>24298.819583333334</v>
      </c>
      <c r="G10" s="115">
        <v>24298.819583333334</v>
      </c>
      <c r="H10" s="115">
        <v>24298.819583333334</v>
      </c>
      <c r="I10" s="115">
        <v>24298.819583333334</v>
      </c>
      <c r="J10" s="115">
        <v>24298.819583333334</v>
      </c>
      <c r="K10" s="115">
        <v>24298.819583333334</v>
      </c>
      <c r="L10" s="115">
        <v>24298.819583333334</v>
      </c>
      <c r="M10" s="115">
        <v>24298.819583333334</v>
      </c>
      <c r="N10" s="115">
        <v>24298.819583333334</v>
      </c>
      <c r="O10" s="115">
        <v>24298.819583333334</v>
      </c>
      <c r="P10" s="115">
        <v>24298.819583333334</v>
      </c>
      <c r="Q10" s="115">
        <v>24298.819583333334</v>
      </c>
      <c r="R10" s="115">
        <v>24298.819583333334</v>
      </c>
      <c r="S10" s="115">
        <v>24298.819583333334</v>
      </c>
      <c r="T10" s="115">
        <v>24298.819583333334</v>
      </c>
      <c r="U10" s="115">
        <v>24298.819583333334</v>
      </c>
      <c r="V10" s="115">
        <v>24298.819583333334</v>
      </c>
      <c r="W10" s="115">
        <v>24298.819583333334</v>
      </c>
      <c r="X10" s="115">
        <v>24298.819583333334</v>
      </c>
      <c r="Y10" s="115">
        <v>24298.819583333334</v>
      </c>
      <c r="Z10" s="115">
        <v>24298.819583333334</v>
      </c>
      <c r="AA10" s="115">
        <v>24298.819583333334</v>
      </c>
      <c r="AB10" s="115">
        <v>24298.819583333334</v>
      </c>
      <c r="AC10" s="115">
        <v>24298.819583333334</v>
      </c>
      <c r="AD10" s="115">
        <v>24298.819583333334</v>
      </c>
      <c r="AE10" s="115">
        <v>24298.819583333334</v>
      </c>
      <c r="AF10" s="115">
        <v>24298.819583333334</v>
      </c>
      <c r="AG10" s="115">
        <v>24298.819583333334</v>
      </c>
      <c r="AH10" s="115">
        <v>24298.819583333334</v>
      </c>
      <c r="AI10" s="115">
        <v>24298.819583333334</v>
      </c>
      <c r="AJ10" s="115">
        <v>24298.819583333334</v>
      </c>
      <c r="AK10" s="115">
        <v>24298.819583333334</v>
      </c>
      <c r="AL10" s="115">
        <v>24298.819583333334</v>
      </c>
      <c r="AM10" s="115">
        <v>24298.819583333334</v>
      </c>
      <c r="AN10" s="115">
        <v>24298.819583333334</v>
      </c>
      <c r="AO10" s="115">
        <v>24298.819583333334</v>
      </c>
      <c r="AP10" s="115">
        <v>24298.819583333334</v>
      </c>
      <c r="AQ10" s="115">
        <v>24298.819583333334</v>
      </c>
      <c r="AR10" s="115">
        <v>24298.819583333334</v>
      </c>
      <c r="AS10" s="115">
        <v>24298.819583333334</v>
      </c>
      <c r="AT10" s="115">
        <v>24298.819583333334</v>
      </c>
      <c r="AU10" s="115">
        <v>24298.819583333334</v>
      </c>
      <c r="AV10" s="115">
        <v>24298.819583333334</v>
      </c>
      <c r="AW10" s="115">
        <v>24298.819583333334</v>
      </c>
      <c r="AX10" s="115">
        <v>24298.819583333334</v>
      </c>
      <c r="AY10" s="115">
        <v>24298.819583333334</v>
      </c>
      <c r="AZ10" s="115">
        <v>24298.819583333334</v>
      </c>
      <c r="BA10" s="115">
        <v>24298.819583333334</v>
      </c>
      <c r="BB10" s="115">
        <v>24298.819583333334</v>
      </c>
      <c r="BC10" s="115">
        <v>24298.819583333334</v>
      </c>
      <c r="BD10" s="115">
        <v>24298.819583333334</v>
      </c>
      <c r="BE10" s="115">
        <v>24298.819583333334</v>
      </c>
      <c r="BF10" s="115">
        <v>24298.819583333334</v>
      </c>
      <c r="BG10" s="115">
        <v>24298.819583333334</v>
      </c>
      <c r="BH10" s="115">
        <v>24298.819583333334</v>
      </c>
      <c r="BI10" s="115">
        <v>24298.819583333334</v>
      </c>
      <c r="BJ10" s="115">
        <v>24298.819583333334</v>
      </c>
    </row>
    <row r="11" spans="1:62" x14ac:dyDescent="0.25">
      <c r="A11" s="25">
        <v>6</v>
      </c>
      <c r="B11" s="27" t="str">
        <f>Financial!B11</f>
        <v>Marketer6</v>
      </c>
      <c r="C11" s="115">
        <v>4631.7189166666667</v>
      </c>
      <c r="D11" s="115">
        <v>4631.7189166666667</v>
      </c>
      <c r="E11" s="115">
        <v>4631.7189166666667</v>
      </c>
      <c r="F11" s="115">
        <v>4631.7189166666667</v>
      </c>
      <c r="G11" s="115">
        <v>4631.7189166666667</v>
      </c>
      <c r="H11" s="115">
        <v>4631.7189166666667</v>
      </c>
      <c r="I11" s="115">
        <v>4631.7189166666667</v>
      </c>
      <c r="J11" s="115">
        <v>4631.7189166666667</v>
      </c>
      <c r="K11" s="115">
        <v>4631.7189166666667</v>
      </c>
      <c r="L11" s="115">
        <v>4631.7189166666667</v>
      </c>
      <c r="M11" s="115">
        <v>4631.7189166666667</v>
      </c>
      <c r="N11" s="115">
        <v>4631.7189166666667</v>
      </c>
      <c r="O11" s="115">
        <v>4631.7189166666667</v>
      </c>
      <c r="P11" s="115">
        <v>4631.7189166666667</v>
      </c>
      <c r="Q11" s="115">
        <v>4631.7189166666667</v>
      </c>
      <c r="R11" s="115">
        <v>4631.7189166666667</v>
      </c>
      <c r="S11" s="115">
        <v>4631.7189166666667</v>
      </c>
      <c r="T11" s="115">
        <v>4631.7189166666667</v>
      </c>
      <c r="U11" s="115">
        <v>4631.7189166666667</v>
      </c>
      <c r="V11" s="115">
        <v>4631.7189166666667</v>
      </c>
      <c r="W11" s="115">
        <v>4631.7189166666667</v>
      </c>
      <c r="X11" s="115">
        <v>4631.7189166666667</v>
      </c>
      <c r="Y11" s="115">
        <v>4631.7189166666667</v>
      </c>
      <c r="Z11" s="115">
        <v>4631.7189166666667</v>
      </c>
      <c r="AA11" s="115">
        <v>4631.7189166666667</v>
      </c>
      <c r="AB11" s="115">
        <v>4631.7189166666667</v>
      </c>
      <c r="AC11" s="115">
        <v>4631.7189166666667</v>
      </c>
      <c r="AD11" s="115">
        <v>4631.7189166666667</v>
      </c>
      <c r="AE11" s="115">
        <v>4631.7189166666667</v>
      </c>
      <c r="AF11" s="115">
        <v>4631.7189166666667</v>
      </c>
      <c r="AG11" s="115">
        <v>4631.7189166666667</v>
      </c>
      <c r="AH11" s="115">
        <v>4631.7189166666667</v>
      </c>
      <c r="AI11" s="115">
        <v>4631.7189166666667</v>
      </c>
      <c r="AJ11" s="115">
        <v>4631.7189166666667</v>
      </c>
      <c r="AK11" s="115">
        <v>4631.7189166666667</v>
      </c>
      <c r="AL11" s="115">
        <v>4631.7189166666667</v>
      </c>
      <c r="AM11" s="115">
        <v>4631.7189166666667</v>
      </c>
      <c r="AN11" s="115">
        <v>4631.7189166666667</v>
      </c>
      <c r="AO11" s="115">
        <v>4631.7189166666667</v>
      </c>
      <c r="AP11" s="115">
        <v>4631.7189166666667</v>
      </c>
      <c r="AQ11" s="115">
        <v>4631.7189166666667</v>
      </c>
      <c r="AR11" s="115">
        <v>4631.7189166666667</v>
      </c>
      <c r="AS11" s="115">
        <v>4631.7189166666667</v>
      </c>
      <c r="AT11" s="115">
        <v>4631.7189166666667</v>
      </c>
      <c r="AU11" s="115">
        <v>4631.7189166666667</v>
      </c>
      <c r="AV11" s="115">
        <v>4631.7189166666667</v>
      </c>
      <c r="AW11" s="115">
        <v>4631.7189166666667</v>
      </c>
      <c r="AX11" s="115">
        <v>4631.7189166666667</v>
      </c>
      <c r="AY11" s="115">
        <v>4631.7189166666667</v>
      </c>
      <c r="AZ11" s="115">
        <v>4631.7189166666667</v>
      </c>
      <c r="BA11" s="115">
        <v>4631.7189166666667</v>
      </c>
      <c r="BB11" s="115">
        <v>4631.7189166666667</v>
      </c>
      <c r="BC11" s="115">
        <v>4631.7189166666667</v>
      </c>
      <c r="BD11" s="115">
        <v>4631.7189166666667</v>
      </c>
      <c r="BE11" s="115">
        <v>4631.7189166666667</v>
      </c>
      <c r="BF11" s="115">
        <v>4631.7189166666667</v>
      </c>
      <c r="BG11" s="115">
        <v>4631.7189166666667</v>
      </c>
      <c r="BH11" s="115">
        <v>4631.7189166666667</v>
      </c>
      <c r="BI11" s="115">
        <v>4631.7189166666667</v>
      </c>
      <c r="BJ11" s="115">
        <v>4631.7189166666667</v>
      </c>
    </row>
    <row r="12" spans="1:62" x14ac:dyDescent="0.25">
      <c r="A12" s="25">
        <v>7</v>
      </c>
      <c r="B12" s="27" t="str">
        <f>Financial!B12</f>
        <v>Marketer7</v>
      </c>
      <c r="C12" s="115">
        <v>7074.6598333333332</v>
      </c>
      <c r="D12" s="115">
        <v>7074.6598333333332</v>
      </c>
      <c r="E12" s="115">
        <v>7074.6598333333332</v>
      </c>
      <c r="F12" s="115">
        <v>7074.6598333333332</v>
      </c>
      <c r="G12" s="115">
        <v>7074.6598333333332</v>
      </c>
      <c r="H12" s="115">
        <v>7074.6598333333332</v>
      </c>
      <c r="I12" s="115">
        <v>7074.6598333333332</v>
      </c>
      <c r="J12" s="115">
        <v>7074.6598333333332</v>
      </c>
      <c r="K12" s="115">
        <v>7074.6598333333332</v>
      </c>
      <c r="L12" s="115">
        <v>7074.6598333333332</v>
      </c>
      <c r="M12" s="115">
        <v>7074.6598333333332</v>
      </c>
      <c r="N12" s="115">
        <v>7074.6598333333332</v>
      </c>
      <c r="O12" s="115">
        <v>7074.6598333333332</v>
      </c>
      <c r="P12" s="115">
        <v>7074.6598333333332</v>
      </c>
      <c r="Q12" s="115">
        <v>7074.6598333333332</v>
      </c>
      <c r="R12" s="115">
        <v>7074.6598333333332</v>
      </c>
      <c r="S12" s="115">
        <v>7074.6598333333332</v>
      </c>
      <c r="T12" s="115">
        <v>7074.6598333333332</v>
      </c>
      <c r="U12" s="115">
        <v>7074.6598333333332</v>
      </c>
      <c r="V12" s="115">
        <v>7074.6598333333332</v>
      </c>
      <c r="W12" s="115">
        <v>7074.6598333333332</v>
      </c>
      <c r="X12" s="115">
        <v>7074.6598333333332</v>
      </c>
      <c r="Y12" s="115">
        <v>7074.6598333333332</v>
      </c>
      <c r="Z12" s="115">
        <v>7074.6598333333332</v>
      </c>
      <c r="AA12" s="115">
        <v>7074.6598333333332</v>
      </c>
      <c r="AB12" s="115">
        <v>7074.6598333333332</v>
      </c>
      <c r="AC12" s="115">
        <v>7074.6598333333332</v>
      </c>
      <c r="AD12" s="115">
        <v>7074.6598333333332</v>
      </c>
      <c r="AE12" s="115">
        <v>7074.6598333333332</v>
      </c>
      <c r="AF12" s="115">
        <v>7074.6598333333332</v>
      </c>
      <c r="AG12" s="115">
        <v>7074.6598333333332</v>
      </c>
      <c r="AH12" s="115">
        <v>7074.6598333333332</v>
      </c>
      <c r="AI12" s="115">
        <v>7074.6598333333332</v>
      </c>
      <c r="AJ12" s="115">
        <v>7074.6598333333332</v>
      </c>
      <c r="AK12" s="115">
        <v>7074.6598333333332</v>
      </c>
      <c r="AL12" s="115">
        <v>7074.6598333333332</v>
      </c>
      <c r="AM12" s="115">
        <v>7074.6598333333332</v>
      </c>
      <c r="AN12" s="115">
        <v>7074.6598333333332</v>
      </c>
      <c r="AO12" s="115">
        <v>7074.6598333333332</v>
      </c>
      <c r="AP12" s="115">
        <v>7074.6598333333332</v>
      </c>
      <c r="AQ12" s="115">
        <v>7074.6598333333332</v>
      </c>
      <c r="AR12" s="115">
        <v>7074.6598333333332</v>
      </c>
      <c r="AS12" s="115">
        <v>7074.6598333333332</v>
      </c>
      <c r="AT12" s="115">
        <v>7074.6598333333332</v>
      </c>
      <c r="AU12" s="115">
        <v>7074.6598333333332</v>
      </c>
      <c r="AV12" s="115">
        <v>7074.6598333333332</v>
      </c>
      <c r="AW12" s="115">
        <v>7074.6598333333332</v>
      </c>
      <c r="AX12" s="115">
        <v>7074.6598333333332</v>
      </c>
      <c r="AY12" s="115">
        <v>7074.6598333333332</v>
      </c>
      <c r="AZ12" s="115">
        <v>7074.6598333333332</v>
      </c>
      <c r="BA12" s="115">
        <v>7074.6598333333332</v>
      </c>
      <c r="BB12" s="115">
        <v>7074.6598333333332</v>
      </c>
      <c r="BC12" s="115">
        <v>7074.6598333333332</v>
      </c>
      <c r="BD12" s="115">
        <v>7074.6598333333332</v>
      </c>
      <c r="BE12" s="115">
        <v>7074.6598333333332</v>
      </c>
      <c r="BF12" s="115">
        <v>7074.6598333333332</v>
      </c>
      <c r="BG12" s="115">
        <v>7074.6598333333332</v>
      </c>
      <c r="BH12" s="115">
        <v>7074.6598333333332</v>
      </c>
      <c r="BI12" s="115">
        <v>7074.6598333333332</v>
      </c>
      <c r="BJ12" s="115">
        <v>7074.6598333333332</v>
      </c>
    </row>
    <row r="13" spans="1:62" x14ac:dyDescent="0.25">
      <c r="A13" s="25">
        <v>8</v>
      </c>
      <c r="B13" s="27" t="str">
        <f>Financial!B13</f>
        <v>Fin Inst1</v>
      </c>
      <c r="C13" s="115">
        <v>7384.4960000000001</v>
      </c>
      <c r="D13" s="115">
        <v>7384.4960000000001</v>
      </c>
      <c r="E13" s="115">
        <v>7384.4960000000001</v>
      </c>
      <c r="F13" s="115">
        <v>7384.4960000000001</v>
      </c>
      <c r="G13" s="115">
        <v>7384.4960000000001</v>
      </c>
      <c r="H13" s="115">
        <v>7384.4960000000001</v>
      </c>
      <c r="I13" s="115">
        <v>7384.4960000000001</v>
      </c>
      <c r="J13" s="115">
        <v>7384.4960000000001</v>
      </c>
      <c r="K13" s="115">
        <v>7384.4960000000001</v>
      </c>
      <c r="L13" s="115">
        <v>7384.4960000000001</v>
      </c>
      <c r="M13" s="115">
        <v>7384.4960000000001</v>
      </c>
      <c r="N13" s="115">
        <v>7384.4960000000001</v>
      </c>
      <c r="O13" s="115">
        <v>7384.4960000000001</v>
      </c>
      <c r="P13" s="115">
        <v>7384.4960000000001</v>
      </c>
      <c r="Q13" s="115">
        <v>7384.4960000000001</v>
      </c>
      <c r="R13" s="115">
        <v>7384.4960000000001</v>
      </c>
      <c r="S13" s="115">
        <v>7384.4960000000001</v>
      </c>
      <c r="T13" s="115">
        <v>7384.4960000000001</v>
      </c>
      <c r="U13" s="115">
        <v>7384.4960000000001</v>
      </c>
      <c r="V13" s="115">
        <v>7384.4960000000001</v>
      </c>
      <c r="W13" s="115">
        <v>7384.4960000000001</v>
      </c>
      <c r="X13" s="115">
        <v>7384.4960000000001</v>
      </c>
      <c r="Y13" s="115">
        <v>7384.4960000000001</v>
      </c>
      <c r="Z13" s="115">
        <v>7384.4960000000001</v>
      </c>
      <c r="AA13" s="115">
        <v>7384.4960000000001</v>
      </c>
      <c r="AB13" s="115">
        <v>7384.4960000000001</v>
      </c>
      <c r="AC13" s="115">
        <v>7384.4960000000001</v>
      </c>
      <c r="AD13" s="115">
        <v>7384.4960000000001</v>
      </c>
      <c r="AE13" s="115">
        <v>7384.4960000000001</v>
      </c>
      <c r="AF13" s="115">
        <v>7384.4960000000001</v>
      </c>
      <c r="AG13" s="115">
        <v>7384.4960000000001</v>
      </c>
      <c r="AH13" s="115">
        <v>7384.4960000000001</v>
      </c>
      <c r="AI13" s="115">
        <v>7384.4960000000001</v>
      </c>
      <c r="AJ13" s="115">
        <v>7384.4960000000001</v>
      </c>
      <c r="AK13" s="115">
        <v>7384.4960000000001</v>
      </c>
      <c r="AL13" s="115">
        <v>7384.4960000000001</v>
      </c>
      <c r="AM13" s="115">
        <v>7384.4960000000001</v>
      </c>
      <c r="AN13" s="115">
        <v>7384.4960000000001</v>
      </c>
      <c r="AO13" s="115">
        <v>7384.4960000000001</v>
      </c>
      <c r="AP13" s="115">
        <v>7384.4960000000001</v>
      </c>
      <c r="AQ13" s="115">
        <v>7384.4960000000001</v>
      </c>
      <c r="AR13" s="115">
        <v>7384.4960000000001</v>
      </c>
      <c r="AS13" s="115">
        <v>7384.4960000000001</v>
      </c>
      <c r="AT13" s="115">
        <v>7384.4960000000001</v>
      </c>
      <c r="AU13" s="115">
        <v>7384.4960000000001</v>
      </c>
      <c r="AV13" s="115">
        <v>7384.4960000000001</v>
      </c>
      <c r="AW13" s="115">
        <v>7384.4960000000001</v>
      </c>
      <c r="AX13" s="115">
        <v>7384.4960000000001</v>
      </c>
      <c r="AY13" s="115">
        <v>7384.4960000000001</v>
      </c>
      <c r="AZ13" s="115">
        <v>7384.4960000000001</v>
      </c>
      <c r="BA13" s="115">
        <v>7384.4960000000001</v>
      </c>
      <c r="BB13" s="115">
        <v>7384.4960000000001</v>
      </c>
      <c r="BC13" s="115">
        <v>7384.4960000000001</v>
      </c>
      <c r="BD13" s="115">
        <v>7384.4960000000001</v>
      </c>
      <c r="BE13" s="115">
        <v>7384.4960000000001</v>
      </c>
      <c r="BF13" s="115">
        <v>7384.4960000000001</v>
      </c>
      <c r="BG13" s="115">
        <v>7384.4960000000001</v>
      </c>
      <c r="BH13" s="115">
        <v>7384.4960000000001</v>
      </c>
      <c r="BI13" s="115">
        <v>7384.4960000000001</v>
      </c>
      <c r="BJ13" s="115">
        <v>7384.4960000000001</v>
      </c>
    </row>
    <row r="14" spans="1:62" x14ac:dyDescent="0.25">
      <c r="A14" s="25">
        <v>9</v>
      </c>
      <c r="B14" s="27" t="str">
        <f>Financial!B14</f>
        <v>Fin Inst2</v>
      </c>
      <c r="C14" s="115">
        <v>87063.355749999988</v>
      </c>
      <c r="D14" s="115">
        <v>87063.355749999988</v>
      </c>
      <c r="E14" s="115">
        <v>87063.355749999988</v>
      </c>
      <c r="F14" s="115">
        <v>87063.355749999988</v>
      </c>
      <c r="G14" s="115">
        <v>87063.355749999988</v>
      </c>
      <c r="H14" s="115">
        <v>87063.355749999988</v>
      </c>
      <c r="I14" s="115">
        <v>87063.355749999988</v>
      </c>
      <c r="J14" s="115">
        <v>87063.355749999988</v>
      </c>
      <c r="K14" s="115">
        <v>87063.355749999988</v>
      </c>
      <c r="L14" s="115">
        <v>87063.355749999988</v>
      </c>
      <c r="M14" s="115">
        <v>87063.355749999988</v>
      </c>
      <c r="N14" s="115">
        <v>87063.355749999988</v>
      </c>
      <c r="O14" s="115">
        <v>87063.355749999988</v>
      </c>
      <c r="P14" s="115">
        <v>87063.355749999988</v>
      </c>
      <c r="Q14" s="115">
        <v>87063.355749999988</v>
      </c>
      <c r="R14" s="115">
        <v>87063.355749999988</v>
      </c>
      <c r="S14" s="115">
        <v>87063.355749999988</v>
      </c>
      <c r="T14" s="115">
        <v>87063.355749999988</v>
      </c>
      <c r="U14" s="115">
        <v>87063.355749999988</v>
      </c>
      <c r="V14" s="115">
        <v>87063.355749999988</v>
      </c>
      <c r="W14" s="115">
        <v>87063.355749999988</v>
      </c>
      <c r="X14" s="115">
        <v>87063.355749999988</v>
      </c>
      <c r="Y14" s="115">
        <v>87063.355749999988</v>
      </c>
      <c r="Z14" s="115">
        <v>87063.355749999988</v>
      </c>
      <c r="AA14" s="115">
        <v>87063.355749999988</v>
      </c>
      <c r="AB14" s="115">
        <v>87063.355749999988</v>
      </c>
      <c r="AC14" s="115">
        <v>87063.355749999988</v>
      </c>
      <c r="AD14" s="115">
        <v>87063.355749999988</v>
      </c>
      <c r="AE14" s="115">
        <v>87063.355749999988</v>
      </c>
      <c r="AF14" s="115">
        <v>87063.355749999988</v>
      </c>
      <c r="AG14" s="115">
        <v>87063.355749999988</v>
      </c>
      <c r="AH14" s="115">
        <v>87063.355749999988</v>
      </c>
      <c r="AI14" s="115">
        <v>87063.355749999988</v>
      </c>
      <c r="AJ14" s="115">
        <v>87063.355749999988</v>
      </c>
      <c r="AK14" s="115">
        <v>87063.355749999988</v>
      </c>
      <c r="AL14" s="115">
        <v>87063.355749999988</v>
      </c>
      <c r="AM14" s="115">
        <v>87063.355749999988</v>
      </c>
      <c r="AN14" s="115">
        <v>87063.355749999988</v>
      </c>
      <c r="AO14" s="115">
        <v>87063.355749999988</v>
      </c>
      <c r="AP14" s="115">
        <v>87063.355749999988</v>
      </c>
      <c r="AQ14" s="115">
        <v>87063.355749999988</v>
      </c>
      <c r="AR14" s="115">
        <v>87063.355749999988</v>
      </c>
      <c r="AS14" s="115">
        <v>87063.355749999988</v>
      </c>
      <c r="AT14" s="115">
        <v>87063.355749999988</v>
      </c>
      <c r="AU14" s="115">
        <v>87063.355749999988</v>
      </c>
      <c r="AV14" s="115">
        <v>87063.355749999988</v>
      </c>
      <c r="AW14" s="115">
        <v>87063.355749999988</v>
      </c>
      <c r="AX14" s="115">
        <v>87063.355749999988</v>
      </c>
      <c r="AY14" s="115">
        <v>87063.355749999988</v>
      </c>
      <c r="AZ14" s="115">
        <v>87063.355749999988</v>
      </c>
      <c r="BA14" s="115">
        <v>87063.355749999988</v>
      </c>
      <c r="BB14" s="115">
        <v>87063.355749999988</v>
      </c>
      <c r="BC14" s="115">
        <v>87063.355749999988</v>
      </c>
      <c r="BD14" s="115">
        <v>87063.355749999988</v>
      </c>
      <c r="BE14" s="115">
        <v>87063.355749999988</v>
      </c>
      <c r="BF14" s="115">
        <v>87063.355749999988</v>
      </c>
      <c r="BG14" s="115">
        <v>87063.355749999988</v>
      </c>
      <c r="BH14" s="115">
        <v>87063.355749999988</v>
      </c>
      <c r="BI14" s="115">
        <v>87063.355749999988</v>
      </c>
      <c r="BJ14" s="115">
        <v>87063.355749999988</v>
      </c>
    </row>
    <row r="15" spans="1:62" x14ac:dyDescent="0.25">
      <c r="A15" s="25">
        <v>10</v>
      </c>
      <c r="B15" s="27" t="str">
        <f>Financial!B15</f>
        <v>Util1</v>
      </c>
      <c r="C15" s="115">
        <v>16414.562083333334</v>
      </c>
      <c r="D15" s="115">
        <v>16414.562083333334</v>
      </c>
      <c r="E15" s="115">
        <v>16414.562083333334</v>
      </c>
      <c r="F15" s="115">
        <v>16414.562083333334</v>
      </c>
      <c r="G15" s="115">
        <v>16414.562083333334</v>
      </c>
      <c r="H15" s="115">
        <v>16414.562083333334</v>
      </c>
      <c r="I15" s="115">
        <v>16414.562083333334</v>
      </c>
      <c r="J15" s="115">
        <v>16414.562083333334</v>
      </c>
      <c r="K15" s="115">
        <v>16414.562083333334</v>
      </c>
      <c r="L15" s="115">
        <v>16414.562083333334</v>
      </c>
      <c r="M15" s="115">
        <v>16414.562083333334</v>
      </c>
      <c r="N15" s="115">
        <v>16414.562083333334</v>
      </c>
      <c r="O15" s="115">
        <v>16414.562083333334</v>
      </c>
      <c r="P15" s="115">
        <v>16414.562083333334</v>
      </c>
      <c r="Q15" s="115">
        <v>16414.562083333334</v>
      </c>
      <c r="R15" s="115">
        <v>16414.562083333334</v>
      </c>
      <c r="S15" s="115">
        <v>16414.562083333334</v>
      </c>
      <c r="T15" s="115">
        <v>16414.562083333334</v>
      </c>
      <c r="U15" s="115">
        <v>16414.562083333334</v>
      </c>
      <c r="V15" s="115">
        <v>16414.562083333334</v>
      </c>
      <c r="W15" s="115">
        <v>16414.562083333334</v>
      </c>
      <c r="X15" s="115">
        <v>16414.562083333334</v>
      </c>
      <c r="Y15" s="115">
        <v>16414.562083333334</v>
      </c>
      <c r="Z15" s="115">
        <v>16414.562083333334</v>
      </c>
      <c r="AA15" s="115">
        <v>16414.562083333334</v>
      </c>
      <c r="AB15" s="115">
        <v>16414.562083333334</v>
      </c>
      <c r="AC15" s="115">
        <v>16414.562083333334</v>
      </c>
      <c r="AD15" s="115">
        <v>16414.562083333334</v>
      </c>
      <c r="AE15" s="115">
        <v>16414.562083333334</v>
      </c>
      <c r="AF15" s="115">
        <v>16414.562083333334</v>
      </c>
      <c r="AG15" s="115">
        <v>16414.562083333334</v>
      </c>
      <c r="AH15" s="115">
        <v>16414.562083333334</v>
      </c>
      <c r="AI15" s="115">
        <v>16414.562083333334</v>
      </c>
      <c r="AJ15" s="115">
        <v>16414.562083333334</v>
      </c>
      <c r="AK15" s="115">
        <v>16414.562083333334</v>
      </c>
      <c r="AL15" s="115">
        <v>16414.562083333334</v>
      </c>
      <c r="AM15" s="115">
        <v>16414.562083333334</v>
      </c>
      <c r="AN15" s="115">
        <v>16414.562083333334</v>
      </c>
      <c r="AO15" s="115">
        <v>16414.562083333334</v>
      </c>
      <c r="AP15" s="115">
        <v>16414.562083333334</v>
      </c>
      <c r="AQ15" s="115">
        <v>16414.562083333334</v>
      </c>
      <c r="AR15" s="115">
        <v>16414.562083333334</v>
      </c>
      <c r="AS15" s="115">
        <v>16414.562083333334</v>
      </c>
      <c r="AT15" s="115">
        <v>16414.562083333334</v>
      </c>
      <c r="AU15" s="115">
        <v>16414.562083333334</v>
      </c>
      <c r="AV15" s="115">
        <v>16414.562083333334</v>
      </c>
      <c r="AW15" s="115">
        <v>16414.562083333334</v>
      </c>
      <c r="AX15" s="115">
        <v>16414.562083333334</v>
      </c>
      <c r="AY15" s="115">
        <v>16414.562083333334</v>
      </c>
      <c r="AZ15" s="115">
        <v>16414.562083333334</v>
      </c>
      <c r="BA15" s="115">
        <v>16414.562083333334</v>
      </c>
      <c r="BB15" s="115">
        <v>16414.562083333334</v>
      </c>
      <c r="BC15" s="115">
        <v>16414.562083333334</v>
      </c>
      <c r="BD15" s="115">
        <v>16414.562083333334</v>
      </c>
      <c r="BE15" s="115">
        <v>16414.562083333334</v>
      </c>
      <c r="BF15" s="115">
        <v>16414.562083333334</v>
      </c>
      <c r="BG15" s="115">
        <v>16414.562083333334</v>
      </c>
      <c r="BH15" s="115">
        <v>16414.562083333334</v>
      </c>
      <c r="BI15" s="115">
        <v>16414.562083333334</v>
      </c>
      <c r="BJ15" s="115">
        <v>16414.562083333334</v>
      </c>
    </row>
    <row r="16" spans="1:62" x14ac:dyDescent="0.25">
      <c r="A16" s="25">
        <v>11</v>
      </c>
      <c r="B16" s="27" t="str">
        <f>Financial!B16</f>
        <v>Util2</v>
      </c>
      <c r="C16" s="115">
        <v>6038.900083333333</v>
      </c>
      <c r="D16" s="115">
        <v>6038.900083333333</v>
      </c>
      <c r="E16" s="115">
        <v>6038.900083333333</v>
      </c>
      <c r="F16" s="115">
        <v>6038.900083333333</v>
      </c>
      <c r="G16" s="115">
        <v>6038.900083333333</v>
      </c>
      <c r="H16" s="115">
        <v>6038.900083333333</v>
      </c>
      <c r="I16" s="115">
        <v>6038.900083333333</v>
      </c>
      <c r="J16" s="115">
        <v>6038.900083333333</v>
      </c>
      <c r="K16" s="115">
        <v>6038.900083333333</v>
      </c>
      <c r="L16" s="115">
        <v>6038.900083333333</v>
      </c>
      <c r="M16" s="115">
        <v>6038.900083333333</v>
      </c>
      <c r="N16" s="115">
        <v>6038.900083333333</v>
      </c>
      <c r="O16" s="115">
        <v>6038.900083333333</v>
      </c>
      <c r="P16" s="115">
        <v>6038.900083333333</v>
      </c>
      <c r="Q16" s="115">
        <v>6038.900083333333</v>
      </c>
      <c r="R16" s="115">
        <v>6038.900083333333</v>
      </c>
      <c r="S16" s="115">
        <v>6038.900083333333</v>
      </c>
      <c r="T16" s="115">
        <v>6038.900083333333</v>
      </c>
      <c r="U16" s="115">
        <v>6038.900083333333</v>
      </c>
      <c r="V16" s="115">
        <v>6038.900083333333</v>
      </c>
      <c r="W16" s="115">
        <v>6038.900083333333</v>
      </c>
      <c r="X16" s="115">
        <v>6038.900083333333</v>
      </c>
      <c r="Y16" s="115">
        <v>6038.900083333333</v>
      </c>
      <c r="Z16" s="115">
        <v>6038.900083333333</v>
      </c>
      <c r="AA16" s="115">
        <v>6038.900083333333</v>
      </c>
      <c r="AB16" s="115">
        <v>6038.900083333333</v>
      </c>
      <c r="AC16" s="115">
        <v>6038.900083333333</v>
      </c>
      <c r="AD16" s="115">
        <v>6038.900083333333</v>
      </c>
      <c r="AE16" s="115">
        <v>6038.900083333333</v>
      </c>
      <c r="AF16" s="115">
        <v>6038.900083333333</v>
      </c>
      <c r="AG16" s="115">
        <v>6038.900083333333</v>
      </c>
      <c r="AH16" s="115">
        <v>6038.900083333333</v>
      </c>
      <c r="AI16" s="115">
        <v>6038.900083333333</v>
      </c>
      <c r="AJ16" s="115">
        <v>6038.900083333333</v>
      </c>
      <c r="AK16" s="115">
        <v>6038.900083333333</v>
      </c>
      <c r="AL16" s="115">
        <v>6038.900083333333</v>
      </c>
      <c r="AM16" s="115">
        <v>6038.900083333333</v>
      </c>
      <c r="AN16" s="115">
        <v>6038.900083333333</v>
      </c>
      <c r="AO16" s="115">
        <v>6038.900083333333</v>
      </c>
      <c r="AP16" s="115">
        <v>6038.900083333333</v>
      </c>
      <c r="AQ16" s="115">
        <v>6038.900083333333</v>
      </c>
      <c r="AR16" s="115">
        <v>6038.900083333333</v>
      </c>
      <c r="AS16" s="115">
        <v>6038.900083333333</v>
      </c>
      <c r="AT16" s="115">
        <v>6038.900083333333</v>
      </c>
      <c r="AU16" s="115">
        <v>6038.900083333333</v>
      </c>
      <c r="AV16" s="115">
        <v>6038.900083333333</v>
      </c>
      <c r="AW16" s="115">
        <v>6038.900083333333</v>
      </c>
      <c r="AX16" s="115">
        <v>6038.900083333333</v>
      </c>
      <c r="AY16" s="115">
        <v>6038.900083333333</v>
      </c>
      <c r="AZ16" s="115">
        <v>6038.900083333333</v>
      </c>
      <c r="BA16" s="115">
        <v>6038.900083333333</v>
      </c>
      <c r="BB16" s="115">
        <v>6038.900083333333</v>
      </c>
      <c r="BC16" s="115">
        <v>6038.900083333333</v>
      </c>
      <c r="BD16" s="115">
        <v>6038.900083333333</v>
      </c>
      <c r="BE16" s="115">
        <v>6038.900083333333</v>
      </c>
      <c r="BF16" s="115">
        <v>6038.900083333333</v>
      </c>
      <c r="BG16" s="115">
        <v>6038.900083333333</v>
      </c>
      <c r="BH16" s="115">
        <v>6038.900083333333</v>
      </c>
      <c r="BI16" s="115">
        <v>6038.900083333333</v>
      </c>
      <c r="BJ16" s="115">
        <v>6038.900083333333</v>
      </c>
    </row>
    <row r="17" spans="1:62" x14ac:dyDescent="0.25">
      <c r="A17" s="25">
        <v>12</v>
      </c>
      <c r="B17" s="27" t="str">
        <f>Financial!B17</f>
        <v>Util3</v>
      </c>
      <c r="C17" s="115">
        <v>20790.964166666668</v>
      </c>
      <c r="D17" s="115">
        <v>20790.964166666668</v>
      </c>
      <c r="E17" s="115">
        <v>20790.964166666668</v>
      </c>
      <c r="F17" s="115">
        <v>20790.964166666668</v>
      </c>
      <c r="G17" s="115">
        <v>20790.964166666668</v>
      </c>
      <c r="H17" s="115">
        <v>20790.964166666668</v>
      </c>
      <c r="I17" s="115">
        <v>20790.964166666668</v>
      </c>
      <c r="J17" s="115">
        <v>20790.964166666668</v>
      </c>
      <c r="K17" s="115">
        <v>20790.964166666668</v>
      </c>
      <c r="L17" s="115">
        <v>20790.964166666668</v>
      </c>
      <c r="M17" s="115">
        <v>20790.964166666668</v>
      </c>
      <c r="N17" s="115">
        <v>20790.964166666668</v>
      </c>
      <c r="O17" s="115">
        <v>20790.964166666668</v>
      </c>
      <c r="P17" s="115">
        <v>20790.964166666668</v>
      </c>
      <c r="Q17" s="115">
        <v>20790.964166666668</v>
      </c>
      <c r="R17" s="115">
        <v>20790.964166666668</v>
      </c>
      <c r="S17" s="115">
        <v>20790.964166666668</v>
      </c>
      <c r="T17" s="115">
        <v>20790.964166666668</v>
      </c>
      <c r="U17" s="115">
        <v>20790.964166666668</v>
      </c>
      <c r="V17" s="115">
        <v>20790.964166666668</v>
      </c>
      <c r="W17" s="115">
        <v>20790.964166666668</v>
      </c>
      <c r="X17" s="115">
        <v>20790.964166666668</v>
      </c>
      <c r="Y17" s="115">
        <v>20790.964166666668</v>
      </c>
      <c r="Z17" s="115">
        <v>20790.964166666668</v>
      </c>
      <c r="AA17" s="115">
        <v>20790.964166666668</v>
      </c>
      <c r="AB17" s="115">
        <v>20790.964166666668</v>
      </c>
      <c r="AC17" s="115">
        <v>20790.964166666668</v>
      </c>
      <c r="AD17" s="115">
        <v>20790.964166666668</v>
      </c>
      <c r="AE17" s="115">
        <v>20790.964166666668</v>
      </c>
      <c r="AF17" s="115">
        <v>20790.964166666668</v>
      </c>
      <c r="AG17" s="115">
        <v>20790.964166666668</v>
      </c>
      <c r="AH17" s="115">
        <v>20790.964166666668</v>
      </c>
      <c r="AI17" s="115">
        <v>20790.964166666668</v>
      </c>
      <c r="AJ17" s="115">
        <v>20790.964166666668</v>
      </c>
      <c r="AK17" s="115">
        <v>20790.964166666668</v>
      </c>
      <c r="AL17" s="115">
        <v>20790.964166666668</v>
      </c>
      <c r="AM17" s="115">
        <v>20790.964166666668</v>
      </c>
      <c r="AN17" s="115">
        <v>20790.964166666668</v>
      </c>
      <c r="AO17" s="115">
        <v>20790.964166666668</v>
      </c>
      <c r="AP17" s="115">
        <v>20790.964166666668</v>
      </c>
      <c r="AQ17" s="115">
        <v>20790.964166666668</v>
      </c>
      <c r="AR17" s="115">
        <v>20790.964166666668</v>
      </c>
      <c r="AS17" s="115">
        <v>20790.964166666668</v>
      </c>
      <c r="AT17" s="115">
        <v>20790.964166666668</v>
      </c>
      <c r="AU17" s="115">
        <v>20790.964166666668</v>
      </c>
      <c r="AV17" s="115">
        <v>20790.964166666668</v>
      </c>
      <c r="AW17" s="115">
        <v>20790.964166666668</v>
      </c>
      <c r="AX17" s="115">
        <v>20790.964166666668</v>
      </c>
      <c r="AY17" s="115">
        <v>20790.964166666668</v>
      </c>
      <c r="AZ17" s="115">
        <v>20790.964166666668</v>
      </c>
      <c r="BA17" s="115">
        <v>20790.964166666668</v>
      </c>
      <c r="BB17" s="115">
        <v>20790.964166666668</v>
      </c>
      <c r="BC17" s="115">
        <v>20790.964166666668</v>
      </c>
      <c r="BD17" s="115">
        <v>20790.964166666668</v>
      </c>
      <c r="BE17" s="115">
        <v>20790.964166666668</v>
      </c>
      <c r="BF17" s="115">
        <v>20790.964166666668</v>
      </c>
      <c r="BG17" s="115">
        <v>20790.964166666668</v>
      </c>
      <c r="BH17" s="115">
        <v>20790.964166666668</v>
      </c>
      <c r="BI17" s="115">
        <v>20790.964166666668</v>
      </c>
      <c r="BJ17" s="115">
        <v>20790.964166666668</v>
      </c>
    </row>
    <row r="18" spans="1:62" x14ac:dyDescent="0.25">
      <c r="A18" s="25">
        <v>13</v>
      </c>
      <c r="B18" s="27" t="str">
        <f>Financial!B18</f>
        <v>Util4</v>
      </c>
      <c r="C18" s="115">
        <v>31663.193500000001</v>
      </c>
      <c r="D18" s="115">
        <v>31663.193500000001</v>
      </c>
      <c r="E18" s="115">
        <v>31663.193500000001</v>
      </c>
      <c r="F18" s="115">
        <v>31663.193500000001</v>
      </c>
      <c r="G18" s="115">
        <v>31663.193500000001</v>
      </c>
      <c r="H18" s="115">
        <v>31663.193500000001</v>
      </c>
      <c r="I18" s="115">
        <v>31663.193500000001</v>
      </c>
      <c r="J18" s="115">
        <v>31663.193500000001</v>
      </c>
      <c r="K18" s="115">
        <v>31663.193500000001</v>
      </c>
      <c r="L18" s="115">
        <v>31663.193500000001</v>
      </c>
      <c r="M18" s="115">
        <v>31663.193500000001</v>
      </c>
      <c r="N18" s="115">
        <v>31663.193500000001</v>
      </c>
      <c r="O18" s="115">
        <v>31663.193500000001</v>
      </c>
      <c r="P18" s="115">
        <v>31663.193500000001</v>
      </c>
      <c r="Q18" s="115">
        <v>31663.193500000001</v>
      </c>
      <c r="R18" s="115">
        <v>31663.193500000001</v>
      </c>
      <c r="S18" s="115">
        <v>31663.193500000001</v>
      </c>
      <c r="T18" s="115">
        <v>31663.193500000001</v>
      </c>
      <c r="U18" s="115">
        <v>31663.193500000001</v>
      </c>
      <c r="V18" s="115">
        <v>31663.193500000001</v>
      </c>
      <c r="W18" s="115">
        <v>31663.193500000001</v>
      </c>
      <c r="X18" s="115">
        <v>31663.193500000001</v>
      </c>
      <c r="Y18" s="115">
        <v>31663.193500000001</v>
      </c>
      <c r="Z18" s="115">
        <v>31663.193500000001</v>
      </c>
      <c r="AA18" s="115">
        <v>31663.193500000001</v>
      </c>
      <c r="AB18" s="115">
        <v>31663.193500000001</v>
      </c>
      <c r="AC18" s="115">
        <v>31663.193500000001</v>
      </c>
      <c r="AD18" s="115">
        <v>31663.193500000001</v>
      </c>
      <c r="AE18" s="115">
        <v>31663.193500000001</v>
      </c>
      <c r="AF18" s="115">
        <v>31663.193500000001</v>
      </c>
      <c r="AG18" s="115">
        <v>31663.193500000001</v>
      </c>
      <c r="AH18" s="115">
        <v>31663.193500000001</v>
      </c>
      <c r="AI18" s="115">
        <v>31663.193500000001</v>
      </c>
      <c r="AJ18" s="115">
        <v>31663.193500000001</v>
      </c>
      <c r="AK18" s="115">
        <v>31663.193500000001</v>
      </c>
      <c r="AL18" s="115">
        <v>31663.193500000001</v>
      </c>
      <c r="AM18" s="115">
        <v>31663.193500000001</v>
      </c>
      <c r="AN18" s="115">
        <v>31663.193500000001</v>
      </c>
      <c r="AO18" s="115">
        <v>31663.193500000001</v>
      </c>
      <c r="AP18" s="115">
        <v>31663.193500000001</v>
      </c>
      <c r="AQ18" s="115">
        <v>31663.193500000001</v>
      </c>
      <c r="AR18" s="115">
        <v>31663.193500000001</v>
      </c>
      <c r="AS18" s="115">
        <v>31663.193500000001</v>
      </c>
      <c r="AT18" s="115">
        <v>31663.193500000001</v>
      </c>
      <c r="AU18" s="115">
        <v>31663.193500000001</v>
      </c>
      <c r="AV18" s="115">
        <v>31663.193500000001</v>
      </c>
      <c r="AW18" s="115">
        <v>31663.193500000001</v>
      </c>
      <c r="AX18" s="115">
        <v>31663.193500000001</v>
      </c>
      <c r="AY18" s="115">
        <v>31663.193500000001</v>
      </c>
      <c r="AZ18" s="115">
        <v>31663.193500000001</v>
      </c>
      <c r="BA18" s="115">
        <v>31663.193500000001</v>
      </c>
      <c r="BB18" s="115">
        <v>31663.193500000001</v>
      </c>
      <c r="BC18" s="115">
        <v>31663.193500000001</v>
      </c>
      <c r="BD18" s="115">
        <v>31663.193500000001</v>
      </c>
      <c r="BE18" s="115">
        <v>31663.193500000001</v>
      </c>
      <c r="BF18" s="115">
        <v>31663.193500000001</v>
      </c>
      <c r="BG18" s="115">
        <v>31663.193500000001</v>
      </c>
      <c r="BH18" s="115">
        <v>31663.193500000001</v>
      </c>
      <c r="BI18" s="115">
        <v>31663.193500000001</v>
      </c>
      <c r="BJ18" s="115">
        <v>31663.193500000001</v>
      </c>
    </row>
    <row r="19" spans="1:62" x14ac:dyDescent="0.25">
      <c r="A19" s="25">
        <v>14</v>
      </c>
      <c r="B19" s="27" t="str">
        <f>Financial!B19</f>
        <v>Util5</v>
      </c>
      <c r="C19" s="115">
        <v>5517.0990833333335</v>
      </c>
      <c r="D19" s="115">
        <v>5517.0990833333335</v>
      </c>
      <c r="E19" s="115">
        <v>5517.0990833333335</v>
      </c>
      <c r="F19" s="115">
        <v>5517.0990833333335</v>
      </c>
      <c r="G19" s="115">
        <v>5517.0990833333335</v>
      </c>
      <c r="H19" s="115">
        <v>5517.0990833333335</v>
      </c>
      <c r="I19" s="115">
        <v>5517.0990833333335</v>
      </c>
      <c r="J19" s="115">
        <v>5517.0990833333335</v>
      </c>
      <c r="K19" s="115">
        <v>5517.0990833333335</v>
      </c>
      <c r="L19" s="115">
        <v>5517.0990833333335</v>
      </c>
      <c r="M19" s="115">
        <v>5517.0990833333335</v>
      </c>
      <c r="N19" s="115">
        <v>5517.0990833333335</v>
      </c>
      <c r="O19" s="115">
        <v>5517.0990833333335</v>
      </c>
      <c r="P19" s="115">
        <v>5517.0990833333335</v>
      </c>
      <c r="Q19" s="115">
        <v>5517.0990833333335</v>
      </c>
      <c r="R19" s="115">
        <v>5517.0990833333335</v>
      </c>
      <c r="S19" s="115">
        <v>5517.0990833333335</v>
      </c>
      <c r="T19" s="115">
        <v>5517.0990833333335</v>
      </c>
      <c r="U19" s="115">
        <v>5517.0990833333335</v>
      </c>
      <c r="V19" s="115">
        <v>5517.0990833333335</v>
      </c>
      <c r="W19" s="115">
        <v>5517.0990833333335</v>
      </c>
      <c r="X19" s="115">
        <v>5517.0990833333335</v>
      </c>
      <c r="Y19" s="115">
        <v>5517.0990833333335</v>
      </c>
      <c r="Z19" s="115">
        <v>5517.0990833333335</v>
      </c>
      <c r="AA19" s="115">
        <v>5517.0990833333335</v>
      </c>
      <c r="AB19" s="115">
        <v>5517.0990833333335</v>
      </c>
      <c r="AC19" s="115">
        <v>5517.0990833333335</v>
      </c>
      <c r="AD19" s="115">
        <v>5517.0990833333335</v>
      </c>
      <c r="AE19" s="115">
        <v>5517.0990833333335</v>
      </c>
      <c r="AF19" s="115">
        <v>5517.0990833333335</v>
      </c>
      <c r="AG19" s="115">
        <v>5517.0990833333335</v>
      </c>
      <c r="AH19" s="115">
        <v>5517.0990833333335</v>
      </c>
      <c r="AI19" s="115">
        <v>5517.0990833333335</v>
      </c>
      <c r="AJ19" s="115">
        <v>5517.0990833333335</v>
      </c>
      <c r="AK19" s="115">
        <v>5517.0990833333335</v>
      </c>
      <c r="AL19" s="115">
        <v>5517.0990833333335</v>
      </c>
      <c r="AM19" s="115">
        <v>5517.0990833333335</v>
      </c>
      <c r="AN19" s="115">
        <v>5517.0990833333335</v>
      </c>
      <c r="AO19" s="115">
        <v>5517.0990833333335</v>
      </c>
      <c r="AP19" s="115">
        <v>5517.0990833333335</v>
      </c>
      <c r="AQ19" s="115">
        <v>5517.0990833333335</v>
      </c>
      <c r="AR19" s="115">
        <v>5517.0990833333335</v>
      </c>
      <c r="AS19" s="115">
        <v>5517.0990833333335</v>
      </c>
      <c r="AT19" s="115">
        <v>5517.0990833333335</v>
      </c>
      <c r="AU19" s="115">
        <v>5517.0990833333335</v>
      </c>
      <c r="AV19" s="115">
        <v>5517.0990833333335</v>
      </c>
      <c r="AW19" s="115">
        <v>5517.0990833333335</v>
      </c>
      <c r="AX19" s="115">
        <v>5517.0990833333335</v>
      </c>
      <c r="AY19" s="115">
        <v>5517.0990833333335</v>
      </c>
      <c r="AZ19" s="115">
        <v>5517.0990833333335</v>
      </c>
      <c r="BA19" s="115">
        <v>5517.0990833333335</v>
      </c>
      <c r="BB19" s="115">
        <v>5517.0990833333335</v>
      </c>
      <c r="BC19" s="115">
        <v>5517.0990833333335</v>
      </c>
      <c r="BD19" s="115">
        <v>5517.0990833333335</v>
      </c>
      <c r="BE19" s="115">
        <v>5517.0990833333335</v>
      </c>
      <c r="BF19" s="115">
        <v>5517.0990833333335</v>
      </c>
      <c r="BG19" s="115">
        <v>5517.0990833333335</v>
      </c>
      <c r="BH19" s="115">
        <v>5517.0990833333335</v>
      </c>
      <c r="BI19" s="115">
        <v>5517.0990833333335</v>
      </c>
      <c r="BJ19" s="115">
        <v>5517.0990833333335</v>
      </c>
    </row>
    <row r="20" spans="1:62" x14ac:dyDescent="0.25">
      <c r="A20" s="25">
        <v>15</v>
      </c>
      <c r="B20" s="27" t="str">
        <f>Financial!B20</f>
        <v>Industrial1</v>
      </c>
      <c r="C20" s="115">
        <v>109327.87358333332</v>
      </c>
      <c r="D20" s="115">
        <v>109327.87358333332</v>
      </c>
      <c r="E20" s="115">
        <v>109327.87358333332</v>
      </c>
      <c r="F20" s="115">
        <v>109327.87358333332</v>
      </c>
      <c r="G20" s="115">
        <v>109327.87358333332</v>
      </c>
      <c r="H20" s="115">
        <v>109327.87358333332</v>
      </c>
      <c r="I20" s="115">
        <v>109327.87358333332</v>
      </c>
      <c r="J20" s="115">
        <v>109327.87358333332</v>
      </c>
      <c r="K20" s="115">
        <v>109327.87358333332</v>
      </c>
      <c r="L20" s="115">
        <v>109327.87358333332</v>
      </c>
      <c r="M20" s="115">
        <v>109327.87358333332</v>
      </c>
      <c r="N20" s="115">
        <v>109327.87358333332</v>
      </c>
      <c r="O20" s="115">
        <v>109327.87358333332</v>
      </c>
      <c r="P20" s="115">
        <v>109327.87358333332</v>
      </c>
      <c r="Q20" s="115">
        <v>109327.87358333332</v>
      </c>
      <c r="R20" s="115">
        <v>109327.87358333332</v>
      </c>
      <c r="S20" s="115">
        <v>109327.87358333332</v>
      </c>
      <c r="T20" s="115">
        <v>109327.87358333332</v>
      </c>
      <c r="U20" s="115">
        <v>109327.87358333332</v>
      </c>
      <c r="V20" s="115">
        <v>109327.87358333332</v>
      </c>
      <c r="W20" s="115">
        <v>109327.87358333332</v>
      </c>
      <c r="X20" s="115">
        <v>109327.87358333332</v>
      </c>
      <c r="Y20" s="115">
        <v>109327.87358333332</v>
      </c>
      <c r="Z20" s="115">
        <v>109327.87358333332</v>
      </c>
      <c r="AA20" s="115">
        <v>109327.87358333332</v>
      </c>
      <c r="AB20" s="115">
        <v>109327.87358333332</v>
      </c>
      <c r="AC20" s="115">
        <v>109327.87358333332</v>
      </c>
      <c r="AD20" s="115">
        <v>109327.87358333332</v>
      </c>
      <c r="AE20" s="115">
        <v>109327.87358333332</v>
      </c>
      <c r="AF20" s="115">
        <v>109327.87358333332</v>
      </c>
      <c r="AG20" s="115">
        <v>109327.87358333332</v>
      </c>
      <c r="AH20" s="115">
        <v>109327.87358333332</v>
      </c>
      <c r="AI20" s="115">
        <v>109327.87358333332</v>
      </c>
      <c r="AJ20" s="115">
        <v>109327.87358333332</v>
      </c>
      <c r="AK20" s="115">
        <v>109327.87358333332</v>
      </c>
      <c r="AL20" s="115">
        <v>109327.87358333332</v>
      </c>
      <c r="AM20" s="115">
        <v>109327.87358333332</v>
      </c>
      <c r="AN20" s="115">
        <v>109327.87358333332</v>
      </c>
      <c r="AO20" s="115">
        <v>109327.87358333332</v>
      </c>
      <c r="AP20" s="115">
        <v>109327.87358333332</v>
      </c>
      <c r="AQ20" s="115">
        <v>109327.87358333332</v>
      </c>
      <c r="AR20" s="115">
        <v>109327.87358333332</v>
      </c>
      <c r="AS20" s="115">
        <v>109327.87358333332</v>
      </c>
      <c r="AT20" s="115">
        <v>109327.87358333332</v>
      </c>
      <c r="AU20" s="115">
        <v>109327.87358333332</v>
      </c>
      <c r="AV20" s="115">
        <v>109327.87358333332</v>
      </c>
      <c r="AW20" s="115">
        <v>109327.87358333332</v>
      </c>
      <c r="AX20" s="115">
        <v>109327.87358333332</v>
      </c>
      <c r="AY20" s="115">
        <v>109327.87358333332</v>
      </c>
      <c r="AZ20" s="115">
        <v>109327.87358333332</v>
      </c>
      <c r="BA20" s="115">
        <v>109327.87358333332</v>
      </c>
      <c r="BB20" s="115">
        <v>109327.87358333332</v>
      </c>
      <c r="BC20" s="115">
        <v>109327.87358333332</v>
      </c>
      <c r="BD20" s="115">
        <v>109327.87358333332</v>
      </c>
      <c r="BE20" s="115">
        <v>109327.87358333332</v>
      </c>
      <c r="BF20" s="115">
        <v>109327.87358333332</v>
      </c>
      <c r="BG20" s="115">
        <v>109327.87358333332</v>
      </c>
      <c r="BH20" s="115">
        <v>109327.87358333332</v>
      </c>
      <c r="BI20" s="115">
        <v>109327.87358333332</v>
      </c>
      <c r="BJ20" s="115">
        <v>109327.87358333332</v>
      </c>
    </row>
    <row r="21" spans="1:62" x14ac:dyDescent="0.25">
      <c r="A21" s="25">
        <v>16</v>
      </c>
      <c r="B21" s="27" t="str">
        <f>Financial!B21</f>
        <v>Industrial2</v>
      </c>
      <c r="C21" s="115">
        <v>148966.66141666667</v>
      </c>
      <c r="D21" s="115">
        <v>148966.66141666667</v>
      </c>
      <c r="E21" s="115">
        <v>148966.66141666667</v>
      </c>
      <c r="F21" s="115">
        <v>148966.66141666667</v>
      </c>
      <c r="G21" s="115">
        <v>148966.66141666667</v>
      </c>
      <c r="H21" s="115">
        <v>148966.66141666667</v>
      </c>
      <c r="I21" s="115">
        <v>148966.66141666667</v>
      </c>
      <c r="J21" s="115">
        <v>148966.66141666667</v>
      </c>
      <c r="K21" s="115">
        <v>148966.66141666667</v>
      </c>
      <c r="L21" s="115">
        <v>148966.66141666667</v>
      </c>
      <c r="M21" s="115">
        <v>148966.66141666667</v>
      </c>
      <c r="N21" s="115">
        <v>148966.66141666667</v>
      </c>
      <c r="O21" s="115">
        <v>148966.66141666667</v>
      </c>
      <c r="P21" s="115">
        <v>148966.66141666667</v>
      </c>
      <c r="Q21" s="115">
        <v>148966.66141666667</v>
      </c>
      <c r="R21" s="115">
        <v>148966.66141666667</v>
      </c>
      <c r="S21" s="115">
        <v>148966.66141666667</v>
      </c>
      <c r="T21" s="115">
        <v>148966.66141666667</v>
      </c>
      <c r="U21" s="115">
        <v>148966.66141666667</v>
      </c>
      <c r="V21" s="115">
        <v>148966.66141666667</v>
      </c>
      <c r="W21" s="115">
        <v>148966.66141666667</v>
      </c>
      <c r="X21" s="115">
        <v>148966.66141666667</v>
      </c>
      <c r="Y21" s="115">
        <v>148966.66141666667</v>
      </c>
      <c r="Z21" s="115">
        <v>148966.66141666667</v>
      </c>
      <c r="AA21" s="115">
        <v>148966.66141666667</v>
      </c>
      <c r="AB21" s="115">
        <v>148966.66141666667</v>
      </c>
      <c r="AC21" s="115">
        <v>148966.66141666667</v>
      </c>
      <c r="AD21" s="115">
        <v>148966.66141666667</v>
      </c>
      <c r="AE21" s="115">
        <v>148966.66141666667</v>
      </c>
      <c r="AF21" s="115">
        <v>148966.66141666667</v>
      </c>
      <c r="AG21" s="115">
        <v>148966.66141666667</v>
      </c>
      <c r="AH21" s="115">
        <v>148966.66141666667</v>
      </c>
      <c r="AI21" s="115">
        <v>148966.66141666667</v>
      </c>
      <c r="AJ21" s="115">
        <v>148966.66141666667</v>
      </c>
      <c r="AK21" s="115">
        <v>148966.66141666667</v>
      </c>
      <c r="AL21" s="115">
        <v>148966.66141666667</v>
      </c>
      <c r="AM21" s="115">
        <v>148966.66141666667</v>
      </c>
      <c r="AN21" s="115">
        <v>148966.66141666667</v>
      </c>
      <c r="AO21" s="115">
        <v>148966.66141666667</v>
      </c>
      <c r="AP21" s="115">
        <v>148966.66141666667</v>
      </c>
      <c r="AQ21" s="115">
        <v>148966.66141666667</v>
      </c>
      <c r="AR21" s="115">
        <v>148966.66141666667</v>
      </c>
      <c r="AS21" s="115">
        <v>148966.66141666667</v>
      </c>
      <c r="AT21" s="115">
        <v>148966.66141666667</v>
      </c>
      <c r="AU21" s="115">
        <v>148966.66141666667</v>
      </c>
      <c r="AV21" s="115">
        <v>148966.66141666667</v>
      </c>
      <c r="AW21" s="115">
        <v>148966.66141666667</v>
      </c>
      <c r="AX21" s="115">
        <v>148966.66141666667</v>
      </c>
      <c r="AY21" s="115">
        <v>148966.66141666667</v>
      </c>
      <c r="AZ21" s="115">
        <v>148966.66141666667</v>
      </c>
      <c r="BA21" s="115">
        <v>148966.66141666667</v>
      </c>
      <c r="BB21" s="115">
        <v>148966.66141666667</v>
      </c>
      <c r="BC21" s="115">
        <v>148966.66141666667</v>
      </c>
      <c r="BD21" s="115">
        <v>148966.66141666667</v>
      </c>
      <c r="BE21" s="115">
        <v>148966.66141666667</v>
      </c>
      <c r="BF21" s="115">
        <v>148966.66141666667</v>
      </c>
      <c r="BG21" s="115">
        <v>148966.66141666667</v>
      </c>
      <c r="BH21" s="115">
        <v>148966.66141666667</v>
      </c>
      <c r="BI21" s="115">
        <v>148966.66141666667</v>
      </c>
      <c r="BJ21" s="115">
        <v>148966.66141666667</v>
      </c>
    </row>
    <row r="22" spans="1:62" x14ac:dyDescent="0.25">
      <c r="A22" s="25">
        <v>17</v>
      </c>
      <c r="B22" s="27" t="str">
        <f>Financial!B22</f>
        <v>Industrial3</v>
      </c>
      <c r="C22" s="115">
        <v>6591.8429166666665</v>
      </c>
      <c r="D22" s="115">
        <v>6591.8429166666665</v>
      </c>
      <c r="E22" s="115">
        <v>6591.8429166666665</v>
      </c>
      <c r="F22" s="115">
        <v>6591.8429166666665</v>
      </c>
      <c r="G22" s="115">
        <v>6591.8429166666665</v>
      </c>
      <c r="H22" s="115">
        <v>6591.8429166666665</v>
      </c>
      <c r="I22" s="115">
        <v>6591.8429166666665</v>
      </c>
      <c r="J22" s="115">
        <v>6591.8429166666665</v>
      </c>
      <c r="K22" s="115">
        <v>6591.8429166666665</v>
      </c>
      <c r="L22" s="115">
        <v>6591.8429166666665</v>
      </c>
      <c r="M22" s="115">
        <v>6591.8429166666665</v>
      </c>
      <c r="N22" s="115">
        <v>6591.8429166666665</v>
      </c>
      <c r="O22" s="115">
        <v>6591.8429166666665</v>
      </c>
      <c r="P22" s="115">
        <v>6591.8429166666665</v>
      </c>
      <c r="Q22" s="115">
        <v>6591.8429166666665</v>
      </c>
      <c r="R22" s="115">
        <v>6591.8429166666665</v>
      </c>
      <c r="S22" s="115">
        <v>6591.8429166666665</v>
      </c>
      <c r="T22" s="115">
        <v>6591.8429166666665</v>
      </c>
      <c r="U22" s="115">
        <v>6591.8429166666665</v>
      </c>
      <c r="V22" s="115">
        <v>6591.8429166666665</v>
      </c>
      <c r="W22" s="115">
        <v>6591.8429166666665</v>
      </c>
      <c r="X22" s="115">
        <v>6591.8429166666665</v>
      </c>
      <c r="Y22" s="115">
        <v>6591.8429166666665</v>
      </c>
      <c r="Z22" s="115">
        <v>6591.8429166666665</v>
      </c>
      <c r="AA22" s="115">
        <v>6591.8429166666665</v>
      </c>
      <c r="AB22" s="115">
        <v>6591.8429166666665</v>
      </c>
      <c r="AC22" s="115">
        <v>6591.8429166666665</v>
      </c>
      <c r="AD22" s="115">
        <v>6591.8429166666665</v>
      </c>
      <c r="AE22" s="115">
        <v>6591.8429166666665</v>
      </c>
      <c r="AF22" s="115">
        <v>6591.8429166666665</v>
      </c>
      <c r="AG22" s="115">
        <v>6591.8429166666665</v>
      </c>
      <c r="AH22" s="115">
        <v>6591.8429166666665</v>
      </c>
      <c r="AI22" s="115">
        <v>6591.8429166666665</v>
      </c>
      <c r="AJ22" s="115">
        <v>6591.8429166666665</v>
      </c>
      <c r="AK22" s="115">
        <v>6591.8429166666665</v>
      </c>
      <c r="AL22" s="115">
        <v>6591.8429166666665</v>
      </c>
      <c r="AM22" s="115">
        <v>6591.8429166666665</v>
      </c>
      <c r="AN22" s="115">
        <v>6591.8429166666665</v>
      </c>
      <c r="AO22" s="115">
        <v>6591.8429166666665</v>
      </c>
      <c r="AP22" s="115">
        <v>6591.8429166666665</v>
      </c>
      <c r="AQ22" s="115">
        <v>6591.8429166666665</v>
      </c>
      <c r="AR22" s="115">
        <v>6591.8429166666665</v>
      </c>
      <c r="AS22" s="115">
        <v>6591.8429166666665</v>
      </c>
      <c r="AT22" s="115">
        <v>6591.8429166666665</v>
      </c>
      <c r="AU22" s="115">
        <v>6591.8429166666665</v>
      </c>
      <c r="AV22" s="115">
        <v>6591.8429166666665</v>
      </c>
      <c r="AW22" s="115">
        <v>6591.8429166666665</v>
      </c>
      <c r="AX22" s="115">
        <v>6591.8429166666665</v>
      </c>
      <c r="AY22" s="115">
        <v>6591.8429166666665</v>
      </c>
      <c r="AZ22" s="115">
        <v>6591.8429166666665</v>
      </c>
      <c r="BA22" s="115">
        <v>6591.8429166666665</v>
      </c>
      <c r="BB22" s="115">
        <v>6591.8429166666665</v>
      </c>
      <c r="BC22" s="115">
        <v>6591.8429166666665</v>
      </c>
      <c r="BD22" s="115">
        <v>6591.8429166666665</v>
      </c>
      <c r="BE22" s="115">
        <v>6591.8429166666665</v>
      </c>
      <c r="BF22" s="115">
        <v>6591.8429166666665</v>
      </c>
      <c r="BG22" s="115">
        <v>6591.8429166666665</v>
      </c>
      <c r="BH22" s="115">
        <v>6591.8429166666665</v>
      </c>
      <c r="BI22" s="115">
        <v>6591.8429166666665</v>
      </c>
      <c r="BJ22" s="115">
        <v>6591.8429166666665</v>
      </c>
    </row>
    <row r="23" spans="1:62" x14ac:dyDescent="0.25">
      <c r="A23" s="25">
        <v>18</v>
      </c>
      <c r="B23" s="27" t="str">
        <f>Financial!B23</f>
        <v>Producer1</v>
      </c>
      <c r="C23" s="115">
        <v>22643.939333333332</v>
      </c>
      <c r="D23" s="115">
        <v>22643.939333333332</v>
      </c>
      <c r="E23" s="115">
        <v>22643.939333333332</v>
      </c>
      <c r="F23" s="115">
        <v>22643.939333333332</v>
      </c>
      <c r="G23" s="115">
        <v>22643.939333333332</v>
      </c>
      <c r="H23" s="115">
        <v>22643.939333333332</v>
      </c>
      <c r="I23" s="115">
        <v>22643.939333333332</v>
      </c>
      <c r="J23" s="115">
        <v>22643.939333333332</v>
      </c>
      <c r="K23" s="115">
        <v>22643.939333333332</v>
      </c>
      <c r="L23" s="115">
        <v>22643.939333333332</v>
      </c>
      <c r="M23" s="115">
        <v>22643.939333333332</v>
      </c>
      <c r="N23" s="115">
        <v>22643.939333333332</v>
      </c>
      <c r="O23" s="115">
        <v>22643.939333333332</v>
      </c>
      <c r="P23" s="115">
        <v>22643.939333333332</v>
      </c>
      <c r="Q23" s="115">
        <v>22643.939333333332</v>
      </c>
      <c r="R23" s="115">
        <v>22643.939333333332</v>
      </c>
      <c r="S23" s="115">
        <v>22643.939333333332</v>
      </c>
      <c r="T23" s="115">
        <v>22643.939333333332</v>
      </c>
      <c r="U23" s="115">
        <v>22643.939333333332</v>
      </c>
      <c r="V23" s="115">
        <v>22643.939333333332</v>
      </c>
      <c r="W23" s="115">
        <v>22643.939333333332</v>
      </c>
      <c r="X23" s="115">
        <v>22643.939333333332</v>
      </c>
      <c r="Y23" s="115">
        <v>22643.939333333332</v>
      </c>
      <c r="Z23" s="115">
        <v>22643.939333333332</v>
      </c>
      <c r="AA23" s="115">
        <v>22643.939333333332</v>
      </c>
      <c r="AB23" s="115">
        <v>22643.939333333332</v>
      </c>
      <c r="AC23" s="115">
        <v>22643.939333333332</v>
      </c>
      <c r="AD23" s="115">
        <v>22643.939333333332</v>
      </c>
      <c r="AE23" s="115">
        <v>22643.939333333332</v>
      </c>
      <c r="AF23" s="115">
        <v>22643.939333333332</v>
      </c>
      <c r="AG23" s="115">
        <v>22643.939333333332</v>
      </c>
      <c r="AH23" s="115">
        <v>22643.939333333332</v>
      </c>
      <c r="AI23" s="115">
        <v>22643.939333333332</v>
      </c>
      <c r="AJ23" s="115">
        <v>22643.939333333332</v>
      </c>
      <c r="AK23" s="115">
        <v>22643.939333333332</v>
      </c>
      <c r="AL23" s="115">
        <v>22643.939333333332</v>
      </c>
      <c r="AM23" s="115">
        <v>22643.939333333332</v>
      </c>
      <c r="AN23" s="115">
        <v>22643.939333333332</v>
      </c>
      <c r="AO23" s="115">
        <v>22643.939333333332</v>
      </c>
      <c r="AP23" s="115">
        <v>22643.939333333332</v>
      </c>
      <c r="AQ23" s="115">
        <v>22643.939333333332</v>
      </c>
      <c r="AR23" s="115">
        <v>22643.939333333332</v>
      </c>
      <c r="AS23" s="115">
        <v>22643.939333333332</v>
      </c>
      <c r="AT23" s="115">
        <v>22643.939333333332</v>
      </c>
      <c r="AU23" s="115">
        <v>22643.939333333332</v>
      </c>
      <c r="AV23" s="115">
        <v>22643.939333333332</v>
      </c>
      <c r="AW23" s="115">
        <v>22643.939333333332</v>
      </c>
      <c r="AX23" s="115">
        <v>22643.939333333332</v>
      </c>
      <c r="AY23" s="115">
        <v>22643.939333333332</v>
      </c>
      <c r="AZ23" s="115">
        <v>22643.939333333332</v>
      </c>
      <c r="BA23" s="115">
        <v>22643.939333333332</v>
      </c>
      <c r="BB23" s="115">
        <v>22643.939333333332</v>
      </c>
      <c r="BC23" s="115">
        <v>22643.939333333332</v>
      </c>
      <c r="BD23" s="115">
        <v>22643.939333333332</v>
      </c>
      <c r="BE23" s="115">
        <v>22643.939333333332</v>
      </c>
      <c r="BF23" s="115">
        <v>22643.939333333332</v>
      </c>
      <c r="BG23" s="115">
        <v>22643.939333333332</v>
      </c>
      <c r="BH23" s="115">
        <v>22643.939333333332</v>
      </c>
      <c r="BI23" s="115">
        <v>22643.939333333332</v>
      </c>
      <c r="BJ23" s="115">
        <v>22643.939333333332</v>
      </c>
    </row>
    <row r="24" spans="1:62" x14ac:dyDescent="0.25">
      <c r="A24" s="25">
        <v>19</v>
      </c>
      <c r="B24" s="27" t="str">
        <f>Financial!B24</f>
        <v>Producer2</v>
      </c>
      <c r="C24" s="115">
        <v>5763.4515833333335</v>
      </c>
      <c r="D24" s="115">
        <v>5763.4515833333335</v>
      </c>
      <c r="E24" s="115">
        <v>5763.4515833333335</v>
      </c>
      <c r="F24" s="115">
        <v>5763.4515833333335</v>
      </c>
      <c r="G24" s="115">
        <v>5763.4515833333335</v>
      </c>
      <c r="H24" s="115">
        <v>5763.4515833333335</v>
      </c>
      <c r="I24" s="115">
        <v>5763.4515833333335</v>
      </c>
      <c r="J24" s="115">
        <v>5763.4515833333335</v>
      </c>
      <c r="K24" s="115">
        <v>5763.4515833333335</v>
      </c>
      <c r="L24" s="115">
        <v>5763.4515833333335</v>
      </c>
      <c r="M24" s="115">
        <v>5763.4515833333335</v>
      </c>
      <c r="N24" s="115">
        <v>5763.4515833333335</v>
      </c>
      <c r="O24" s="115">
        <v>5763.4515833333335</v>
      </c>
      <c r="P24" s="115">
        <v>5763.4515833333335</v>
      </c>
      <c r="Q24" s="115">
        <v>5763.4515833333335</v>
      </c>
      <c r="R24" s="115">
        <v>5763.4515833333335</v>
      </c>
      <c r="S24" s="115">
        <v>5763.4515833333335</v>
      </c>
      <c r="T24" s="115">
        <v>5763.4515833333335</v>
      </c>
      <c r="U24" s="115">
        <v>5763.4515833333335</v>
      </c>
      <c r="V24" s="115">
        <v>5763.4515833333335</v>
      </c>
      <c r="W24" s="115">
        <v>5763.4515833333335</v>
      </c>
      <c r="X24" s="115">
        <v>5763.4515833333335</v>
      </c>
      <c r="Y24" s="115">
        <v>5763.4515833333335</v>
      </c>
      <c r="Z24" s="115">
        <v>5763.4515833333335</v>
      </c>
      <c r="AA24" s="115">
        <v>5763.4515833333335</v>
      </c>
      <c r="AB24" s="115">
        <v>5763.4515833333335</v>
      </c>
      <c r="AC24" s="115">
        <v>5763.4515833333335</v>
      </c>
      <c r="AD24" s="115">
        <v>5763.4515833333335</v>
      </c>
      <c r="AE24" s="115">
        <v>5763.4515833333335</v>
      </c>
      <c r="AF24" s="115">
        <v>5763.4515833333335</v>
      </c>
      <c r="AG24" s="115">
        <v>5763.4515833333335</v>
      </c>
      <c r="AH24" s="115">
        <v>5763.4515833333335</v>
      </c>
      <c r="AI24" s="115">
        <v>5763.4515833333335</v>
      </c>
      <c r="AJ24" s="115">
        <v>5763.4515833333335</v>
      </c>
      <c r="AK24" s="115">
        <v>5763.4515833333335</v>
      </c>
      <c r="AL24" s="115">
        <v>5763.4515833333335</v>
      </c>
      <c r="AM24" s="115">
        <v>5763.4515833333335</v>
      </c>
      <c r="AN24" s="115">
        <v>5763.4515833333335</v>
      </c>
      <c r="AO24" s="115">
        <v>5763.4515833333335</v>
      </c>
      <c r="AP24" s="115">
        <v>5763.4515833333335</v>
      </c>
      <c r="AQ24" s="115">
        <v>5763.4515833333335</v>
      </c>
      <c r="AR24" s="115">
        <v>5763.4515833333335</v>
      </c>
      <c r="AS24" s="115">
        <v>5763.4515833333335</v>
      </c>
      <c r="AT24" s="115">
        <v>5763.4515833333335</v>
      </c>
      <c r="AU24" s="115">
        <v>5763.4515833333335</v>
      </c>
      <c r="AV24" s="115">
        <v>5763.4515833333335</v>
      </c>
      <c r="AW24" s="115">
        <v>5763.4515833333335</v>
      </c>
      <c r="AX24" s="115">
        <v>5763.4515833333335</v>
      </c>
      <c r="AY24" s="115">
        <v>5763.4515833333335</v>
      </c>
      <c r="AZ24" s="115">
        <v>5763.4515833333335</v>
      </c>
      <c r="BA24" s="115">
        <v>5763.4515833333335</v>
      </c>
      <c r="BB24" s="115">
        <v>5763.4515833333335</v>
      </c>
      <c r="BC24" s="115">
        <v>5763.4515833333335</v>
      </c>
      <c r="BD24" s="115">
        <v>5763.4515833333335</v>
      </c>
      <c r="BE24" s="115">
        <v>5763.4515833333335</v>
      </c>
      <c r="BF24" s="115">
        <v>5763.4515833333335</v>
      </c>
      <c r="BG24" s="115">
        <v>5763.4515833333335</v>
      </c>
      <c r="BH24" s="115">
        <v>5763.4515833333335</v>
      </c>
      <c r="BI24" s="115">
        <v>5763.4515833333335</v>
      </c>
      <c r="BJ24" s="115">
        <v>5763.4515833333335</v>
      </c>
    </row>
    <row r="25" spans="1:62" x14ac:dyDescent="0.25">
      <c r="A25" s="25">
        <v>20</v>
      </c>
      <c r="B25" s="27" t="str">
        <f>Financial!B25</f>
        <v>Other</v>
      </c>
      <c r="C25" s="115">
        <v>7230.8497499999994</v>
      </c>
      <c r="D25" s="115">
        <v>7230.8497499999994</v>
      </c>
      <c r="E25" s="115">
        <v>7230.8497499999994</v>
      </c>
      <c r="F25" s="115">
        <v>7230.8497499999994</v>
      </c>
      <c r="G25" s="115">
        <v>7230.8497499999994</v>
      </c>
      <c r="H25" s="115">
        <v>7230.8497499999994</v>
      </c>
      <c r="I25" s="115">
        <v>7230.8497499999994</v>
      </c>
      <c r="J25" s="115">
        <v>7230.8497499999994</v>
      </c>
      <c r="K25" s="115">
        <v>7230.8497499999994</v>
      </c>
      <c r="L25" s="115">
        <v>7230.8497499999994</v>
      </c>
      <c r="M25" s="115">
        <v>7230.8497499999994</v>
      </c>
      <c r="N25" s="115">
        <v>7230.8497499999994</v>
      </c>
      <c r="O25" s="115">
        <v>7230.8497499999994</v>
      </c>
      <c r="P25" s="115">
        <v>7230.8497499999994</v>
      </c>
      <c r="Q25" s="115">
        <v>7230.8497499999994</v>
      </c>
      <c r="R25" s="115">
        <v>7230.8497499999994</v>
      </c>
      <c r="S25" s="115">
        <v>7230.8497499999994</v>
      </c>
      <c r="T25" s="115">
        <v>7230.8497499999994</v>
      </c>
      <c r="U25" s="115">
        <v>7230.8497499999994</v>
      </c>
      <c r="V25" s="115">
        <v>7230.8497499999994</v>
      </c>
      <c r="W25" s="115">
        <v>7230.8497499999994</v>
      </c>
      <c r="X25" s="115">
        <v>7230.8497499999994</v>
      </c>
      <c r="Y25" s="115">
        <v>7230.8497499999994</v>
      </c>
      <c r="Z25" s="115">
        <v>7230.8497499999994</v>
      </c>
      <c r="AA25" s="115">
        <v>7230.8497499999994</v>
      </c>
      <c r="AB25" s="115">
        <v>7230.8497499999994</v>
      </c>
      <c r="AC25" s="115">
        <v>7230.8497499999994</v>
      </c>
      <c r="AD25" s="115">
        <v>7230.8497499999994</v>
      </c>
      <c r="AE25" s="115">
        <v>7230.8497499999994</v>
      </c>
      <c r="AF25" s="115">
        <v>7230.8497499999994</v>
      </c>
      <c r="AG25" s="115">
        <v>7230.8497499999994</v>
      </c>
      <c r="AH25" s="115">
        <v>7230.8497499999994</v>
      </c>
      <c r="AI25" s="115">
        <v>7230.8497499999994</v>
      </c>
      <c r="AJ25" s="115">
        <v>7230.8497499999994</v>
      </c>
      <c r="AK25" s="115">
        <v>7230.8497499999994</v>
      </c>
      <c r="AL25" s="115">
        <v>7230.8497499999994</v>
      </c>
      <c r="AM25" s="115">
        <v>7230.8497499999994</v>
      </c>
      <c r="AN25" s="115">
        <v>7230.8497499999994</v>
      </c>
      <c r="AO25" s="115">
        <v>7230.8497499999994</v>
      </c>
      <c r="AP25" s="115">
        <v>7230.8497499999994</v>
      </c>
      <c r="AQ25" s="115">
        <v>7230.8497499999994</v>
      </c>
      <c r="AR25" s="115">
        <v>7230.8497499999994</v>
      </c>
      <c r="AS25" s="115">
        <v>7230.8497499999994</v>
      </c>
      <c r="AT25" s="115">
        <v>7230.8497499999994</v>
      </c>
      <c r="AU25" s="115">
        <v>7230.8497499999994</v>
      </c>
      <c r="AV25" s="115">
        <v>7230.8497499999994</v>
      </c>
      <c r="AW25" s="115">
        <v>7230.8497499999994</v>
      </c>
      <c r="AX25" s="115">
        <v>7230.8497499999994</v>
      </c>
      <c r="AY25" s="115">
        <v>7230.8497499999994</v>
      </c>
      <c r="AZ25" s="115">
        <v>7230.8497499999994</v>
      </c>
      <c r="BA25" s="115">
        <v>7230.8497499999994</v>
      </c>
      <c r="BB25" s="115">
        <v>7230.8497499999994</v>
      </c>
      <c r="BC25" s="115">
        <v>7230.8497499999994</v>
      </c>
      <c r="BD25" s="115">
        <v>7230.8497499999994</v>
      </c>
      <c r="BE25" s="115">
        <v>7230.8497499999994</v>
      </c>
      <c r="BF25" s="115">
        <v>7230.8497499999994</v>
      </c>
      <c r="BG25" s="115">
        <v>7230.8497499999994</v>
      </c>
      <c r="BH25" s="115">
        <v>7230.8497499999994</v>
      </c>
      <c r="BI25" s="115">
        <v>7230.8497499999994</v>
      </c>
      <c r="BJ25" s="115">
        <v>7230.8497499999994</v>
      </c>
    </row>
  </sheetData>
  <mergeCells count="1">
    <mergeCell ref="C4:BJ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44"/>
  <sheetViews>
    <sheetView showGridLines="0" zoomScale="75" workbookViewId="0">
      <selection activeCell="B27" sqref="B27"/>
    </sheetView>
  </sheetViews>
  <sheetFormatPr defaultRowHeight="13.2" x14ac:dyDescent="0.25"/>
  <cols>
    <col min="2" max="2" width="13.6640625" style="2" customWidth="1"/>
    <col min="3" max="3" width="11.33203125" style="7" customWidth="1"/>
    <col min="4" max="4" width="11" style="4" customWidth="1"/>
    <col min="5" max="5" width="11.33203125" style="7" customWidth="1"/>
    <col min="6" max="6" width="10.88671875" style="4" customWidth="1"/>
    <col min="7" max="7" width="11.33203125" style="7" customWidth="1"/>
    <col min="8" max="8" width="13" style="4" customWidth="1"/>
    <col min="9" max="9" width="12.88671875" style="12" bestFit="1" customWidth="1"/>
    <col min="10" max="10" width="12.6640625" style="12" customWidth="1"/>
    <col min="11" max="11" width="12.88671875" style="12" bestFit="1" customWidth="1"/>
    <col min="12" max="12" width="13.44140625" style="12" customWidth="1"/>
    <col min="13" max="13" width="13.109375" style="12" customWidth="1"/>
    <col min="14" max="14" width="12.88671875" style="12" bestFit="1" customWidth="1"/>
    <col min="15" max="15" width="14.109375" style="12" customWidth="1"/>
    <col min="16" max="16" width="14.5546875" style="12" customWidth="1"/>
  </cols>
  <sheetData>
    <row r="1" spans="1:16" x14ac:dyDescent="0.25">
      <c r="C1" s="8"/>
      <c r="D1" s="8"/>
      <c r="E1" s="8"/>
      <c r="F1" s="8"/>
      <c r="G1" s="8"/>
    </row>
    <row r="2" spans="1:16" x14ac:dyDescent="0.25">
      <c r="B2" s="20" t="s">
        <v>92</v>
      </c>
      <c r="C2" s="63">
        <f>SUM(C6:C25)</f>
        <v>215437268.97000003</v>
      </c>
      <c r="D2" s="63">
        <f t="shared" ref="D2:P2" si="0">SUM(D6:D25)</f>
        <v>215437268.97000003</v>
      </c>
      <c r="E2" s="63">
        <f t="shared" si="0"/>
        <v>107718634.48500001</v>
      </c>
      <c r="F2" s="63">
        <f t="shared" si="0"/>
        <v>107718634.48500001</v>
      </c>
      <c r="G2" s="63">
        <f t="shared" si="0"/>
        <v>107718634.48500001</v>
      </c>
      <c r="H2" s="63">
        <f t="shared" si="0"/>
        <v>107718634.48500001</v>
      </c>
      <c r="I2" s="64">
        <f t="shared" si="0"/>
        <v>-76005526.168313801</v>
      </c>
      <c r="J2" s="65">
        <f t="shared" si="0"/>
        <v>76005526.168313801</v>
      </c>
      <c r="K2" s="83">
        <f t="shared" si="0"/>
        <v>-38002763.084156901</v>
      </c>
      <c r="L2" s="62">
        <f t="shared" si="0"/>
        <v>38002763.084156901</v>
      </c>
      <c r="M2" s="62">
        <f t="shared" si="0"/>
        <v>0</v>
      </c>
      <c r="N2" s="62">
        <f t="shared" si="0"/>
        <v>-38002763.084156901</v>
      </c>
      <c r="O2" s="62">
        <f t="shared" si="0"/>
        <v>38002763.084156901</v>
      </c>
      <c r="P2" s="62">
        <f t="shared" si="0"/>
        <v>0</v>
      </c>
    </row>
    <row r="3" spans="1:16" ht="13.8" thickBot="1" x14ac:dyDescent="0.3">
      <c r="C3" s="8"/>
      <c r="D3" s="8"/>
      <c r="E3" s="8"/>
      <c r="F3" s="8"/>
      <c r="G3" s="8"/>
    </row>
    <row r="4" spans="1:16" ht="13.8" thickBot="1" x14ac:dyDescent="0.3">
      <c r="C4" s="9"/>
      <c r="D4" s="9"/>
      <c r="E4" s="9"/>
      <c r="F4" s="9"/>
      <c r="G4" s="9"/>
      <c r="I4" s="50"/>
      <c r="J4" s="51" t="s">
        <v>89</v>
      </c>
      <c r="K4" s="50"/>
      <c r="L4" s="51" t="s">
        <v>85</v>
      </c>
      <c r="M4" s="52"/>
      <c r="N4" s="50"/>
      <c r="O4" s="51" t="s">
        <v>86</v>
      </c>
      <c r="P4" s="52"/>
    </row>
    <row r="5" spans="1:16" s="3" customFormat="1" ht="52.8" x14ac:dyDescent="0.25">
      <c r="B5" s="53" t="s">
        <v>0</v>
      </c>
      <c r="C5" s="54" t="s">
        <v>62</v>
      </c>
      <c r="D5" s="55" t="s">
        <v>63</v>
      </c>
      <c r="E5" s="54" t="s">
        <v>64</v>
      </c>
      <c r="F5" s="55" t="s">
        <v>65</v>
      </c>
      <c r="G5" s="54" t="s">
        <v>66</v>
      </c>
      <c r="H5" s="56" t="s">
        <v>67</v>
      </c>
      <c r="I5" s="57" t="s">
        <v>77</v>
      </c>
      <c r="J5" s="58" t="s">
        <v>79</v>
      </c>
      <c r="K5" s="57" t="s">
        <v>77</v>
      </c>
      <c r="L5" s="58" t="s">
        <v>79</v>
      </c>
      <c r="M5" s="59" t="s">
        <v>80</v>
      </c>
      <c r="N5" s="58" t="s">
        <v>77</v>
      </c>
      <c r="O5" s="58" t="s">
        <v>79</v>
      </c>
      <c r="P5" s="59" t="s">
        <v>80</v>
      </c>
    </row>
    <row r="6" spans="1:16" x14ac:dyDescent="0.25">
      <c r="A6" s="25">
        <v>1</v>
      </c>
      <c r="B6" s="27" t="str">
        <f>'CounterParty Rating'!B6</f>
        <v>Marketer1</v>
      </c>
      <c r="C6" s="60">
        <f>E6+G6</f>
        <v>2514539.8499999964</v>
      </c>
      <c r="D6" s="60">
        <f>F6+H6</f>
        <v>2514539.8499999964</v>
      </c>
      <c r="E6" s="61">
        <f>SUMabs(Physical!C6:BJ6,60)*volscalar</f>
        <v>1257269.9249999982</v>
      </c>
      <c r="F6" s="61">
        <f>SUM(Physical!C6:BJ6)*volscalar</f>
        <v>1257269.9249999982</v>
      </c>
      <c r="G6" s="61">
        <f>SUMabs(Financial!C6:BJ6,60)*volscalar</f>
        <v>1257269.9249999982</v>
      </c>
      <c r="H6" s="61">
        <f>SUM(Financial!C6:BJ6)*volscalar</f>
        <v>1257269.9249999982</v>
      </c>
      <c r="I6" s="62">
        <f>K6+N6</f>
        <v>-887120.9948221934</v>
      </c>
      <c r="J6" s="62">
        <f>L6-M6+O6-P6</f>
        <v>887120.9948221934</v>
      </c>
      <c r="K6" s="62">
        <f>SUMPRODUCT(Curves!$C$12:$BJ$12,Physical!C6:BJ6,Curves!$C$15:$BJ$15)*volscalar</f>
        <v>-443560.4974110967</v>
      </c>
      <c r="L6" s="62">
        <f>MAX(0,(-K6-Collateral!E6-Collateral!G6)*OurRating!$G$6-Collateral!F6)</f>
        <v>443560.4974110967</v>
      </c>
      <c r="M6" s="62">
        <f>MAX(0,(K6+Collateral!E6-Collateral!H6)*'CounterParty Rating'!D6-Collateral!I6)</f>
        <v>0</v>
      </c>
      <c r="N6" s="62">
        <f>SUMPRODUCT(Curves!$C$12:$BJ$12,Financial!C6:BJ6,Curves!$C$15:$BJ$15)*volscalar</f>
        <v>-443560.4974110967</v>
      </c>
      <c r="O6" s="62">
        <f>MAX(0,(-N6-Collateral!J6-Collateral!L6)*OurRating!$G$6-Collateral!K6)</f>
        <v>443560.4974110967</v>
      </c>
      <c r="P6" s="62">
        <f>MAX(0,(N6+Collateral!J6-Collateral!M6)*'CounterParty Rating'!D6-Collateral!N6)</f>
        <v>0</v>
      </c>
    </row>
    <row r="7" spans="1:16" x14ac:dyDescent="0.25">
      <c r="A7" s="25">
        <v>2</v>
      </c>
      <c r="B7" s="27" t="str">
        <f>'CounterParty Rating'!B7</f>
        <v>Marketer2</v>
      </c>
      <c r="C7" s="60">
        <f t="shared" ref="C7:C25" si="1">E7+G7</f>
        <v>6085421.8499999996</v>
      </c>
      <c r="D7" s="60">
        <f t="shared" ref="D7:D25" si="2">F7+H7</f>
        <v>6085421.8499999996</v>
      </c>
      <c r="E7" s="61">
        <f>SUMabs(Physical!C7:BJ7,60)*volscalar</f>
        <v>3042710.9249999998</v>
      </c>
      <c r="F7" s="61">
        <f>SUM(Physical!C7:BJ7)*volscalar</f>
        <v>3042710.9249999998</v>
      </c>
      <c r="G7" s="61">
        <f>SUMabs(Financial!C7:BJ7,60)*volscalar</f>
        <v>3042710.9249999998</v>
      </c>
      <c r="H7" s="61">
        <f>SUM(Financial!C7:BJ7)*volscalar</f>
        <v>3042710.9249999998</v>
      </c>
      <c r="I7" s="62">
        <f>K7+N7</f>
        <v>-2146915.8603649531</v>
      </c>
      <c r="J7" s="62">
        <f>L7-M7+O7-P7</f>
        <v>2146915.8603649531</v>
      </c>
      <c r="K7" s="62">
        <f>SUMPRODUCT(Curves!$C$12:$BJ$12,Physical!C7:BJ7,Curves!$C$15:$BJ$15)*volscalar</f>
        <v>-1073457.9301824765</v>
      </c>
      <c r="L7" s="62">
        <f>MAX(0,(-K7-Collateral!E7-Collateral!G7)*OurRating!$G$6-Collateral!F7)</f>
        <v>1073457.9301824765</v>
      </c>
      <c r="M7" s="62">
        <f>MAX(0,(K7+Collateral!E7-Collateral!H7)*'CounterParty Rating'!D7-Collateral!I7)</f>
        <v>0</v>
      </c>
      <c r="N7" s="62">
        <f>SUMPRODUCT(Curves!$C$12:$BJ$12,Financial!C7:BJ7,Curves!$C$15:$BJ$15)*volscalar</f>
        <v>-1073457.9301824765</v>
      </c>
      <c r="O7" s="62">
        <f>MAX(0,(-N7-Collateral!J7-Collateral!L7)*OurRating!$G$6-Collateral!K7)</f>
        <v>1073457.9301824765</v>
      </c>
      <c r="P7" s="62">
        <f>MAX(0,(N7+Collateral!J7-Collateral!M7)*'CounterParty Rating'!D7-Collateral!N7)</f>
        <v>0</v>
      </c>
    </row>
    <row r="8" spans="1:16" x14ac:dyDescent="0.25">
      <c r="A8" s="25">
        <v>3</v>
      </c>
      <c r="B8" s="27" t="str">
        <f>'CounterParty Rating'!B8</f>
        <v>Marketer3</v>
      </c>
      <c r="C8" s="60">
        <f t="shared" si="1"/>
        <v>13405003.980000004</v>
      </c>
      <c r="D8" s="60">
        <f t="shared" si="2"/>
        <v>13405003.980000004</v>
      </c>
      <c r="E8" s="61">
        <f>SUMabs(Physical!C8:BJ8,60)*volscalar</f>
        <v>6702501.9900000021</v>
      </c>
      <c r="F8" s="61">
        <f>SUM(Physical!C8:BJ8)*volscalar</f>
        <v>6702501.9900000021</v>
      </c>
      <c r="G8" s="61">
        <f>SUMabs(Financial!C8:BJ8,60)*volscalar</f>
        <v>6702501.9900000021</v>
      </c>
      <c r="H8" s="61">
        <f>SUM(Financial!C8:BJ8)*volscalar</f>
        <v>6702501.9900000021</v>
      </c>
      <c r="I8" s="62">
        <f t="shared" ref="I8:I25" si="3">K8+N8</f>
        <v>-4729239.2150130644</v>
      </c>
      <c r="J8" s="62">
        <f t="shared" ref="J8:J25" si="4">L8-M8+O8-P8</f>
        <v>4729239.2150130644</v>
      </c>
      <c r="K8" s="62">
        <f>SUMPRODUCT(Curves!$C$12:$BJ$12,Physical!C8:BJ8,Curves!$C$15:$BJ$15)*volscalar</f>
        <v>-2364619.6075065322</v>
      </c>
      <c r="L8" s="62">
        <f>MAX(0,(-K8-Collateral!E8-Collateral!G8)*OurRating!$G$6-Collateral!F8)</f>
        <v>2364619.6075065322</v>
      </c>
      <c r="M8" s="62">
        <f>MAX(0,(K8+Collateral!E8-Collateral!H8)*'CounterParty Rating'!D8-Collateral!I8)</f>
        <v>0</v>
      </c>
      <c r="N8" s="62">
        <f>SUMPRODUCT(Curves!$C$12:$BJ$12,Financial!C8:BJ8,Curves!$C$15:$BJ$15)*volscalar</f>
        <v>-2364619.6075065322</v>
      </c>
      <c r="O8" s="62">
        <f>MAX(0,(-N8-Collateral!J8-Collateral!L8)*OurRating!$G$6-Collateral!K8)</f>
        <v>2364619.6075065322</v>
      </c>
      <c r="P8" s="62">
        <f>MAX(0,(N8+Collateral!J8-Collateral!M8)*'CounterParty Rating'!D8-Collateral!N8)</f>
        <v>0</v>
      </c>
    </row>
    <row r="9" spans="1:16" x14ac:dyDescent="0.25">
      <c r="A9" s="25">
        <v>4</v>
      </c>
      <c r="B9" s="27" t="str">
        <f>'CounterParty Rating'!B9</f>
        <v>Marketer4</v>
      </c>
      <c r="C9" s="60">
        <f t="shared" si="1"/>
        <v>9327443.760000011</v>
      </c>
      <c r="D9" s="60">
        <f t="shared" si="2"/>
        <v>9327443.760000011</v>
      </c>
      <c r="E9" s="61">
        <f>SUMabs(Physical!C9:BJ9,60)*volscalar</f>
        <v>4663721.8800000055</v>
      </c>
      <c r="F9" s="61">
        <f>SUM(Physical!C9:BJ9)*volscalar</f>
        <v>4663721.8800000055</v>
      </c>
      <c r="G9" s="61">
        <f>SUMabs(Financial!C9:BJ9,60)*volscalar</f>
        <v>4663721.8800000055</v>
      </c>
      <c r="H9" s="61">
        <f>SUM(Financial!C9:BJ9)*volscalar</f>
        <v>4663721.8800000055</v>
      </c>
      <c r="I9" s="62">
        <f t="shared" si="3"/>
        <v>-3290690.0192968752</v>
      </c>
      <c r="J9" s="62">
        <f t="shared" si="4"/>
        <v>3290690.0192968752</v>
      </c>
      <c r="K9" s="62">
        <f>SUMPRODUCT(Curves!$C$12:$BJ$12,Physical!C9:BJ9,Curves!$C$15:$BJ$15)*volscalar</f>
        <v>-1645345.0096484376</v>
      </c>
      <c r="L9" s="62">
        <f>MAX(0,(-K9-Collateral!E9-Collateral!G9)*OurRating!$G$6-Collateral!F9)</f>
        <v>1645345.0096484376</v>
      </c>
      <c r="M9" s="62">
        <f>MAX(0,(K9+Collateral!E9-Collateral!H9)*'CounterParty Rating'!D9-Collateral!I9)</f>
        <v>0</v>
      </c>
      <c r="N9" s="62">
        <f>SUMPRODUCT(Curves!$C$12:$BJ$12,Financial!C9:BJ9,Curves!$C$15:$BJ$15)*volscalar</f>
        <v>-1645345.0096484376</v>
      </c>
      <c r="O9" s="62">
        <f>MAX(0,(-N9-Collateral!J9-Collateral!L9)*OurRating!$G$6-Collateral!K9)</f>
        <v>1645345.0096484376</v>
      </c>
      <c r="P9" s="62">
        <f>MAX(0,(N9+Collateral!J9-Collateral!M9)*'CounterParty Rating'!D9-Collateral!N9)</f>
        <v>0</v>
      </c>
    </row>
    <row r="10" spans="1:16" x14ac:dyDescent="0.25">
      <c r="A10" s="25">
        <v>5</v>
      </c>
      <c r="B10" s="27" t="str">
        <f>'CounterParty Rating'!B10</f>
        <v>Marketer5</v>
      </c>
      <c r="C10" s="60">
        <f t="shared" si="1"/>
        <v>8747575.0500000007</v>
      </c>
      <c r="D10" s="60">
        <f t="shared" si="2"/>
        <v>8747575.0500000007</v>
      </c>
      <c r="E10" s="61">
        <f>SUMabs(Physical!C10:BJ10,60)*volscalar</f>
        <v>4373787.5250000004</v>
      </c>
      <c r="F10" s="61">
        <f>SUM(Physical!C10:BJ10)*volscalar</f>
        <v>4373787.5250000004</v>
      </c>
      <c r="G10" s="61">
        <f>SUMabs(Financial!C10:BJ10,60)*volscalar</f>
        <v>4373787.5250000004</v>
      </c>
      <c r="H10" s="61">
        <f>SUM(Financial!C10:BJ10)*volscalar</f>
        <v>4373787.5250000004</v>
      </c>
      <c r="I10" s="62">
        <f t="shared" si="3"/>
        <v>-3086114.3364412384</v>
      </c>
      <c r="J10" s="62">
        <f t="shared" si="4"/>
        <v>3086114.3364412384</v>
      </c>
      <c r="K10" s="62">
        <f>SUMPRODUCT(Curves!$C$12:$BJ$12,Physical!C10:BJ10,Curves!$C$15:$BJ$15)*volscalar</f>
        <v>-1543057.1682206192</v>
      </c>
      <c r="L10" s="62">
        <f>MAX(0,(-K10-Collateral!E10-Collateral!G10)*OurRating!$G$6-Collateral!F10)</f>
        <v>1543057.1682206192</v>
      </c>
      <c r="M10" s="62">
        <f>MAX(0,(K10+Collateral!E10-Collateral!H10)*'CounterParty Rating'!D10-Collateral!I10)</f>
        <v>0</v>
      </c>
      <c r="N10" s="62">
        <f>SUMPRODUCT(Curves!$C$12:$BJ$12,Financial!C10:BJ10,Curves!$C$15:$BJ$15)*volscalar</f>
        <v>-1543057.1682206192</v>
      </c>
      <c r="O10" s="62">
        <f>MAX(0,(-N10-Collateral!J10-Collateral!L10)*OurRating!$G$6-Collateral!K10)</f>
        <v>1543057.1682206192</v>
      </c>
      <c r="P10" s="62">
        <f>MAX(0,(N10+Collateral!J10-Collateral!M10)*'CounterParty Rating'!D10-Collateral!N10)</f>
        <v>0</v>
      </c>
    </row>
    <row r="11" spans="1:16" x14ac:dyDescent="0.25">
      <c r="A11" s="25">
        <v>6</v>
      </c>
      <c r="B11" s="27" t="str">
        <f>'CounterParty Rating'!B11</f>
        <v>Marketer6</v>
      </c>
      <c r="C11" s="60">
        <f t="shared" si="1"/>
        <v>1667418.81</v>
      </c>
      <c r="D11" s="60">
        <f t="shared" si="2"/>
        <v>1667418.81</v>
      </c>
      <c r="E11" s="61">
        <f>SUMabs(Physical!C11:BJ11,60)*volscalar</f>
        <v>833709.40500000003</v>
      </c>
      <c r="F11" s="61">
        <f>SUM(Physical!C11:BJ11)*volscalar</f>
        <v>833709.40500000003</v>
      </c>
      <c r="G11" s="61">
        <f>SUMabs(Financial!C11:BJ11,60)*volscalar</f>
        <v>833709.40500000003</v>
      </c>
      <c r="H11" s="61">
        <f>SUM(Financial!C11:BJ11)*volscalar</f>
        <v>833709.40500000003</v>
      </c>
      <c r="I11" s="62">
        <f t="shared" si="3"/>
        <v>-588259.61080411496</v>
      </c>
      <c r="J11" s="62">
        <f t="shared" si="4"/>
        <v>588259.61080411496</v>
      </c>
      <c r="K11" s="62">
        <f>SUMPRODUCT(Curves!$C$12:$BJ$12,Physical!C11:BJ11,Curves!$C$15:$BJ$15)*volscalar</f>
        <v>-294129.80540205748</v>
      </c>
      <c r="L11" s="62">
        <f>MAX(0,(-K11-Collateral!E11-Collateral!G11)*OurRating!$G$6-Collateral!F11)</f>
        <v>294129.80540205748</v>
      </c>
      <c r="M11" s="62">
        <f>MAX(0,(K11+Collateral!E11-Collateral!H11)*'CounterParty Rating'!D11-Collateral!I11)</f>
        <v>0</v>
      </c>
      <c r="N11" s="62">
        <f>SUMPRODUCT(Curves!$C$12:$BJ$12,Financial!C11:BJ11,Curves!$C$15:$BJ$15)*volscalar</f>
        <v>-294129.80540205748</v>
      </c>
      <c r="O11" s="62">
        <f>MAX(0,(-N11-Collateral!J11-Collateral!L11)*OurRating!$G$6-Collateral!K11)</f>
        <v>294129.80540205748</v>
      </c>
      <c r="P11" s="62">
        <f>MAX(0,(N11+Collateral!J11-Collateral!M11)*'CounterParty Rating'!D11-Collateral!N11)</f>
        <v>0</v>
      </c>
    </row>
    <row r="12" spans="1:16" x14ac:dyDescent="0.25">
      <c r="A12" s="25">
        <v>7</v>
      </c>
      <c r="B12" s="27" t="str">
        <f>'CounterParty Rating'!B12</f>
        <v>Marketer7</v>
      </c>
      <c r="C12" s="60">
        <f t="shared" si="1"/>
        <v>2546877.5400000014</v>
      </c>
      <c r="D12" s="60">
        <f t="shared" si="2"/>
        <v>2546877.5400000014</v>
      </c>
      <c r="E12" s="61">
        <f>SUMabs(Physical!C12:BJ12,60)*volscalar</f>
        <v>1273438.7700000007</v>
      </c>
      <c r="F12" s="61">
        <f>SUM(Physical!C12:BJ12)*volscalar</f>
        <v>1273438.7700000007</v>
      </c>
      <c r="G12" s="61">
        <f>SUMabs(Financial!C12:BJ12,60)*volscalar</f>
        <v>1273438.7700000007</v>
      </c>
      <c r="H12" s="61">
        <f>SUM(Financial!C12:BJ12)*volscalar</f>
        <v>1273438.7700000007</v>
      </c>
      <c r="I12" s="62">
        <f t="shared" si="3"/>
        <v>-898529.62042940035</v>
      </c>
      <c r="J12" s="62">
        <f t="shared" si="4"/>
        <v>898529.62042940035</v>
      </c>
      <c r="K12" s="62">
        <f>SUMPRODUCT(Curves!$C$12:$BJ$12,Physical!C12:BJ12,Curves!$C$15:$BJ$15)*volscalar</f>
        <v>-449264.81021470018</v>
      </c>
      <c r="L12" s="62">
        <f>MAX(0,(-K12-Collateral!E12-Collateral!G12)*OurRating!$G$6-Collateral!F12)</f>
        <v>449264.81021470018</v>
      </c>
      <c r="M12" s="62">
        <f>MAX(0,(K12+Collateral!E12-Collateral!H12)*'CounterParty Rating'!D12-Collateral!I12)</f>
        <v>0</v>
      </c>
      <c r="N12" s="62">
        <f>SUMPRODUCT(Curves!$C$12:$BJ$12,Financial!C12:BJ12,Curves!$C$15:$BJ$15)*volscalar</f>
        <v>-449264.81021470018</v>
      </c>
      <c r="O12" s="62">
        <f>MAX(0,(-N12-Collateral!J12-Collateral!L12)*OurRating!$G$6-Collateral!K12)</f>
        <v>449264.81021470018</v>
      </c>
      <c r="P12" s="62">
        <f>MAX(0,(N12+Collateral!J12-Collateral!M12)*'CounterParty Rating'!D12-Collateral!N12)</f>
        <v>0</v>
      </c>
    </row>
    <row r="13" spans="1:16" x14ac:dyDescent="0.25">
      <c r="A13" s="25">
        <v>8</v>
      </c>
      <c r="B13" s="27" t="str">
        <f>'CounterParty Rating'!B13</f>
        <v>Fin Inst1</v>
      </c>
      <c r="C13" s="60">
        <f t="shared" si="1"/>
        <v>2658418.5599999996</v>
      </c>
      <c r="D13" s="60">
        <f t="shared" si="2"/>
        <v>2658418.5599999996</v>
      </c>
      <c r="E13" s="61">
        <f>SUMabs(Physical!C13:BJ13,60)*volscalar</f>
        <v>1329209.2799999998</v>
      </c>
      <c r="F13" s="61">
        <f>SUM(Physical!C13:BJ13)*volscalar</f>
        <v>1329209.2799999998</v>
      </c>
      <c r="G13" s="61">
        <f>SUMabs(Financial!C13:BJ13,60)*volscalar</f>
        <v>1329209.2799999998</v>
      </c>
      <c r="H13" s="61">
        <f>SUM(Financial!C13:BJ13)*volscalar</f>
        <v>1329209.2799999998</v>
      </c>
      <c r="I13" s="62">
        <f t="shared" si="3"/>
        <v>-937880.90795259527</v>
      </c>
      <c r="J13" s="62">
        <f t="shared" si="4"/>
        <v>937880.90795259527</v>
      </c>
      <c r="K13" s="62">
        <f>SUMPRODUCT(Curves!$C$12:$BJ$12,Physical!C13:BJ13,Curves!$C$15:$BJ$15)*volscalar</f>
        <v>-468940.45397629763</v>
      </c>
      <c r="L13" s="62">
        <f>MAX(0,(-K13-Collateral!E13-Collateral!G13)*OurRating!$G$6-Collateral!F13)</f>
        <v>468940.45397629763</v>
      </c>
      <c r="M13" s="62">
        <f>MAX(0,(K13+Collateral!E13-Collateral!H13)*'CounterParty Rating'!D13-Collateral!I13)</f>
        <v>0</v>
      </c>
      <c r="N13" s="62">
        <f>SUMPRODUCT(Curves!$C$12:$BJ$12,Financial!C13:BJ13,Curves!$C$15:$BJ$15)*volscalar</f>
        <v>-468940.45397629763</v>
      </c>
      <c r="O13" s="62">
        <f>MAX(0,(-N13-Collateral!J13-Collateral!L13)*OurRating!$G$6-Collateral!K13)</f>
        <v>468940.45397629763</v>
      </c>
      <c r="P13" s="62">
        <f>MAX(0,(N13+Collateral!J13-Collateral!M13)*'CounterParty Rating'!D13-Collateral!N13)</f>
        <v>0</v>
      </c>
    </row>
    <row r="14" spans="1:16" x14ac:dyDescent="0.25">
      <c r="A14" s="25">
        <v>9</v>
      </c>
      <c r="B14" s="27" t="str">
        <f>'CounterParty Rating'!B14</f>
        <v>Fin Inst2</v>
      </c>
      <c r="C14" s="60">
        <f t="shared" si="1"/>
        <v>31342808.070000026</v>
      </c>
      <c r="D14" s="60">
        <f t="shared" si="2"/>
        <v>31342808.070000026</v>
      </c>
      <c r="E14" s="61">
        <f>SUMabs(Physical!C14:BJ14,60)*volscalar</f>
        <v>15671404.035000013</v>
      </c>
      <c r="F14" s="61">
        <f>SUM(Physical!C14:BJ14)*volscalar</f>
        <v>15671404.035000013</v>
      </c>
      <c r="G14" s="61">
        <f>SUMabs(Financial!C14:BJ14,60)*volscalar</f>
        <v>15671404.035000013</v>
      </c>
      <c r="H14" s="61">
        <f>SUM(Financial!C14:BJ14)*volscalar</f>
        <v>15671404.035000013</v>
      </c>
      <c r="I14" s="62">
        <f t="shared" si="3"/>
        <v>-11057634.6903309</v>
      </c>
      <c r="J14" s="62">
        <f t="shared" si="4"/>
        <v>11057634.6903309</v>
      </c>
      <c r="K14" s="62">
        <f>SUMPRODUCT(Curves!$C$12:$BJ$12,Physical!C14:BJ14,Curves!$C$15:$BJ$15)*volscalar</f>
        <v>-5528817.3451654501</v>
      </c>
      <c r="L14" s="62">
        <f>MAX(0,(-K14-Collateral!E14-Collateral!G14)*OurRating!$G$6-Collateral!F14)</f>
        <v>5528817.3451654501</v>
      </c>
      <c r="M14" s="62">
        <f>MAX(0,(K14+Collateral!E14-Collateral!H14)*'CounterParty Rating'!D14-Collateral!I14)</f>
        <v>0</v>
      </c>
      <c r="N14" s="62">
        <f>SUMPRODUCT(Curves!$C$12:$BJ$12,Financial!C14:BJ14,Curves!$C$15:$BJ$15)*volscalar</f>
        <v>-5528817.3451654501</v>
      </c>
      <c r="O14" s="62">
        <f>MAX(0,(-N14-Collateral!J14-Collateral!L14)*OurRating!$G$6-Collateral!K14)</f>
        <v>5528817.3451654501</v>
      </c>
      <c r="P14" s="62">
        <f>MAX(0,(N14+Collateral!J14-Collateral!M14)*'CounterParty Rating'!D14-Collateral!N14)</f>
        <v>0</v>
      </c>
    </row>
    <row r="15" spans="1:16" x14ac:dyDescent="0.25">
      <c r="A15" s="25">
        <v>10</v>
      </c>
      <c r="B15" s="27" t="str">
        <f>'CounterParty Rating'!B15</f>
        <v>Util1</v>
      </c>
      <c r="C15" s="60">
        <f t="shared" si="1"/>
        <v>5909242.3500000071</v>
      </c>
      <c r="D15" s="60">
        <f t="shared" si="2"/>
        <v>5909242.3500000071</v>
      </c>
      <c r="E15" s="61">
        <f>SUMabs(Physical!C15:BJ15,60)*volscalar</f>
        <v>2954621.1750000035</v>
      </c>
      <c r="F15" s="61">
        <f>SUM(Physical!C15:BJ15)*volscalar</f>
        <v>2954621.1750000035</v>
      </c>
      <c r="G15" s="61">
        <f>SUMabs(Financial!C15:BJ15,60)*volscalar</f>
        <v>2954621.1750000035</v>
      </c>
      <c r="H15" s="61">
        <f>SUM(Financial!C15:BJ15)*volscalar</f>
        <v>2954621.1750000035</v>
      </c>
      <c r="I15" s="62">
        <f t="shared" si="3"/>
        <v>-2084760.3398202006</v>
      </c>
      <c r="J15" s="62">
        <f t="shared" si="4"/>
        <v>2084760.3398202006</v>
      </c>
      <c r="K15" s="62">
        <f>SUMPRODUCT(Curves!$C$12:$BJ$12,Physical!C15:BJ15,Curves!$C$15:$BJ$15)*volscalar</f>
        <v>-1042380.1699101003</v>
      </c>
      <c r="L15" s="62">
        <f>MAX(0,(-K15-Collateral!E15-Collateral!G15)*OurRating!$G$6-Collateral!F15)</f>
        <v>1042380.1699101003</v>
      </c>
      <c r="M15" s="62">
        <f>MAX(0,(K15+Collateral!E15-Collateral!H15)*'CounterParty Rating'!D15-Collateral!I15)</f>
        <v>0</v>
      </c>
      <c r="N15" s="62">
        <f>SUMPRODUCT(Curves!$C$12:$BJ$12,Financial!C15:BJ15,Curves!$C$15:$BJ$15)*volscalar</f>
        <v>-1042380.1699101003</v>
      </c>
      <c r="O15" s="62">
        <f>MAX(0,(-N15-Collateral!J15-Collateral!L15)*OurRating!$G$6-Collateral!K15)</f>
        <v>1042380.1699101003</v>
      </c>
      <c r="P15" s="62">
        <f>MAX(0,(N15+Collateral!J15-Collateral!M15)*'CounterParty Rating'!D15-Collateral!N15)</f>
        <v>0</v>
      </c>
    </row>
    <row r="16" spans="1:16" x14ac:dyDescent="0.25">
      <c r="A16" s="25">
        <v>11</v>
      </c>
      <c r="B16" s="27" t="str">
        <f>'CounterParty Rating'!B16</f>
        <v>Util2</v>
      </c>
      <c r="C16" s="60">
        <f t="shared" si="1"/>
        <v>2174004.0299999984</v>
      </c>
      <c r="D16" s="60">
        <f t="shared" si="2"/>
        <v>2174004.0299999984</v>
      </c>
      <c r="E16" s="61">
        <f>SUMabs(Physical!C16:BJ16,60)*volscalar</f>
        <v>1087002.0149999992</v>
      </c>
      <c r="F16" s="61">
        <f>SUM(Physical!C16:BJ16)*volscalar</f>
        <v>1087002.0149999992</v>
      </c>
      <c r="G16" s="61">
        <f>SUMabs(Financial!C16:BJ16,60)*volscalar</f>
        <v>1087002.0149999992</v>
      </c>
      <c r="H16" s="61">
        <f>SUM(Financial!C16:BJ16)*volscalar</f>
        <v>1087002.0149999992</v>
      </c>
      <c r="I16" s="62">
        <f t="shared" si="3"/>
        <v>-766981.1308979881</v>
      </c>
      <c r="J16" s="62">
        <f t="shared" si="4"/>
        <v>766981.1308979881</v>
      </c>
      <c r="K16" s="62">
        <f>SUMPRODUCT(Curves!$C$12:$BJ$12,Physical!C16:BJ16,Curves!$C$15:$BJ$15)*volscalar</f>
        <v>-383490.56544899405</v>
      </c>
      <c r="L16" s="62">
        <f>MAX(0,(-K16-Collateral!E16-Collateral!G16)*OurRating!$G$6-Collateral!F16)</f>
        <v>383490.56544899405</v>
      </c>
      <c r="M16" s="62">
        <f>MAX(0,(K16+Collateral!E16-Collateral!H16)*'CounterParty Rating'!D16-Collateral!I16)</f>
        <v>0</v>
      </c>
      <c r="N16" s="62">
        <f>SUMPRODUCT(Curves!$C$12:$BJ$12,Financial!C16:BJ16,Curves!$C$15:$BJ$15)*volscalar</f>
        <v>-383490.56544899405</v>
      </c>
      <c r="O16" s="62">
        <f>MAX(0,(-N16-Collateral!J16-Collateral!L16)*OurRating!$G$6-Collateral!K16)</f>
        <v>383490.56544899405</v>
      </c>
      <c r="P16" s="62">
        <f>MAX(0,(N16+Collateral!J16-Collateral!M16)*'CounterParty Rating'!D16-Collateral!N16)</f>
        <v>0</v>
      </c>
    </row>
    <row r="17" spans="1:16" x14ac:dyDescent="0.25">
      <c r="A17" s="25">
        <v>12</v>
      </c>
      <c r="B17" s="27" t="str">
        <f>'CounterParty Rating'!B17</f>
        <v>Util3</v>
      </c>
      <c r="C17" s="60">
        <f t="shared" si="1"/>
        <v>7484747.0999999894</v>
      </c>
      <c r="D17" s="60">
        <f t="shared" si="2"/>
        <v>7484747.0999999894</v>
      </c>
      <c r="E17" s="61">
        <f>SUMabs(Physical!C17:BJ17,60)*volscalar</f>
        <v>3742373.5499999947</v>
      </c>
      <c r="F17" s="61">
        <f>SUM(Physical!C17:BJ17)*volscalar</f>
        <v>3742373.5499999947</v>
      </c>
      <c r="G17" s="61">
        <f>SUMabs(Financial!C17:BJ17,60)*volscalar</f>
        <v>3742373.5499999947</v>
      </c>
      <c r="H17" s="61">
        <f>SUM(Financial!C17:BJ17)*volscalar</f>
        <v>3742373.5499999947</v>
      </c>
      <c r="I17" s="62">
        <f t="shared" si="3"/>
        <v>-2640592.9869612237</v>
      </c>
      <c r="J17" s="62">
        <f t="shared" si="4"/>
        <v>2640592.9869612237</v>
      </c>
      <c r="K17" s="62">
        <f>SUMPRODUCT(Curves!$C$12:$BJ$12,Physical!C17:BJ17,Curves!$C$15:$BJ$15)*volscalar</f>
        <v>-1320296.4934806118</v>
      </c>
      <c r="L17" s="62">
        <f>MAX(0,(-K17-Collateral!E17-Collateral!G17)*OurRating!$G$6-Collateral!F17)</f>
        <v>1320296.4934806118</v>
      </c>
      <c r="M17" s="62">
        <f>MAX(0,(K17+Collateral!E17-Collateral!H17)*'CounterParty Rating'!D17-Collateral!I17)</f>
        <v>0</v>
      </c>
      <c r="N17" s="62">
        <f>SUMPRODUCT(Curves!$C$12:$BJ$12,Financial!C17:BJ17,Curves!$C$15:$BJ$15)*volscalar</f>
        <v>-1320296.4934806118</v>
      </c>
      <c r="O17" s="62">
        <f>MAX(0,(-N17-Collateral!J17-Collateral!L17)*OurRating!$G$6-Collateral!K17)</f>
        <v>1320296.4934806118</v>
      </c>
      <c r="P17" s="62">
        <f>MAX(0,(N17+Collateral!J17-Collateral!M17)*'CounterParty Rating'!D17-Collateral!N17)</f>
        <v>0</v>
      </c>
    </row>
    <row r="18" spans="1:16" x14ac:dyDescent="0.25">
      <c r="A18" s="25">
        <v>13</v>
      </c>
      <c r="B18" s="27" t="str">
        <f>'CounterParty Rating'!B18</f>
        <v>Util4</v>
      </c>
      <c r="C18" s="60">
        <f t="shared" si="1"/>
        <v>11398749.660000013</v>
      </c>
      <c r="D18" s="60">
        <f t="shared" si="2"/>
        <v>11398749.660000013</v>
      </c>
      <c r="E18" s="61">
        <f>SUMabs(Physical!C18:BJ18,60)*volscalar</f>
        <v>5699374.8300000066</v>
      </c>
      <c r="F18" s="61">
        <f>SUM(Physical!C18:BJ18)*volscalar</f>
        <v>5699374.8300000066</v>
      </c>
      <c r="G18" s="61">
        <f>SUMabs(Financial!C18:BJ18,60)*volscalar</f>
        <v>5699374.8300000066</v>
      </c>
      <c r="H18" s="61">
        <f>SUM(Financial!C18:BJ18)*volscalar</f>
        <v>5699374.8300000066</v>
      </c>
      <c r="I18" s="62">
        <f t="shared" si="3"/>
        <v>-4021439.6037940462</v>
      </c>
      <c r="J18" s="62">
        <f t="shared" si="4"/>
        <v>4021439.6037940462</v>
      </c>
      <c r="K18" s="62">
        <f>SUMPRODUCT(Curves!$C$12:$BJ$12,Physical!C18:BJ18,Curves!$C$15:$BJ$15)*volscalar</f>
        <v>-2010719.8018970231</v>
      </c>
      <c r="L18" s="62">
        <f>MAX(0,(-K18-Collateral!E18-Collateral!G18)*OurRating!$G$6-Collateral!F18)</f>
        <v>2010719.8018970231</v>
      </c>
      <c r="M18" s="62">
        <f>MAX(0,(K18+Collateral!E18-Collateral!H18)*'CounterParty Rating'!D18-Collateral!I18)</f>
        <v>0</v>
      </c>
      <c r="N18" s="62">
        <f>SUMPRODUCT(Curves!$C$12:$BJ$12,Financial!C18:BJ18,Curves!$C$15:$BJ$15)*volscalar</f>
        <v>-2010719.8018970231</v>
      </c>
      <c r="O18" s="62">
        <f>MAX(0,(-N18-Collateral!J18-Collateral!L18)*OurRating!$G$6-Collateral!K18)</f>
        <v>2010719.8018970231</v>
      </c>
      <c r="P18" s="62">
        <f>MAX(0,(N18+Collateral!J18-Collateral!M18)*'CounterParty Rating'!D18-Collateral!N18)</f>
        <v>0</v>
      </c>
    </row>
    <row r="19" spans="1:16" x14ac:dyDescent="0.25">
      <c r="A19" s="25">
        <v>14</v>
      </c>
      <c r="B19" s="27" t="str">
        <f>'CounterParty Rating'!B19</f>
        <v>Util5</v>
      </c>
      <c r="C19" s="60">
        <f t="shared" si="1"/>
        <v>1986155.67</v>
      </c>
      <c r="D19" s="60">
        <f t="shared" si="2"/>
        <v>1986155.67</v>
      </c>
      <c r="E19" s="61">
        <f>SUMabs(Physical!C19:BJ19,60)*volscalar</f>
        <v>993077.83499999996</v>
      </c>
      <c r="F19" s="61">
        <f>SUM(Physical!C19:BJ19)*volscalar</f>
        <v>993077.83499999996</v>
      </c>
      <c r="G19" s="61">
        <f>SUMabs(Financial!C19:BJ19,60)*volscalar</f>
        <v>993077.83499999996</v>
      </c>
      <c r="H19" s="61">
        <f>SUM(Financial!C19:BJ19)*volscalar</f>
        <v>993077.83499999996</v>
      </c>
      <c r="I19" s="62">
        <f t="shared" si="3"/>
        <v>-700708.87675219786</v>
      </c>
      <c r="J19" s="62">
        <f t="shared" si="4"/>
        <v>700708.87675219786</v>
      </c>
      <c r="K19" s="62">
        <f>SUMPRODUCT(Curves!$C$12:$BJ$12,Physical!C19:BJ19,Curves!$C$15:$BJ$15)*volscalar</f>
        <v>-350354.43837609893</v>
      </c>
      <c r="L19" s="62">
        <f>MAX(0,(-K19-Collateral!E19-Collateral!G19)*OurRating!$G$6-Collateral!F19)</f>
        <v>350354.43837609893</v>
      </c>
      <c r="M19" s="62">
        <f>MAX(0,(K19+Collateral!E19-Collateral!H19)*'CounterParty Rating'!D19-Collateral!I19)</f>
        <v>0</v>
      </c>
      <c r="N19" s="62">
        <f>SUMPRODUCT(Curves!$C$12:$BJ$12,Financial!C19:BJ19,Curves!$C$15:$BJ$15)*volscalar</f>
        <v>-350354.43837609893</v>
      </c>
      <c r="O19" s="62">
        <f>MAX(0,(-N19-Collateral!J19-Collateral!L19)*OurRating!$G$6-Collateral!K19)</f>
        <v>350354.43837609893</v>
      </c>
      <c r="P19" s="62">
        <f>MAX(0,(N19+Collateral!J19-Collateral!M19)*'CounterParty Rating'!D19-Collateral!N19)</f>
        <v>0</v>
      </c>
    </row>
    <row r="20" spans="1:16" x14ac:dyDescent="0.25">
      <c r="A20" s="25">
        <v>15</v>
      </c>
      <c r="B20" s="27" t="str">
        <f>'CounterParty Rating'!B20</f>
        <v>Industrial1</v>
      </c>
      <c r="C20" s="60">
        <f t="shared" si="1"/>
        <v>39358034.490000002</v>
      </c>
      <c r="D20" s="60">
        <f t="shared" si="2"/>
        <v>39358034.490000002</v>
      </c>
      <c r="E20" s="61">
        <f>SUMabs(Physical!C20:BJ20,60)*volscalar</f>
        <v>19679017.245000001</v>
      </c>
      <c r="F20" s="61">
        <f>SUM(Physical!C20:BJ20)*volscalar</f>
        <v>19679017.245000001</v>
      </c>
      <c r="G20" s="61">
        <f>SUMabs(Financial!C20:BJ20,60)*volscalar</f>
        <v>19679017.245000001</v>
      </c>
      <c r="H20" s="61">
        <f>SUM(Financial!C20:BJ20)*volscalar</f>
        <v>19679017.245000001</v>
      </c>
      <c r="I20" s="62">
        <f t="shared" si="3"/>
        <v>-13885378.953534976</v>
      </c>
      <c r="J20" s="62">
        <f t="shared" si="4"/>
        <v>13885378.953534976</v>
      </c>
      <c r="K20" s="62">
        <f>SUMPRODUCT(Curves!$C$12:$BJ$12,Physical!C20:BJ20,Curves!$C$15:$BJ$15)*volscalar</f>
        <v>-6942689.4767674878</v>
      </c>
      <c r="L20" s="62">
        <f>MAX(0,(-K20-Collateral!E20-Collateral!G20)*OurRating!$G$6-Collateral!F20)</f>
        <v>6942689.4767674878</v>
      </c>
      <c r="M20" s="62">
        <f>MAX(0,(K20+Collateral!E20-Collateral!H20)*'CounterParty Rating'!D20-Collateral!I20)</f>
        <v>0</v>
      </c>
      <c r="N20" s="62">
        <f>SUMPRODUCT(Curves!$C$12:$BJ$12,Financial!C20:BJ20,Curves!$C$15:$BJ$15)*volscalar</f>
        <v>-6942689.4767674878</v>
      </c>
      <c r="O20" s="62">
        <f>MAX(0,(-N20-Collateral!J20-Collateral!L20)*OurRating!$G$6-Collateral!K20)</f>
        <v>6942689.4767674878</v>
      </c>
      <c r="P20" s="62">
        <f>MAX(0,(N20+Collateral!J20-Collateral!M20)*'CounterParty Rating'!D20-Collateral!N20)</f>
        <v>0</v>
      </c>
    </row>
    <row r="21" spans="1:16" x14ac:dyDescent="0.25">
      <c r="A21" s="25">
        <v>16</v>
      </c>
      <c r="B21" s="27" t="str">
        <f>'CounterParty Rating'!B21</f>
        <v>Industrial2</v>
      </c>
      <c r="C21" s="60">
        <f t="shared" si="1"/>
        <v>53627998.109999985</v>
      </c>
      <c r="D21" s="60">
        <f t="shared" si="2"/>
        <v>53627998.109999985</v>
      </c>
      <c r="E21" s="61">
        <f>SUMabs(Physical!C21:BJ21,60)*volscalar</f>
        <v>26813999.054999992</v>
      </c>
      <c r="F21" s="61">
        <f>SUM(Physical!C21:BJ21)*volscalar</f>
        <v>26813999.054999992</v>
      </c>
      <c r="G21" s="61">
        <f>SUMabs(Financial!C21:BJ21,60)*volscalar</f>
        <v>26813999.054999992</v>
      </c>
      <c r="H21" s="61">
        <f>SUM(Financial!C21:BJ21)*volscalar</f>
        <v>26813999.054999992</v>
      </c>
      <c r="I21" s="62">
        <f t="shared" si="3"/>
        <v>-18919772.949180312</v>
      </c>
      <c r="J21" s="62">
        <f t="shared" si="4"/>
        <v>18919772.949180312</v>
      </c>
      <c r="K21" s="62">
        <f>SUMPRODUCT(Curves!$C$12:$BJ$12,Physical!C21:BJ21,Curves!$C$15:$BJ$15)*volscalar</f>
        <v>-9459886.4745901562</v>
      </c>
      <c r="L21" s="62">
        <f>MAX(0,(-K21-Collateral!E21-Collateral!G21)*OurRating!$G$6-Collateral!F21)</f>
        <v>9459886.4745901562</v>
      </c>
      <c r="M21" s="62">
        <f>MAX(0,(K21+Collateral!E21-Collateral!H21)*'CounterParty Rating'!D21-Collateral!I21)</f>
        <v>0</v>
      </c>
      <c r="N21" s="62">
        <f>SUMPRODUCT(Curves!$C$12:$BJ$12,Financial!C21:BJ21,Curves!$C$15:$BJ$15)*volscalar</f>
        <v>-9459886.4745901562</v>
      </c>
      <c r="O21" s="62">
        <f>MAX(0,(-N21-Collateral!J21-Collateral!L21)*OurRating!$G$6-Collateral!K21)</f>
        <v>9459886.4745901562</v>
      </c>
      <c r="P21" s="62">
        <f>MAX(0,(N21+Collateral!J21-Collateral!M21)*'CounterParty Rating'!D21-Collateral!N21)</f>
        <v>0</v>
      </c>
    </row>
    <row r="22" spans="1:16" x14ac:dyDescent="0.25">
      <c r="A22" s="25">
        <v>17</v>
      </c>
      <c r="B22" s="27" t="str">
        <f>'CounterParty Rating'!B22</f>
        <v>Industrial3</v>
      </c>
      <c r="C22" s="60">
        <f t="shared" si="1"/>
        <v>2373063.4499999983</v>
      </c>
      <c r="D22" s="60">
        <f t="shared" si="2"/>
        <v>2373063.4499999983</v>
      </c>
      <c r="E22" s="61">
        <f>SUMabs(Physical!C22:BJ22,60)*volscalar</f>
        <v>1186531.7249999992</v>
      </c>
      <c r="F22" s="61">
        <f>SUM(Physical!C22:BJ22)*volscalar</f>
        <v>1186531.7249999992</v>
      </c>
      <c r="G22" s="61">
        <f>SUMabs(Financial!C22:BJ22,60)*volscalar</f>
        <v>1186531.7249999992</v>
      </c>
      <c r="H22" s="61">
        <f>SUM(Financial!C22:BJ22)*volscalar</f>
        <v>1186531.7249999992</v>
      </c>
      <c r="I22" s="62">
        <f t="shared" si="3"/>
        <v>-837208.60838223994</v>
      </c>
      <c r="J22" s="62">
        <f t="shared" si="4"/>
        <v>837208.60838223994</v>
      </c>
      <c r="K22" s="62">
        <f>SUMPRODUCT(Curves!$C$12:$BJ$12,Physical!C22:BJ22,Curves!$C$15:$BJ$15)*volscalar</f>
        <v>-418604.30419111997</v>
      </c>
      <c r="L22" s="62">
        <f>MAX(0,(-K22-Collateral!E22-Collateral!G22)*OurRating!$G$6-Collateral!F22)</f>
        <v>418604.30419111997</v>
      </c>
      <c r="M22" s="62">
        <f>MAX(0,(K22+Collateral!E22-Collateral!H22)*'CounterParty Rating'!D22-Collateral!I22)</f>
        <v>0</v>
      </c>
      <c r="N22" s="62">
        <f>SUMPRODUCT(Curves!$C$12:$BJ$12,Financial!C22:BJ22,Curves!$C$15:$BJ$15)*volscalar</f>
        <v>-418604.30419111997</v>
      </c>
      <c r="O22" s="62">
        <f>MAX(0,(-N22-Collateral!J22-Collateral!L22)*OurRating!$G$6-Collateral!K22)</f>
        <v>418604.30419111997</v>
      </c>
      <c r="P22" s="62">
        <f>MAX(0,(N22+Collateral!J22-Collateral!M22)*'CounterParty Rating'!D22-Collateral!N22)</f>
        <v>0</v>
      </c>
    </row>
    <row r="23" spans="1:16" x14ac:dyDescent="0.25">
      <c r="A23" s="25">
        <v>18</v>
      </c>
      <c r="B23" s="27" t="str">
        <f>'CounterParty Rating'!B23</f>
        <v>Producer1</v>
      </c>
      <c r="C23" s="60">
        <f t="shared" si="1"/>
        <v>8151818.1599999992</v>
      </c>
      <c r="D23" s="60">
        <f t="shared" si="2"/>
        <v>8151818.1599999992</v>
      </c>
      <c r="E23" s="61">
        <f>SUMabs(Physical!C23:BJ23,60)*volscalar</f>
        <v>4075909.0799999996</v>
      </c>
      <c r="F23" s="61">
        <f>SUM(Physical!C23:BJ23)*volscalar</f>
        <v>4075909.0799999996</v>
      </c>
      <c r="G23" s="61">
        <f>SUMabs(Financial!C23:BJ23,60)*volscalar</f>
        <v>4075909.0799999996</v>
      </c>
      <c r="H23" s="61">
        <f>SUM(Financial!C23:BJ23)*volscalar</f>
        <v>4075909.0799999996</v>
      </c>
      <c r="I23" s="62">
        <f t="shared" si="3"/>
        <v>-2875933.3584269192</v>
      </c>
      <c r="J23" s="62">
        <f t="shared" si="4"/>
        <v>2875933.3584269192</v>
      </c>
      <c r="K23" s="62">
        <f>SUMPRODUCT(Curves!$C$12:$BJ$12,Physical!C23:BJ23,Curves!$C$15:$BJ$15)*volscalar</f>
        <v>-1437966.6792134596</v>
      </c>
      <c r="L23" s="62">
        <f>MAX(0,(-K23-Collateral!E23-Collateral!G23)*OurRating!$G$6-Collateral!F23)</f>
        <v>1437966.6792134596</v>
      </c>
      <c r="M23" s="62">
        <f>MAX(0,(K23+Collateral!E23-Collateral!H23)*'CounterParty Rating'!D23-Collateral!I23)</f>
        <v>0</v>
      </c>
      <c r="N23" s="62">
        <f>SUMPRODUCT(Curves!$C$12:$BJ$12,Financial!C23:BJ23,Curves!$C$15:$BJ$15)*volscalar</f>
        <v>-1437966.6792134596</v>
      </c>
      <c r="O23" s="62">
        <f>MAX(0,(-N23-Collateral!J23-Collateral!L23)*OurRating!$G$6-Collateral!K23)</f>
        <v>1437966.6792134596</v>
      </c>
      <c r="P23" s="62">
        <f>MAX(0,(N23+Collateral!J23-Collateral!M23)*'CounterParty Rating'!D23-Collateral!N23)</f>
        <v>0</v>
      </c>
    </row>
    <row r="24" spans="1:16" x14ac:dyDescent="0.25">
      <c r="A24" s="25">
        <v>19</v>
      </c>
      <c r="B24" s="27" t="str">
        <f>'CounterParty Rating'!B24</f>
        <v>Producer2</v>
      </c>
      <c r="C24" s="60">
        <f t="shared" si="1"/>
        <v>2074842.5699999991</v>
      </c>
      <c r="D24" s="60">
        <f t="shared" si="2"/>
        <v>2074842.5699999991</v>
      </c>
      <c r="E24" s="61">
        <f>SUMabs(Physical!C24:BJ24,60)*volscalar</f>
        <v>1037421.2849999996</v>
      </c>
      <c r="F24" s="61">
        <f>SUM(Physical!C24:BJ24)*volscalar</f>
        <v>1037421.2849999996</v>
      </c>
      <c r="G24" s="61">
        <f>SUMabs(Financial!C24:BJ24,60)*volscalar</f>
        <v>1037421.2849999996</v>
      </c>
      <c r="H24" s="61">
        <f>SUM(Financial!C24:BJ24)*volscalar</f>
        <v>1037421.2849999996</v>
      </c>
      <c r="I24" s="62">
        <f t="shared" si="3"/>
        <v>-731997.30948699673</v>
      </c>
      <c r="J24" s="62">
        <f t="shared" si="4"/>
        <v>731997.30948699673</v>
      </c>
      <c r="K24" s="62">
        <f>SUMPRODUCT(Curves!$C$12:$BJ$12,Physical!C24:BJ24,Curves!$C$15:$BJ$15)*volscalar</f>
        <v>-365998.65474349837</v>
      </c>
      <c r="L24" s="62">
        <f>MAX(0,(-K24-Collateral!E24-Collateral!G24)*OurRating!$G$6-Collateral!F24)</f>
        <v>365998.65474349837</v>
      </c>
      <c r="M24" s="62">
        <f>MAX(0,(K24+Collateral!E24-Collateral!H24)*'CounterParty Rating'!D24-Collateral!I24)</f>
        <v>0</v>
      </c>
      <c r="N24" s="62">
        <f>SUMPRODUCT(Curves!$C$12:$BJ$12,Financial!C24:BJ24,Curves!$C$15:$BJ$15)*volscalar</f>
        <v>-365998.65474349837</v>
      </c>
      <c r="O24" s="62">
        <f>MAX(0,(-N24-Collateral!J24-Collateral!L24)*OurRating!$G$6-Collateral!K24)</f>
        <v>365998.65474349837</v>
      </c>
      <c r="P24" s="62">
        <f>MAX(0,(N24+Collateral!J24-Collateral!M24)*'CounterParty Rating'!D24-Collateral!N24)</f>
        <v>0</v>
      </c>
    </row>
    <row r="25" spans="1:16" x14ac:dyDescent="0.25">
      <c r="A25" s="25">
        <v>20</v>
      </c>
      <c r="B25" s="27" t="str">
        <f>'CounterParty Rating'!B25</f>
        <v>Other</v>
      </c>
      <c r="C25" s="60">
        <f t="shared" si="1"/>
        <v>2603105.9099999983</v>
      </c>
      <c r="D25" s="60">
        <f t="shared" si="2"/>
        <v>2603105.9099999983</v>
      </c>
      <c r="E25" s="61">
        <f>SUMabs(Physical!C25:BJ25,60)*volscalar</f>
        <v>1301552.9549999991</v>
      </c>
      <c r="F25" s="61">
        <f>SUM(Physical!C25:BJ25)*volscalar</f>
        <v>1301552.9549999991</v>
      </c>
      <c r="G25" s="61">
        <f>SUMabs(Financial!C25:BJ25,60)*volscalar</f>
        <v>1301552.9549999991</v>
      </c>
      <c r="H25" s="61">
        <f>SUM(Financial!C25:BJ25)*volscalar</f>
        <v>1301552.9549999991</v>
      </c>
      <c r="I25" s="62">
        <f t="shared" si="3"/>
        <v>-918366.79562136624</v>
      </c>
      <c r="J25" s="62">
        <f t="shared" si="4"/>
        <v>918366.79562136624</v>
      </c>
      <c r="K25" s="62">
        <f>SUMPRODUCT(Curves!$C$12:$BJ$12,Physical!C25:BJ25,Curves!$C$15:$BJ$15)*volscalar</f>
        <v>-459183.39781068312</v>
      </c>
      <c r="L25" s="62">
        <f>MAX(0,(-K25-Collateral!E25-Collateral!G25)*OurRating!$G$6-Collateral!F25)</f>
        <v>459183.39781068312</v>
      </c>
      <c r="M25" s="62">
        <f>MAX(0,(K25+Collateral!E25-Collateral!H25)*'CounterParty Rating'!D25-Collateral!I25)</f>
        <v>0</v>
      </c>
      <c r="N25" s="62">
        <f>SUMPRODUCT(Curves!$C$12:$BJ$12,Financial!C25:BJ25,Curves!$C$15:$BJ$15)*volscalar</f>
        <v>-459183.39781068312</v>
      </c>
      <c r="O25" s="62">
        <f>MAX(0,(-N25-Collateral!J25-Collateral!L25)*OurRating!$G$6-Collateral!K25)</f>
        <v>459183.39781068312</v>
      </c>
      <c r="P25" s="62">
        <f>MAX(0,(N25+Collateral!J25-Collateral!M25)*'CounterParty Rating'!D25-Collateral!N25)</f>
        <v>0</v>
      </c>
    </row>
    <row r="26" spans="1:16" x14ac:dyDescent="0.25">
      <c r="C26" s="8"/>
      <c r="D26" s="8"/>
      <c r="E26" s="8"/>
      <c r="F26" s="8"/>
      <c r="G26" s="8"/>
    </row>
    <row r="27" spans="1:16" x14ac:dyDescent="0.25">
      <c r="C27" s="8"/>
      <c r="D27" s="8"/>
      <c r="E27" s="8"/>
      <c r="F27" s="8"/>
      <c r="G27" s="8"/>
    </row>
    <row r="28" spans="1:16" x14ac:dyDescent="0.25">
      <c r="C28" s="8"/>
      <c r="D28" s="8"/>
      <c r="E28" s="8"/>
      <c r="F28" s="8"/>
      <c r="G28" s="8"/>
    </row>
    <row r="29" spans="1:16" x14ac:dyDescent="0.25">
      <c r="C29" s="8"/>
      <c r="D29" s="8"/>
      <c r="E29" s="8"/>
      <c r="F29" s="8"/>
      <c r="G29" s="8"/>
    </row>
    <row r="30" spans="1:16" x14ac:dyDescent="0.25">
      <c r="C30" s="8"/>
      <c r="D30" s="8"/>
      <c r="E30" s="8"/>
      <c r="F30" s="8"/>
      <c r="G30" s="8"/>
    </row>
    <row r="31" spans="1:16" x14ac:dyDescent="0.25">
      <c r="C31" s="8"/>
      <c r="D31" s="8"/>
      <c r="E31" s="8"/>
      <c r="F31" s="8"/>
      <c r="G31" s="8"/>
    </row>
    <row r="32" spans="1:16" x14ac:dyDescent="0.25">
      <c r="C32" s="8"/>
      <c r="D32" s="8"/>
      <c r="E32" s="8"/>
      <c r="F32" s="8"/>
      <c r="G32" s="8"/>
    </row>
    <row r="33" spans="3:7" x14ac:dyDescent="0.25">
      <c r="C33" s="8"/>
      <c r="D33" s="8"/>
      <c r="E33" s="8"/>
      <c r="F33" s="8"/>
      <c r="G33" s="8"/>
    </row>
    <row r="34" spans="3:7" x14ac:dyDescent="0.25">
      <c r="C34" s="8"/>
      <c r="D34" s="8"/>
      <c r="E34" s="8"/>
      <c r="F34" s="8"/>
      <c r="G34" s="8"/>
    </row>
    <row r="35" spans="3:7" x14ac:dyDescent="0.25">
      <c r="C35" s="8"/>
      <c r="D35" s="8"/>
      <c r="E35" s="8"/>
      <c r="F35" s="8"/>
      <c r="G35" s="8"/>
    </row>
    <row r="36" spans="3:7" x14ac:dyDescent="0.25">
      <c r="C36" s="8"/>
      <c r="D36" s="8"/>
      <c r="E36" s="8"/>
      <c r="F36" s="8"/>
      <c r="G36" s="8"/>
    </row>
    <row r="37" spans="3:7" x14ac:dyDescent="0.25">
      <c r="C37" s="8"/>
      <c r="D37" s="8"/>
      <c r="E37" s="8"/>
      <c r="F37" s="8"/>
      <c r="G37" s="8"/>
    </row>
    <row r="38" spans="3:7" x14ac:dyDescent="0.25">
      <c r="C38" s="8"/>
      <c r="D38" s="8"/>
      <c r="E38" s="8"/>
      <c r="F38" s="8"/>
      <c r="G38" s="8"/>
    </row>
    <row r="39" spans="3:7" x14ac:dyDescent="0.25">
      <c r="C39" s="8"/>
      <c r="D39" s="8"/>
      <c r="E39" s="8"/>
      <c r="F39" s="8"/>
      <c r="G39" s="8"/>
    </row>
    <row r="40" spans="3:7" x14ac:dyDescent="0.25">
      <c r="C40" s="8"/>
      <c r="D40" s="8"/>
      <c r="E40" s="8"/>
      <c r="F40" s="8"/>
      <c r="G40" s="8"/>
    </row>
    <row r="41" spans="3:7" x14ac:dyDescent="0.25">
      <c r="C41" s="8"/>
      <c r="D41" s="8"/>
      <c r="E41" s="8"/>
      <c r="F41" s="8"/>
      <c r="G41" s="8"/>
    </row>
    <row r="42" spans="3:7" x14ac:dyDescent="0.25">
      <c r="C42" s="8"/>
      <c r="D42" s="8"/>
      <c r="E42" s="8"/>
      <c r="F42" s="8"/>
      <c r="G42" s="8"/>
    </row>
    <row r="43" spans="3:7" x14ac:dyDescent="0.25">
      <c r="C43" s="8"/>
      <c r="D43" s="8"/>
      <c r="E43" s="8"/>
      <c r="F43" s="8"/>
      <c r="G43" s="8"/>
    </row>
    <row r="44" spans="3:7" x14ac:dyDescent="0.25">
      <c r="C44" s="8"/>
      <c r="D44" s="8"/>
      <c r="E44" s="8"/>
      <c r="F44" s="8"/>
      <c r="G44" s="8"/>
    </row>
    <row r="45" spans="3:7" x14ac:dyDescent="0.25">
      <c r="C45" s="8"/>
      <c r="D45" s="8"/>
      <c r="E45" s="8"/>
      <c r="F45" s="8"/>
      <c r="G45" s="8"/>
    </row>
    <row r="46" spans="3:7" x14ac:dyDescent="0.25">
      <c r="C46" s="8"/>
      <c r="D46" s="8"/>
      <c r="E46" s="8"/>
      <c r="F46" s="8"/>
      <c r="G46" s="8"/>
    </row>
    <row r="47" spans="3:7" x14ac:dyDescent="0.25">
      <c r="C47" s="8"/>
      <c r="D47" s="8"/>
      <c r="E47" s="8"/>
      <c r="F47" s="8"/>
      <c r="G47" s="8"/>
    </row>
    <row r="48" spans="3:7" x14ac:dyDescent="0.25">
      <c r="C48" s="8"/>
      <c r="D48" s="8"/>
      <c r="E48" s="8"/>
      <c r="F48" s="8"/>
      <c r="G48" s="8"/>
    </row>
    <row r="49" spans="3:7" x14ac:dyDescent="0.25">
      <c r="C49" s="8"/>
      <c r="D49" s="8"/>
      <c r="E49" s="8"/>
      <c r="F49" s="8"/>
      <c r="G49" s="8"/>
    </row>
    <row r="50" spans="3:7" x14ac:dyDescent="0.25">
      <c r="C50" s="8"/>
      <c r="D50" s="8"/>
      <c r="E50" s="8"/>
      <c r="F50" s="8"/>
      <c r="G50" s="8"/>
    </row>
    <row r="51" spans="3:7" x14ac:dyDescent="0.25">
      <c r="C51" s="8"/>
      <c r="D51" s="8"/>
      <c r="E51" s="8"/>
      <c r="F51" s="8"/>
      <c r="G51" s="8"/>
    </row>
    <row r="52" spans="3:7" x14ac:dyDescent="0.25">
      <c r="C52" s="8"/>
      <c r="D52" s="8"/>
      <c r="E52" s="8"/>
      <c r="F52" s="8"/>
      <c r="G52" s="8"/>
    </row>
    <row r="53" spans="3:7" x14ac:dyDescent="0.25">
      <c r="C53" s="8"/>
      <c r="D53" s="8"/>
      <c r="E53" s="8"/>
      <c r="F53" s="8"/>
      <c r="G53" s="8"/>
    </row>
    <row r="54" spans="3:7" x14ac:dyDescent="0.25">
      <c r="C54" s="8"/>
      <c r="D54" s="8"/>
      <c r="E54" s="8"/>
      <c r="F54" s="8"/>
      <c r="G54" s="8"/>
    </row>
    <row r="55" spans="3:7" x14ac:dyDescent="0.25">
      <c r="C55" s="8"/>
      <c r="D55" s="8"/>
      <c r="E55" s="8"/>
      <c r="F55" s="8"/>
      <c r="G55" s="8"/>
    </row>
    <row r="56" spans="3:7" x14ac:dyDescent="0.25">
      <c r="C56" s="8"/>
      <c r="D56" s="8"/>
      <c r="E56" s="8"/>
      <c r="F56" s="8"/>
      <c r="G56" s="8"/>
    </row>
    <row r="57" spans="3:7" x14ac:dyDescent="0.25">
      <c r="C57" s="8"/>
      <c r="D57" s="8"/>
      <c r="E57" s="8"/>
      <c r="F57" s="8"/>
      <c r="G57" s="8"/>
    </row>
    <row r="58" spans="3:7" x14ac:dyDescent="0.25">
      <c r="C58" s="8"/>
      <c r="D58" s="8"/>
      <c r="E58" s="8"/>
      <c r="F58" s="8"/>
      <c r="G58" s="8"/>
    </row>
    <row r="59" spans="3:7" x14ac:dyDescent="0.25">
      <c r="C59" s="8"/>
      <c r="D59" s="8"/>
      <c r="E59" s="8"/>
      <c r="F59" s="8"/>
      <c r="G59" s="8"/>
    </row>
    <row r="60" spans="3:7" x14ac:dyDescent="0.25">
      <c r="C60" s="8"/>
      <c r="D60" s="8"/>
      <c r="E60" s="8"/>
      <c r="F60" s="8"/>
      <c r="G60" s="8"/>
    </row>
    <row r="61" spans="3:7" x14ac:dyDescent="0.25">
      <c r="C61" s="8"/>
      <c r="D61" s="8"/>
      <c r="E61" s="8"/>
      <c r="F61" s="8"/>
      <c r="G61" s="8"/>
    </row>
    <row r="62" spans="3:7" x14ac:dyDescent="0.25">
      <c r="C62" s="8"/>
      <c r="D62" s="8"/>
      <c r="E62" s="8"/>
      <c r="F62" s="8"/>
      <c r="G62" s="8"/>
    </row>
    <row r="63" spans="3:7" x14ac:dyDescent="0.25">
      <c r="C63" s="8"/>
      <c r="D63" s="8"/>
      <c r="E63" s="8"/>
      <c r="F63" s="8"/>
      <c r="G63" s="8"/>
    </row>
    <row r="64" spans="3:7" x14ac:dyDescent="0.25">
      <c r="C64" s="8"/>
      <c r="D64" s="8"/>
      <c r="E64" s="8"/>
      <c r="F64" s="8"/>
      <c r="G64" s="8"/>
    </row>
    <row r="65" spans="3:7" x14ac:dyDescent="0.25">
      <c r="C65" s="8"/>
      <c r="D65" s="8"/>
      <c r="E65" s="8"/>
      <c r="F65" s="8"/>
      <c r="G65" s="8"/>
    </row>
    <row r="66" spans="3:7" x14ac:dyDescent="0.25">
      <c r="C66" s="8"/>
      <c r="D66" s="8"/>
      <c r="E66" s="8"/>
      <c r="F66" s="8"/>
      <c r="G66" s="8"/>
    </row>
    <row r="67" spans="3:7" x14ac:dyDescent="0.25">
      <c r="C67" s="8"/>
      <c r="D67" s="8"/>
      <c r="E67" s="8"/>
      <c r="F67" s="8"/>
      <c r="G67" s="8"/>
    </row>
    <row r="68" spans="3:7" x14ac:dyDescent="0.25">
      <c r="C68" s="8"/>
      <c r="D68" s="8"/>
      <c r="E68" s="8"/>
      <c r="F68" s="8"/>
      <c r="G68" s="8"/>
    </row>
    <row r="69" spans="3:7" x14ac:dyDescent="0.25">
      <c r="C69" s="8"/>
      <c r="D69" s="8"/>
      <c r="E69" s="8"/>
      <c r="F69" s="8"/>
      <c r="G69" s="8"/>
    </row>
    <row r="70" spans="3:7" x14ac:dyDescent="0.25">
      <c r="C70" s="8"/>
      <c r="D70" s="8"/>
      <c r="E70" s="8"/>
      <c r="F70" s="8"/>
      <c r="G70" s="8"/>
    </row>
    <row r="71" spans="3:7" x14ac:dyDescent="0.25">
      <c r="C71" s="8"/>
      <c r="D71" s="8"/>
      <c r="E71" s="8"/>
      <c r="F71" s="8"/>
      <c r="G71" s="8"/>
    </row>
    <row r="72" spans="3:7" x14ac:dyDescent="0.25">
      <c r="C72" s="8"/>
      <c r="D72" s="8"/>
      <c r="E72" s="8"/>
      <c r="F72" s="8"/>
      <c r="G72" s="8"/>
    </row>
    <row r="73" spans="3:7" x14ac:dyDescent="0.25">
      <c r="C73" s="8"/>
      <c r="D73" s="8"/>
      <c r="E73" s="8"/>
      <c r="F73" s="8"/>
      <c r="G73" s="8"/>
    </row>
    <row r="74" spans="3:7" x14ac:dyDescent="0.25">
      <c r="C74" s="8"/>
      <c r="D74" s="8"/>
      <c r="E74" s="8"/>
      <c r="F74" s="8"/>
      <c r="G74" s="8"/>
    </row>
    <row r="75" spans="3:7" x14ac:dyDescent="0.25">
      <c r="C75" s="8"/>
      <c r="D75" s="8"/>
      <c r="E75" s="8"/>
      <c r="F75" s="8"/>
      <c r="G75" s="8"/>
    </row>
    <row r="76" spans="3:7" x14ac:dyDescent="0.25">
      <c r="C76" s="8"/>
      <c r="D76" s="8"/>
      <c r="E76" s="8"/>
      <c r="F76" s="8"/>
      <c r="G76" s="8"/>
    </row>
    <row r="77" spans="3:7" x14ac:dyDescent="0.25">
      <c r="C77" s="8"/>
      <c r="D77" s="8"/>
      <c r="E77" s="8"/>
      <c r="F77" s="8"/>
      <c r="G77" s="8"/>
    </row>
    <row r="78" spans="3:7" x14ac:dyDescent="0.25">
      <c r="C78" s="8"/>
      <c r="D78" s="8"/>
      <c r="E78" s="8"/>
      <c r="F78" s="8"/>
      <c r="G78" s="8"/>
    </row>
    <row r="79" spans="3:7" x14ac:dyDescent="0.25">
      <c r="C79" s="8"/>
      <c r="D79" s="8"/>
      <c r="E79" s="8"/>
      <c r="F79" s="8"/>
      <c r="G79" s="8"/>
    </row>
    <row r="80" spans="3:7" x14ac:dyDescent="0.25">
      <c r="C80" s="8"/>
      <c r="D80" s="8"/>
      <c r="E80" s="8"/>
      <c r="F80" s="8"/>
      <c r="G80" s="8"/>
    </row>
    <row r="81" spans="3:7" x14ac:dyDescent="0.25">
      <c r="C81" s="8"/>
      <c r="D81" s="8"/>
      <c r="E81" s="8"/>
      <c r="F81" s="8"/>
      <c r="G81" s="8"/>
    </row>
    <row r="82" spans="3:7" x14ac:dyDescent="0.25">
      <c r="C82" s="8"/>
      <c r="D82" s="8"/>
      <c r="E82" s="8"/>
      <c r="F82" s="8"/>
      <c r="G82" s="8"/>
    </row>
    <row r="83" spans="3:7" x14ac:dyDescent="0.25">
      <c r="C83" s="8"/>
      <c r="D83" s="8"/>
      <c r="E83" s="8"/>
      <c r="F83" s="8"/>
      <c r="G83" s="8"/>
    </row>
    <row r="84" spans="3:7" x14ac:dyDescent="0.25">
      <c r="C84" s="8"/>
      <c r="D84" s="8"/>
      <c r="E84" s="8"/>
      <c r="F84" s="8"/>
      <c r="G84" s="8"/>
    </row>
    <row r="85" spans="3:7" x14ac:dyDescent="0.25">
      <c r="C85" s="8"/>
      <c r="D85" s="8"/>
      <c r="E85" s="8"/>
      <c r="F85" s="8"/>
      <c r="G85" s="8"/>
    </row>
    <row r="86" spans="3:7" x14ac:dyDescent="0.25">
      <c r="C86" s="8"/>
      <c r="D86" s="8"/>
      <c r="E86" s="8"/>
      <c r="F86" s="8"/>
      <c r="G86" s="8"/>
    </row>
    <row r="87" spans="3:7" x14ac:dyDescent="0.25">
      <c r="C87" s="8"/>
      <c r="D87" s="8"/>
      <c r="E87" s="8"/>
      <c r="F87" s="8"/>
      <c r="G87" s="8"/>
    </row>
    <row r="88" spans="3:7" x14ac:dyDescent="0.25">
      <c r="C88" s="8"/>
      <c r="D88" s="8"/>
      <c r="E88" s="8"/>
      <c r="F88" s="8"/>
      <c r="G88" s="8"/>
    </row>
    <row r="89" spans="3:7" x14ac:dyDescent="0.25">
      <c r="C89" s="8"/>
      <c r="D89" s="8"/>
      <c r="E89" s="8"/>
      <c r="F89" s="8"/>
      <c r="G89" s="8"/>
    </row>
    <row r="90" spans="3:7" x14ac:dyDescent="0.25">
      <c r="C90" s="8"/>
      <c r="D90" s="8"/>
      <c r="E90" s="8"/>
      <c r="F90" s="8"/>
      <c r="G90" s="8"/>
    </row>
    <row r="91" spans="3:7" x14ac:dyDescent="0.25">
      <c r="C91" s="8"/>
      <c r="D91" s="8"/>
      <c r="E91" s="8"/>
      <c r="F91" s="8"/>
      <c r="G91" s="8"/>
    </row>
    <row r="92" spans="3:7" x14ac:dyDescent="0.25">
      <c r="C92" s="8"/>
      <c r="D92" s="8"/>
      <c r="E92" s="8"/>
      <c r="F92" s="8"/>
      <c r="G92" s="8"/>
    </row>
    <row r="93" spans="3:7" x14ac:dyDescent="0.25">
      <c r="C93" s="8"/>
      <c r="D93" s="8"/>
      <c r="E93" s="8"/>
      <c r="F93" s="8"/>
      <c r="G93" s="8"/>
    </row>
    <row r="94" spans="3:7" x14ac:dyDescent="0.25">
      <c r="C94" s="8"/>
      <c r="D94" s="8"/>
      <c r="E94" s="8"/>
      <c r="F94" s="8"/>
      <c r="G94" s="8"/>
    </row>
    <row r="95" spans="3:7" x14ac:dyDescent="0.25">
      <c r="C95" s="8"/>
      <c r="D95" s="8"/>
      <c r="E95" s="8"/>
      <c r="F95" s="8"/>
      <c r="G95" s="8"/>
    </row>
    <row r="96" spans="3:7" x14ac:dyDescent="0.25">
      <c r="C96" s="8"/>
      <c r="D96" s="8"/>
      <c r="E96" s="8"/>
      <c r="F96" s="8"/>
      <c r="G96" s="8"/>
    </row>
    <row r="97" spans="3:7" x14ac:dyDescent="0.25">
      <c r="C97" s="8"/>
      <c r="D97" s="8"/>
      <c r="E97" s="8"/>
      <c r="F97" s="8"/>
      <c r="G97" s="8"/>
    </row>
    <row r="98" spans="3:7" x14ac:dyDescent="0.25">
      <c r="C98" s="8"/>
      <c r="D98" s="8"/>
      <c r="E98" s="8"/>
      <c r="F98" s="8"/>
      <c r="G98" s="8"/>
    </row>
    <row r="99" spans="3:7" x14ac:dyDescent="0.25">
      <c r="C99" s="8"/>
      <c r="D99" s="8"/>
      <c r="E99" s="8"/>
      <c r="F99" s="8"/>
      <c r="G99" s="8"/>
    </row>
    <row r="100" spans="3:7" x14ac:dyDescent="0.25">
      <c r="C100" s="8"/>
      <c r="D100" s="8"/>
      <c r="E100" s="8"/>
      <c r="F100" s="8"/>
      <c r="G100" s="8"/>
    </row>
    <row r="101" spans="3:7" x14ac:dyDescent="0.25">
      <c r="C101" s="8"/>
      <c r="D101" s="8"/>
      <c r="E101" s="8"/>
      <c r="F101" s="8"/>
      <c r="G101" s="8"/>
    </row>
    <row r="102" spans="3:7" x14ac:dyDescent="0.25">
      <c r="C102" s="8"/>
      <c r="D102" s="8"/>
      <c r="E102" s="8"/>
      <c r="F102" s="8"/>
      <c r="G102" s="8"/>
    </row>
    <row r="103" spans="3:7" x14ac:dyDescent="0.25">
      <c r="C103" s="8"/>
      <c r="D103" s="8"/>
      <c r="E103" s="8"/>
      <c r="F103" s="8"/>
      <c r="G103" s="8"/>
    </row>
    <row r="104" spans="3:7" x14ac:dyDescent="0.25">
      <c r="C104" s="8"/>
      <c r="D104" s="8"/>
      <c r="E104" s="8"/>
      <c r="F104" s="8"/>
      <c r="G104" s="8"/>
    </row>
    <row r="105" spans="3:7" x14ac:dyDescent="0.25">
      <c r="C105" s="8"/>
      <c r="D105" s="8"/>
      <c r="E105" s="8"/>
      <c r="F105" s="8"/>
      <c r="G105" s="8"/>
    </row>
    <row r="106" spans="3:7" x14ac:dyDescent="0.25">
      <c r="C106" s="8"/>
      <c r="D106" s="8"/>
      <c r="E106" s="8"/>
      <c r="F106" s="8"/>
      <c r="G106" s="8"/>
    </row>
    <row r="107" spans="3:7" x14ac:dyDescent="0.25">
      <c r="C107" s="8"/>
      <c r="D107" s="8"/>
      <c r="E107" s="8"/>
      <c r="F107" s="8"/>
      <c r="G107" s="8"/>
    </row>
    <row r="108" spans="3:7" x14ac:dyDescent="0.25">
      <c r="C108" s="8"/>
      <c r="D108" s="8"/>
      <c r="E108" s="8"/>
      <c r="F108" s="8"/>
      <c r="G108" s="8"/>
    </row>
    <row r="109" spans="3:7" x14ac:dyDescent="0.25">
      <c r="C109" s="8"/>
      <c r="D109" s="8"/>
      <c r="E109" s="8"/>
      <c r="F109" s="8"/>
      <c r="G109" s="8"/>
    </row>
    <row r="110" spans="3:7" x14ac:dyDescent="0.25">
      <c r="C110" s="8"/>
      <c r="D110" s="8"/>
      <c r="E110" s="8"/>
      <c r="F110" s="8"/>
      <c r="G110" s="8"/>
    </row>
    <row r="111" spans="3:7" x14ac:dyDescent="0.25">
      <c r="C111" s="8"/>
      <c r="D111" s="8"/>
      <c r="E111" s="8"/>
      <c r="F111" s="8"/>
      <c r="G111" s="8"/>
    </row>
    <row r="112" spans="3:7" x14ac:dyDescent="0.25">
      <c r="C112" s="8"/>
      <c r="D112" s="8"/>
      <c r="E112" s="8"/>
      <c r="F112" s="8"/>
      <c r="G112" s="8"/>
    </row>
    <row r="113" spans="3:7" x14ac:dyDescent="0.25">
      <c r="C113" s="8"/>
      <c r="D113" s="8"/>
      <c r="E113" s="8"/>
      <c r="F113" s="8"/>
      <c r="G113" s="8"/>
    </row>
    <row r="114" spans="3:7" x14ac:dyDescent="0.25">
      <c r="C114" s="8"/>
      <c r="D114" s="8"/>
      <c r="E114" s="8"/>
      <c r="F114" s="8"/>
      <c r="G114" s="8"/>
    </row>
    <row r="115" spans="3:7" x14ac:dyDescent="0.25">
      <c r="C115" s="8"/>
      <c r="D115" s="8"/>
      <c r="E115" s="8"/>
      <c r="F115" s="8"/>
      <c r="G115" s="8"/>
    </row>
    <row r="116" spans="3:7" x14ac:dyDescent="0.25">
      <c r="C116" s="8"/>
      <c r="D116" s="8"/>
      <c r="E116" s="8"/>
      <c r="F116" s="8"/>
      <c r="G116" s="8"/>
    </row>
    <row r="117" spans="3:7" x14ac:dyDescent="0.25">
      <c r="C117" s="8"/>
      <c r="D117" s="8"/>
      <c r="E117" s="8"/>
      <c r="F117" s="8"/>
      <c r="G117" s="8"/>
    </row>
    <row r="118" spans="3:7" x14ac:dyDescent="0.25">
      <c r="C118" s="8"/>
      <c r="D118" s="8"/>
      <c r="E118" s="8"/>
      <c r="F118" s="8"/>
      <c r="G118" s="8"/>
    </row>
    <row r="119" spans="3:7" x14ac:dyDescent="0.25">
      <c r="C119" s="8"/>
      <c r="D119" s="8"/>
      <c r="E119" s="8"/>
      <c r="F119" s="8"/>
      <c r="G119" s="8"/>
    </row>
    <row r="120" spans="3:7" x14ac:dyDescent="0.25">
      <c r="C120" s="8"/>
      <c r="D120" s="8"/>
      <c r="E120" s="8"/>
      <c r="F120" s="8"/>
      <c r="G120" s="8"/>
    </row>
    <row r="121" spans="3:7" x14ac:dyDescent="0.25">
      <c r="C121" s="8"/>
      <c r="D121" s="8"/>
      <c r="E121" s="8"/>
      <c r="F121" s="8"/>
      <c r="G121" s="8"/>
    </row>
    <row r="122" spans="3:7" x14ac:dyDescent="0.25">
      <c r="C122" s="8"/>
      <c r="D122" s="8"/>
      <c r="E122" s="8"/>
      <c r="F122" s="8"/>
      <c r="G122" s="8"/>
    </row>
    <row r="123" spans="3:7" x14ac:dyDescent="0.25">
      <c r="C123" s="8"/>
      <c r="D123" s="8"/>
      <c r="E123" s="8"/>
      <c r="F123" s="8"/>
      <c r="G123" s="8"/>
    </row>
    <row r="124" spans="3:7" x14ac:dyDescent="0.25">
      <c r="C124" s="8"/>
      <c r="D124" s="8"/>
      <c r="E124" s="8"/>
      <c r="F124" s="8"/>
      <c r="G124" s="8"/>
    </row>
    <row r="125" spans="3:7" x14ac:dyDescent="0.25">
      <c r="C125" s="8"/>
      <c r="D125" s="8"/>
      <c r="E125" s="8"/>
      <c r="F125" s="8"/>
      <c r="G125" s="8"/>
    </row>
    <row r="126" spans="3:7" x14ac:dyDescent="0.25">
      <c r="C126" s="8"/>
      <c r="D126" s="8"/>
      <c r="E126" s="8"/>
      <c r="F126" s="8"/>
      <c r="G126" s="8"/>
    </row>
    <row r="127" spans="3:7" x14ac:dyDescent="0.25">
      <c r="C127" s="8"/>
      <c r="D127" s="8"/>
      <c r="E127" s="8"/>
      <c r="F127" s="8"/>
      <c r="G127" s="8"/>
    </row>
    <row r="128" spans="3:7" x14ac:dyDescent="0.25">
      <c r="C128" s="8"/>
      <c r="D128" s="8"/>
      <c r="E128" s="8"/>
      <c r="F128" s="8"/>
      <c r="G128" s="8"/>
    </row>
    <row r="129" spans="3:7" x14ac:dyDescent="0.25">
      <c r="C129" s="8"/>
      <c r="D129" s="8"/>
      <c r="E129" s="8"/>
      <c r="F129" s="8"/>
      <c r="G129" s="8"/>
    </row>
    <row r="130" spans="3:7" x14ac:dyDescent="0.25">
      <c r="C130" s="8"/>
      <c r="D130" s="8"/>
      <c r="E130" s="8"/>
      <c r="F130" s="8"/>
      <c r="G130" s="8"/>
    </row>
    <row r="131" spans="3:7" x14ac:dyDescent="0.25">
      <c r="C131" s="8"/>
      <c r="D131" s="8"/>
      <c r="E131" s="8"/>
      <c r="F131" s="8"/>
      <c r="G131" s="8"/>
    </row>
    <row r="132" spans="3:7" x14ac:dyDescent="0.25">
      <c r="C132" s="8"/>
      <c r="D132" s="8"/>
      <c r="E132" s="8"/>
      <c r="F132" s="8"/>
      <c r="G132" s="8"/>
    </row>
    <row r="133" spans="3:7" x14ac:dyDescent="0.25">
      <c r="C133" s="8"/>
      <c r="D133" s="8"/>
      <c r="E133" s="8"/>
      <c r="F133" s="8"/>
      <c r="G133" s="8"/>
    </row>
    <row r="134" spans="3:7" x14ac:dyDescent="0.25">
      <c r="C134" s="8"/>
      <c r="D134" s="8"/>
      <c r="E134" s="8"/>
      <c r="F134" s="8"/>
      <c r="G134" s="8"/>
    </row>
    <row r="135" spans="3:7" x14ac:dyDescent="0.25">
      <c r="C135" s="8"/>
      <c r="D135" s="8"/>
      <c r="E135" s="8"/>
      <c r="F135" s="8"/>
      <c r="G135" s="8"/>
    </row>
    <row r="136" spans="3:7" x14ac:dyDescent="0.25">
      <c r="C136" s="8"/>
      <c r="D136" s="8"/>
      <c r="E136" s="8"/>
      <c r="F136" s="8"/>
      <c r="G136" s="8"/>
    </row>
    <row r="137" spans="3:7" x14ac:dyDescent="0.25">
      <c r="C137" s="8"/>
      <c r="D137" s="8"/>
      <c r="E137" s="8"/>
      <c r="F137" s="8"/>
      <c r="G137" s="8"/>
    </row>
    <row r="138" spans="3:7" x14ac:dyDescent="0.25">
      <c r="C138" s="8"/>
      <c r="D138" s="8"/>
      <c r="E138" s="8"/>
      <c r="F138" s="8"/>
      <c r="G138" s="8"/>
    </row>
    <row r="139" spans="3:7" x14ac:dyDescent="0.25">
      <c r="C139" s="8"/>
      <c r="D139" s="8"/>
      <c r="E139" s="8"/>
      <c r="F139" s="8"/>
      <c r="G139" s="8"/>
    </row>
    <row r="140" spans="3:7" x14ac:dyDescent="0.25">
      <c r="C140" s="8"/>
      <c r="D140" s="8"/>
      <c r="E140" s="8"/>
      <c r="F140" s="8"/>
      <c r="G140" s="8"/>
    </row>
    <row r="141" spans="3:7" x14ac:dyDescent="0.25">
      <c r="C141" s="8"/>
      <c r="D141" s="8"/>
      <c r="E141" s="8"/>
      <c r="F141" s="8"/>
      <c r="G141" s="8"/>
    </row>
    <row r="142" spans="3:7" x14ac:dyDescent="0.25">
      <c r="C142" s="8"/>
      <c r="D142" s="8"/>
      <c r="E142" s="8"/>
      <c r="F142" s="8"/>
      <c r="G142" s="8"/>
    </row>
    <row r="143" spans="3:7" x14ac:dyDescent="0.25">
      <c r="C143" s="8"/>
      <c r="D143" s="8"/>
      <c r="E143" s="8"/>
      <c r="F143" s="8"/>
      <c r="G143" s="8"/>
    </row>
    <row r="144" spans="3:7" x14ac:dyDescent="0.25">
      <c r="C144" s="8"/>
      <c r="D144" s="8"/>
      <c r="E144" s="8"/>
      <c r="F144" s="8"/>
      <c r="G14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Z58"/>
  <sheetViews>
    <sheetView workbookViewId="0">
      <selection activeCell="C1" sqref="C1:C65536"/>
    </sheetView>
  </sheetViews>
  <sheetFormatPr defaultRowHeight="13.2" x14ac:dyDescent="0.25"/>
  <cols>
    <col min="1" max="1" width="6.33203125" bestFit="1" customWidth="1"/>
    <col min="2" max="2" width="13.33203125" bestFit="1" customWidth="1"/>
    <col min="3" max="3" width="15.33203125" style="4" bestFit="1" customWidth="1"/>
    <col min="6" max="6" width="22" bestFit="1" customWidth="1"/>
    <col min="7" max="26" width="12" bestFit="1" customWidth="1"/>
  </cols>
  <sheetData>
    <row r="1" spans="1:26" x14ac:dyDescent="0.25">
      <c r="A1" s="90" t="s">
        <v>94</v>
      </c>
      <c r="B1" s="91" t="s">
        <v>128</v>
      </c>
      <c r="C1" s="123" t="s">
        <v>164</v>
      </c>
    </row>
    <row r="2" spans="1:26" x14ac:dyDescent="0.25">
      <c r="A2" s="86" t="str">
        <f>outputs!A5</f>
        <v>AAA</v>
      </c>
      <c r="B2" s="86">
        <f>outputs!E5</f>
        <v>1</v>
      </c>
      <c r="C2" s="4">
        <f>outputs!C5</f>
        <v>0</v>
      </c>
    </row>
    <row r="3" spans="1:26" x14ac:dyDescent="0.25">
      <c r="A3" s="86" t="str">
        <f>outputs!A6</f>
        <v>AAA</v>
      </c>
      <c r="B3" s="86">
        <f>outputs!E6</f>
        <v>2</v>
      </c>
      <c r="C3" s="4">
        <f>outputs!C6</f>
        <v>0</v>
      </c>
      <c r="F3" s="100" t="s">
        <v>165</v>
      </c>
      <c r="G3" s="100" t="s">
        <v>94</v>
      </c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2"/>
    </row>
    <row r="4" spans="1:26" x14ac:dyDescent="0.25">
      <c r="A4" s="86" t="str">
        <f>outputs!A7</f>
        <v>AAA</v>
      </c>
      <c r="B4" s="86">
        <f>outputs!E7</f>
        <v>3</v>
      </c>
      <c r="C4" s="4">
        <f>outputs!C7</f>
        <v>0</v>
      </c>
      <c r="F4" s="100" t="s">
        <v>128</v>
      </c>
      <c r="G4" s="103" t="s">
        <v>100</v>
      </c>
      <c r="H4" s="104" t="s">
        <v>109</v>
      </c>
      <c r="I4" s="104" t="s">
        <v>107</v>
      </c>
      <c r="J4" s="104" t="s">
        <v>96</v>
      </c>
      <c r="K4" s="104" t="s">
        <v>106</v>
      </c>
      <c r="L4" s="104" t="s">
        <v>105</v>
      </c>
      <c r="M4" s="104" t="s">
        <v>97</v>
      </c>
      <c r="N4" s="104" t="s">
        <v>101</v>
      </c>
      <c r="O4" s="104" t="s">
        <v>115</v>
      </c>
      <c r="P4" s="104" t="s">
        <v>114</v>
      </c>
      <c r="Q4" s="104" t="s">
        <v>103</v>
      </c>
      <c r="R4" s="104" t="s">
        <v>111</v>
      </c>
      <c r="S4" s="104" t="s">
        <v>113</v>
      </c>
      <c r="T4" s="104" t="s">
        <v>102</v>
      </c>
      <c r="U4" s="104" t="s">
        <v>112</v>
      </c>
      <c r="V4" s="104" t="s">
        <v>110</v>
      </c>
      <c r="W4" s="104" t="s">
        <v>104</v>
      </c>
      <c r="X4" s="104" t="s">
        <v>98</v>
      </c>
      <c r="Y4" s="104" t="s">
        <v>116</v>
      </c>
      <c r="Z4" s="105" t="s">
        <v>142</v>
      </c>
    </row>
    <row r="5" spans="1:26" x14ac:dyDescent="0.25">
      <c r="A5" s="86" t="str">
        <f>outputs!A8</f>
        <v>AA+</v>
      </c>
      <c r="B5" s="86">
        <f>outputs!E8</f>
        <v>1</v>
      </c>
      <c r="C5" s="4">
        <f>outputs!C8</f>
        <v>0</v>
      </c>
      <c r="F5" s="119">
        <v>1</v>
      </c>
      <c r="G5" s="106">
        <v>3810239.3575125001</v>
      </c>
      <c r="H5" s="107">
        <v>3890404.2714590132</v>
      </c>
      <c r="I5" s="107">
        <v>2158769.0413013627</v>
      </c>
      <c r="J5" s="107">
        <v>2136031.4375726026</v>
      </c>
      <c r="K5" s="107">
        <v>2157648.7577818581</v>
      </c>
      <c r="L5" s="107">
        <v>0</v>
      </c>
      <c r="M5" s="107">
        <v>0</v>
      </c>
      <c r="N5" s="107">
        <v>6719181.8551391382</v>
      </c>
      <c r="O5" s="107">
        <v>6872703.107512637</v>
      </c>
      <c r="P5" s="107">
        <v>6739474.2032735758</v>
      </c>
      <c r="Q5" s="107">
        <v>6290187.9077267004</v>
      </c>
      <c r="R5" s="107">
        <v>6549645.8650325853</v>
      </c>
      <c r="S5" s="107">
        <v>5665727.7707110178</v>
      </c>
      <c r="T5" s="107">
        <v>4638240.3710827036</v>
      </c>
      <c r="U5" s="107">
        <v>5044850.329762416</v>
      </c>
      <c r="V5" s="107">
        <v>4612208.5979155479</v>
      </c>
      <c r="W5" s="107">
        <v>6231257.6137634674</v>
      </c>
      <c r="X5" s="107">
        <v>6615918.6328754341</v>
      </c>
      <c r="Y5" s="107">
        <v>5511077.1166543029</v>
      </c>
      <c r="Z5" s="108">
        <v>85643566.237076849</v>
      </c>
    </row>
    <row r="6" spans="1:26" x14ac:dyDescent="0.25">
      <c r="A6" s="86" t="str">
        <f>outputs!A9</f>
        <v>AA+</v>
      </c>
      <c r="B6" s="86">
        <f>outputs!E9</f>
        <v>2</v>
      </c>
      <c r="C6" s="4">
        <f>outputs!C9</f>
        <v>0</v>
      </c>
      <c r="F6" s="120">
        <v>2</v>
      </c>
      <c r="G6" s="109">
        <v>7645912.5840930054</v>
      </c>
      <c r="H6" s="110">
        <v>7651358.9330913313</v>
      </c>
      <c r="I6" s="110">
        <v>4326797.3321090322</v>
      </c>
      <c r="J6" s="110">
        <v>4342519.1974766394</v>
      </c>
      <c r="K6" s="110">
        <v>4422440.2571486467</v>
      </c>
      <c r="L6" s="110">
        <v>0</v>
      </c>
      <c r="M6" s="110">
        <v>0</v>
      </c>
      <c r="N6" s="110">
        <v>13691239.817313533</v>
      </c>
      <c r="O6" s="110">
        <v>14282527.588625927</v>
      </c>
      <c r="P6" s="110">
        <v>13440939.28065639</v>
      </c>
      <c r="Q6" s="110">
        <v>12549472.185712324</v>
      </c>
      <c r="R6" s="110">
        <v>13262712.701681161</v>
      </c>
      <c r="S6" s="110">
        <v>11047561.67467843</v>
      </c>
      <c r="T6" s="110">
        <v>9257457.6952045001</v>
      </c>
      <c r="U6" s="110">
        <v>10099761.062738182</v>
      </c>
      <c r="V6" s="110">
        <v>9260603.2056730427</v>
      </c>
      <c r="W6" s="110">
        <v>11646762.506666757</v>
      </c>
      <c r="X6" s="110">
        <v>13427246.15049547</v>
      </c>
      <c r="Y6" s="110">
        <v>10932909.784452023</v>
      </c>
      <c r="Z6" s="111">
        <v>171288221.95781636</v>
      </c>
    </row>
    <row r="7" spans="1:26" x14ac:dyDescent="0.25">
      <c r="A7" s="86" t="str">
        <f>outputs!A10</f>
        <v>AA+</v>
      </c>
      <c r="B7" s="86">
        <f>outputs!E10</f>
        <v>3</v>
      </c>
      <c r="C7" s="4">
        <f>outputs!C10</f>
        <v>0</v>
      </c>
      <c r="F7" s="120">
        <v>3</v>
      </c>
      <c r="G7" s="109">
        <v>11626791.051964313</v>
      </c>
      <c r="H7" s="110">
        <v>11743976.793511046</v>
      </c>
      <c r="I7" s="110">
        <v>6590645.9332735278</v>
      </c>
      <c r="J7" s="110">
        <v>6614377.6058831327</v>
      </c>
      <c r="K7" s="110">
        <v>6527973.3471337063</v>
      </c>
      <c r="L7" s="110">
        <v>0</v>
      </c>
      <c r="M7" s="110">
        <v>0</v>
      </c>
      <c r="N7" s="110">
        <v>20184737.094384745</v>
      </c>
      <c r="O7" s="110">
        <v>20760700.704833195</v>
      </c>
      <c r="P7" s="110">
        <v>20147572.896087032</v>
      </c>
      <c r="Q7" s="110">
        <v>18877250.642708827</v>
      </c>
      <c r="R7" s="110">
        <v>19792521.880635217</v>
      </c>
      <c r="S7" s="110">
        <v>16800491.419674218</v>
      </c>
      <c r="T7" s="110">
        <v>13902304.180482306</v>
      </c>
      <c r="U7" s="110">
        <v>15091156.133610765</v>
      </c>
      <c r="V7" s="110">
        <v>13285969.219545444</v>
      </c>
      <c r="W7" s="110">
        <v>18191260.989444569</v>
      </c>
      <c r="X7" s="110">
        <v>20046805.225292489</v>
      </c>
      <c r="Y7" s="110">
        <v>16565822.263963912</v>
      </c>
      <c r="Z7" s="111">
        <v>256750357.38242844</v>
      </c>
    </row>
    <row r="8" spans="1:26" x14ac:dyDescent="0.25">
      <c r="A8" s="86" t="str">
        <f>outputs!A11</f>
        <v>AA</v>
      </c>
      <c r="B8" s="86">
        <f>outputs!E11</f>
        <v>1</v>
      </c>
      <c r="C8" s="4">
        <f>outputs!C11</f>
        <v>2136031.4375726026</v>
      </c>
      <c r="F8" s="121" t="s">
        <v>142</v>
      </c>
      <c r="G8" s="112">
        <v>23082942.993569817</v>
      </c>
      <c r="H8" s="113">
        <v>23285739.998061389</v>
      </c>
      <c r="I8" s="113">
        <v>13076212.306683922</v>
      </c>
      <c r="J8" s="113">
        <v>13092928.240932375</v>
      </c>
      <c r="K8" s="113">
        <v>13108062.362064213</v>
      </c>
      <c r="L8" s="113">
        <v>0</v>
      </c>
      <c r="M8" s="113">
        <v>0</v>
      </c>
      <c r="N8" s="113">
        <v>40595158.766837418</v>
      </c>
      <c r="O8" s="113">
        <v>41915931.400971755</v>
      </c>
      <c r="P8" s="113">
        <v>40327986.380016997</v>
      </c>
      <c r="Q8" s="113">
        <v>37716910.736147851</v>
      </c>
      <c r="R8" s="113">
        <v>39604880.447348967</v>
      </c>
      <c r="S8" s="113">
        <v>33513780.865063667</v>
      </c>
      <c r="T8" s="113">
        <v>27798002.24676951</v>
      </c>
      <c r="U8" s="113">
        <v>30235767.526111364</v>
      </c>
      <c r="V8" s="113">
        <v>27158781.023134038</v>
      </c>
      <c r="W8" s="113">
        <v>36069281.109874792</v>
      </c>
      <c r="X8" s="113">
        <v>40089970.008663394</v>
      </c>
      <c r="Y8" s="113">
        <v>33009809.165070236</v>
      </c>
      <c r="Z8" s="114">
        <v>513682145.57732165</v>
      </c>
    </row>
    <row r="9" spans="1:26" x14ac:dyDescent="0.25">
      <c r="A9" s="86" t="str">
        <f>outputs!A12</f>
        <v>AA</v>
      </c>
      <c r="B9" s="86">
        <f>outputs!E12</f>
        <v>2</v>
      </c>
      <c r="C9" s="4">
        <f>outputs!C12</f>
        <v>4342519.1974766394</v>
      </c>
    </row>
    <row r="10" spans="1:26" x14ac:dyDescent="0.25">
      <c r="A10" s="86" t="str">
        <f>outputs!A13</f>
        <v>AA</v>
      </c>
      <c r="B10" s="86">
        <f>outputs!E13</f>
        <v>3</v>
      </c>
      <c r="C10" s="4">
        <f>outputs!C13</f>
        <v>6614377.6058831327</v>
      </c>
    </row>
    <row r="11" spans="1:26" x14ac:dyDescent="0.25">
      <c r="A11" s="86" t="str">
        <f>outputs!A14</f>
        <v>AA-</v>
      </c>
      <c r="B11" s="86">
        <f>outputs!E14</f>
        <v>1</v>
      </c>
      <c r="C11" s="4">
        <f>outputs!C14</f>
        <v>2157648.7577818581</v>
      </c>
    </row>
    <row r="12" spans="1:26" x14ac:dyDescent="0.25">
      <c r="A12" s="86" t="str">
        <f>outputs!A15</f>
        <v>AA-</v>
      </c>
      <c r="B12" s="86">
        <f>outputs!E15</f>
        <v>2</v>
      </c>
      <c r="C12" s="4">
        <f>outputs!C15</f>
        <v>4422440.2571486467</v>
      </c>
    </row>
    <row r="13" spans="1:26" x14ac:dyDescent="0.25">
      <c r="A13" s="86" t="str">
        <f>outputs!A16</f>
        <v>AA-</v>
      </c>
      <c r="B13" s="86">
        <f>outputs!E16</f>
        <v>3</v>
      </c>
      <c r="C13" s="4">
        <f>outputs!C16</f>
        <v>6527973.3471337063</v>
      </c>
    </row>
    <row r="14" spans="1:26" x14ac:dyDescent="0.25">
      <c r="A14" s="86" t="str">
        <f>outputs!A17</f>
        <v>A+</v>
      </c>
      <c r="B14" s="86">
        <f>outputs!E17</f>
        <v>1</v>
      </c>
      <c r="C14" s="4">
        <f>outputs!C17</f>
        <v>2158769.0413013627</v>
      </c>
    </row>
    <row r="15" spans="1:26" x14ac:dyDescent="0.25">
      <c r="A15" s="86" t="str">
        <f>outputs!A18</f>
        <v>A+</v>
      </c>
      <c r="B15" s="86">
        <f>outputs!E18</f>
        <v>2</v>
      </c>
      <c r="C15" s="4">
        <f>outputs!C18</f>
        <v>4326797.3321090322</v>
      </c>
    </row>
    <row r="16" spans="1:26" x14ac:dyDescent="0.25">
      <c r="A16" s="86" t="str">
        <f>outputs!A19</f>
        <v>A+</v>
      </c>
      <c r="B16" s="86">
        <f>outputs!E19</f>
        <v>3</v>
      </c>
      <c r="C16" s="4">
        <f>outputs!C19</f>
        <v>6590645.9332735278</v>
      </c>
    </row>
    <row r="17" spans="1:3" x14ac:dyDescent="0.25">
      <c r="A17" s="86" t="str">
        <f>outputs!A20</f>
        <v>A</v>
      </c>
      <c r="B17" s="86">
        <f>outputs!E20</f>
        <v>1</v>
      </c>
      <c r="C17" s="4">
        <f>outputs!C20</f>
        <v>3810239.3575125001</v>
      </c>
    </row>
    <row r="18" spans="1:3" x14ac:dyDescent="0.25">
      <c r="A18" s="86" t="str">
        <f>outputs!A21</f>
        <v>A</v>
      </c>
      <c r="B18" s="86">
        <f>outputs!E21</f>
        <v>2</v>
      </c>
      <c r="C18" s="4">
        <f>outputs!C21</f>
        <v>7645912.5840930054</v>
      </c>
    </row>
    <row r="19" spans="1:3" x14ac:dyDescent="0.25">
      <c r="A19" s="86" t="str">
        <f>outputs!A22</f>
        <v>A</v>
      </c>
      <c r="B19" s="86">
        <f>outputs!E22</f>
        <v>3</v>
      </c>
      <c r="C19" s="4">
        <f>outputs!C22</f>
        <v>11626791.051964313</v>
      </c>
    </row>
    <row r="20" spans="1:3" x14ac:dyDescent="0.25">
      <c r="A20" s="86" t="str">
        <f>outputs!A23</f>
        <v>A-</v>
      </c>
      <c r="B20" s="86">
        <f>outputs!E23</f>
        <v>1</v>
      </c>
      <c r="C20" s="4">
        <f>outputs!C23</f>
        <v>3890404.2714590132</v>
      </c>
    </row>
    <row r="21" spans="1:3" x14ac:dyDescent="0.25">
      <c r="A21" s="86" t="str">
        <f>outputs!A24</f>
        <v>A-</v>
      </c>
      <c r="B21" s="86">
        <f>outputs!E24</f>
        <v>2</v>
      </c>
      <c r="C21" s="4">
        <f>outputs!C24</f>
        <v>7651358.9330913313</v>
      </c>
    </row>
    <row r="22" spans="1:3" x14ac:dyDescent="0.25">
      <c r="A22" s="86" t="str">
        <f>outputs!A25</f>
        <v>A-</v>
      </c>
      <c r="B22" s="86">
        <f>outputs!E25</f>
        <v>3</v>
      </c>
      <c r="C22" s="4">
        <f>outputs!C25</f>
        <v>11743976.793511046</v>
      </c>
    </row>
    <row r="23" spans="1:3" x14ac:dyDescent="0.25">
      <c r="A23" s="86" t="str">
        <f>outputs!A26</f>
        <v>BBB+</v>
      </c>
      <c r="B23" s="86">
        <f>outputs!E26</f>
        <v>1</v>
      </c>
      <c r="C23" s="4">
        <f>outputs!C26</f>
        <v>4612208.5979155479</v>
      </c>
    </row>
    <row r="24" spans="1:3" x14ac:dyDescent="0.25">
      <c r="A24" s="86" t="str">
        <f>outputs!A27</f>
        <v>BBB+</v>
      </c>
      <c r="B24" s="86">
        <f>outputs!E27</f>
        <v>2</v>
      </c>
      <c r="C24" s="4">
        <f>outputs!C27</f>
        <v>9260603.2056730427</v>
      </c>
    </row>
    <row r="25" spans="1:3" x14ac:dyDescent="0.25">
      <c r="A25" s="86" t="str">
        <f>outputs!A28</f>
        <v>BBB+</v>
      </c>
      <c r="B25" s="86">
        <f>outputs!E28</f>
        <v>3</v>
      </c>
      <c r="C25" s="4">
        <f>outputs!C28</f>
        <v>13285969.219545444</v>
      </c>
    </row>
    <row r="26" spans="1:3" x14ac:dyDescent="0.25">
      <c r="A26" s="86" t="str">
        <f>outputs!A29</f>
        <v>BBB</v>
      </c>
      <c r="B26" s="86">
        <f>outputs!E29</f>
        <v>1</v>
      </c>
      <c r="C26" s="4">
        <f>outputs!C29</f>
        <v>4638240.3710827036</v>
      </c>
    </row>
    <row r="27" spans="1:3" x14ac:dyDescent="0.25">
      <c r="A27" s="86" t="str">
        <f>outputs!A30</f>
        <v>BBB</v>
      </c>
      <c r="B27" s="86">
        <f>outputs!E30</f>
        <v>2</v>
      </c>
      <c r="C27" s="4">
        <f>outputs!C30</f>
        <v>9257457.6952045001</v>
      </c>
    </row>
    <row r="28" spans="1:3" x14ac:dyDescent="0.25">
      <c r="A28" s="86" t="str">
        <f>outputs!A31</f>
        <v>BBB</v>
      </c>
      <c r="B28" s="86">
        <f>outputs!E31</f>
        <v>3</v>
      </c>
      <c r="C28" s="4">
        <f>outputs!C31</f>
        <v>13902304.180482306</v>
      </c>
    </row>
    <row r="29" spans="1:3" x14ac:dyDescent="0.25">
      <c r="A29" s="86" t="str">
        <f>outputs!A32</f>
        <v>BBB-</v>
      </c>
      <c r="B29" s="86">
        <f>outputs!E32</f>
        <v>1</v>
      </c>
      <c r="C29" s="4">
        <f>outputs!C32</f>
        <v>5044850.329762416</v>
      </c>
    </row>
    <row r="30" spans="1:3" x14ac:dyDescent="0.25">
      <c r="A30" s="86" t="str">
        <f>outputs!A33</f>
        <v>BBB-</v>
      </c>
      <c r="B30" s="86">
        <f>outputs!E33</f>
        <v>2</v>
      </c>
      <c r="C30" s="4">
        <f>outputs!C33</f>
        <v>10099761.062738182</v>
      </c>
    </row>
    <row r="31" spans="1:3" x14ac:dyDescent="0.25">
      <c r="A31" s="86" t="str">
        <f>outputs!A34</f>
        <v>BBB-</v>
      </c>
      <c r="B31" s="86">
        <f>outputs!E34</f>
        <v>3</v>
      </c>
      <c r="C31" s="4">
        <f>outputs!C34</f>
        <v>15091156.133610765</v>
      </c>
    </row>
    <row r="32" spans="1:3" x14ac:dyDescent="0.25">
      <c r="A32" s="86" t="str">
        <f>outputs!A35</f>
        <v>BB+</v>
      </c>
      <c r="B32" s="86">
        <f>outputs!E35</f>
        <v>1</v>
      </c>
      <c r="C32" s="4">
        <f>outputs!C35</f>
        <v>5665727.7707110178</v>
      </c>
    </row>
    <row r="33" spans="1:3" x14ac:dyDescent="0.25">
      <c r="A33" s="86" t="str">
        <f>outputs!A36</f>
        <v>BB+</v>
      </c>
      <c r="B33" s="86">
        <f>outputs!E36</f>
        <v>2</v>
      </c>
      <c r="C33" s="4">
        <f>outputs!C36</f>
        <v>11047561.67467843</v>
      </c>
    </row>
    <row r="34" spans="1:3" x14ac:dyDescent="0.25">
      <c r="A34" s="86" t="str">
        <f>outputs!A37</f>
        <v>BB+</v>
      </c>
      <c r="B34" s="86">
        <f>outputs!E37</f>
        <v>3</v>
      </c>
      <c r="C34" s="4">
        <f>outputs!C37</f>
        <v>16800491.419674218</v>
      </c>
    </row>
    <row r="35" spans="1:3" x14ac:dyDescent="0.25">
      <c r="A35" s="86" t="str">
        <f>outputs!A38</f>
        <v>BB</v>
      </c>
      <c r="B35" s="86">
        <f>outputs!E38</f>
        <v>1</v>
      </c>
      <c r="C35" s="4">
        <f>outputs!C38</f>
        <v>6290187.9077267004</v>
      </c>
    </row>
    <row r="36" spans="1:3" x14ac:dyDescent="0.25">
      <c r="A36" s="86" t="str">
        <f>outputs!A39</f>
        <v>BB</v>
      </c>
      <c r="B36" s="86">
        <f>outputs!E39</f>
        <v>2</v>
      </c>
      <c r="C36" s="4">
        <f>outputs!C39</f>
        <v>12549472.185712324</v>
      </c>
    </row>
    <row r="37" spans="1:3" x14ac:dyDescent="0.25">
      <c r="A37" s="86" t="str">
        <f>outputs!A40</f>
        <v>BB</v>
      </c>
      <c r="B37" s="86">
        <f>outputs!E40</f>
        <v>3</v>
      </c>
      <c r="C37" s="4">
        <f>outputs!C40</f>
        <v>18877250.642708827</v>
      </c>
    </row>
    <row r="38" spans="1:3" x14ac:dyDescent="0.25">
      <c r="A38" s="86" t="str">
        <f>outputs!A41</f>
        <v>BB-</v>
      </c>
      <c r="B38" s="86">
        <f>outputs!E41</f>
        <v>1</v>
      </c>
      <c r="C38" s="4">
        <f>outputs!C41</f>
        <v>6549645.8650325853</v>
      </c>
    </row>
    <row r="39" spans="1:3" x14ac:dyDescent="0.25">
      <c r="A39" s="86" t="str">
        <f>outputs!A42</f>
        <v>BB-</v>
      </c>
      <c r="B39" s="86">
        <f>outputs!E42</f>
        <v>2</v>
      </c>
      <c r="C39" s="4">
        <f>outputs!C42</f>
        <v>13262712.701681161</v>
      </c>
    </row>
    <row r="40" spans="1:3" x14ac:dyDescent="0.25">
      <c r="A40" s="86" t="str">
        <f>outputs!A43</f>
        <v>BB-</v>
      </c>
      <c r="B40" s="86">
        <f>outputs!E43</f>
        <v>3</v>
      </c>
      <c r="C40" s="4">
        <f>outputs!C43</f>
        <v>19792521.880635217</v>
      </c>
    </row>
    <row r="41" spans="1:3" x14ac:dyDescent="0.25">
      <c r="A41" s="86" t="str">
        <f>outputs!A44</f>
        <v>B+</v>
      </c>
      <c r="B41" s="86">
        <f>outputs!E44</f>
        <v>1</v>
      </c>
      <c r="C41" s="4">
        <f>outputs!C44</f>
        <v>6739474.2032735758</v>
      </c>
    </row>
    <row r="42" spans="1:3" x14ac:dyDescent="0.25">
      <c r="A42" s="86" t="str">
        <f>outputs!A45</f>
        <v>B+</v>
      </c>
      <c r="B42" s="86">
        <f>outputs!E45</f>
        <v>2</v>
      </c>
      <c r="C42" s="4">
        <f>outputs!C45</f>
        <v>13440939.28065639</v>
      </c>
    </row>
    <row r="43" spans="1:3" x14ac:dyDescent="0.25">
      <c r="A43" s="86" t="str">
        <f>outputs!A46</f>
        <v>B+</v>
      </c>
      <c r="B43" s="86">
        <f>outputs!E46</f>
        <v>3</v>
      </c>
      <c r="C43" s="4">
        <f>outputs!C46</f>
        <v>20147572.896087032</v>
      </c>
    </row>
    <row r="44" spans="1:3" x14ac:dyDescent="0.25">
      <c r="A44" s="86" t="str">
        <f>outputs!A47</f>
        <v>B</v>
      </c>
      <c r="B44" s="86">
        <f>outputs!E47</f>
        <v>1</v>
      </c>
      <c r="C44" s="4">
        <f>outputs!C47</f>
        <v>6719181.8551391382</v>
      </c>
    </row>
    <row r="45" spans="1:3" x14ac:dyDescent="0.25">
      <c r="A45" s="86" t="str">
        <f>outputs!A48</f>
        <v>B</v>
      </c>
      <c r="B45" s="86">
        <f>outputs!E48</f>
        <v>2</v>
      </c>
      <c r="C45" s="4">
        <f>outputs!C48</f>
        <v>13691239.817313533</v>
      </c>
    </row>
    <row r="46" spans="1:3" x14ac:dyDescent="0.25">
      <c r="A46" s="86" t="str">
        <f>outputs!A49</f>
        <v>B</v>
      </c>
      <c r="B46" s="86">
        <f>outputs!E49</f>
        <v>3</v>
      </c>
      <c r="C46" s="4">
        <f>outputs!C49</f>
        <v>20184737.094384745</v>
      </c>
    </row>
    <row r="47" spans="1:3" x14ac:dyDescent="0.25">
      <c r="A47" s="86" t="str">
        <f>outputs!A50</f>
        <v>B-</v>
      </c>
      <c r="B47" s="86">
        <f>outputs!E50</f>
        <v>1</v>
      </c>
      <c r="C47" s="4">
        <f>outputs!C50</f>
        <v>6872703.107512637</v>
      </c>
    </row>
    <row r="48" spans="1:3" x14ac:dyDescent="0.25">
      <c r="A48" s="86" t="str">
        <f>outputs!A51</f>
        <v>B-</v>
      </c>
      <c r="B48" s="86">
        <f>outputs!E51</f>
        <v>2</v>
      </c>
      <c r="C48" s="4">
        <f>outputs!C51</f>
        <v>14282527.588625927</v>
      </c>
    </row>
    <row r="49" spans="1:3" x14ac:dyDescent="0.25">
      <c r="A49" s="86" t="str">
        <f>outputs!A52</f>
        <v>B-</v>
      </c>
      <c r="B49" s="86">
        <f>outputs!E52</f>
        <v>3</v>
      </c>
      <c r="C49" s="4">
        <f>outputs!C52</f>
        <v>20760700.704833195</v>
      </c>
    </row>
    <row r="50" spans="1:3" x14ac:dyDescent="0.25">
      <c r="A50" s="86" t="str">
        <f>outputs!A53</f>
        <v>CCC</v>
      </c>
      <c r="B50" s="86">
        <f>outputs!E53</f>
        <v>1</v>
      </c>
      <c r="C50" s="4">
        <f>outputs!C53</f>
        <v>6615918.6328754341</v>
      </c>
    </row>
    <row r="51" spans="1:3" x14ac:dyDescent="0.25">
      <c r="A51" s="86" t="str">
        <f>outputs!A54</f>
        <v>CCC</v>
      </c>
      <c r="B51" s="86">
        <f>outputs!E54</f>
        <v>2</v>
      </c>
      <c r="C51" s="4">
        <f>outputs!C54</f>
        <v>13427246.15049547</v>
      </c>
    </row>
    <row r="52" spans="1:3" x14ac:dyDescent="0.25">
      <c r="A52" s="86" t="str">
        <f>outputs!A55</f>
        <v>CCC</v>
      </c>
      <c r="B52" s="86">
        <f>outputs!E55</f>
        <v>3</v>
      </c>
      <c r="C52" s="4">
        <f>outputs!C55</f>
        <v>20046805.225292489</v>
      </c>
    </row>
    <row r="53" spans="1:3" x14ac:dyDescent="0.25">
      <c r="A53" s="86" t="str">
        <f>outputs!A56</f>
        <v>CC</v>
      </c>
      <c r="B53" s="86">
        <f>outputs!E56</f>
        <v>1</v>
      </c>
      <c r="C53" s="4">
        <f>outputs!C56</f>
        <v>6231257.6137634674</v>
      </c>
    </row>
    <row r="54" spans="1:3" x14ac:dyDescent="0.25">
      <c r="A54" s="86" t="str">
        <f>outputs!A57</f>
        <v>CC</v>
      </c>
      <c r="B54" s="86">
        <f>outputs!E57</f>
        <v>2</v>
      </c>
      <c r="C54" s="4">
        <f>outputs!C57</f>
        <v>11646762.506666757</v>
      </c>
    </row>
    <row r="55" spans="1:3" x14ac:dyDescent="0.25">
      <c r="A55" s="86" t="str">
        <f>outputs!A58</f>
        <v>CC</v>
      </c>
      <c r="B55" s="86">
        <f>outputs!E58</f>
        <v>3</v>
      </c>
      <c r="C55" s="4">
        <f>outputs!C58</f>
        <v>18191260.989444569</v>
      </c>
    </row>
    <row r="56" spans="1:3" x14ac:dyDescent="0.25">
      <c r="A56" s="86" t="str">
        <f>outputs!A59</f>
        <v>D</v>
      </c>
      <c r="B56" s="86">
        <f>outputs!E59</f>
        <v>1</v>
      </c>
      <c r="C56" s="4">
        <f>outputs!C59</f>
        <v>5511077.1166543029</v>
      </c>
    </row>
    <row r="57" spans="1:3" x14ac:dyDescent="0.25">
      <c r="A57" s="86" t="str">
        <f>outputs!A60</f>
        <v>D</v>
      </c>
      <c r="B57" s="86">
        <f>outputs!E60</f>
        <v>2</v>
      </c>
      <c r="C57" s="4">
        <f>outputs!C60</f>
        <v>10932909.784452023</v>
      </c>
    </row>
    <row r="58" spans="1:3" x14ac:dyDescent="0.25">
      <c r="A58" s="86" t="str">
        <f>outputs!A61</f>
        <v>D</v>
      </c>
      <c r="B58" s="86">
        <f>outputs!E61</f>
        <v>3</v>
      </c>
      <c r="C58" s="4">
        <f>outputs!C61</f>
        <v>16565822.263963912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G61"/>
  <sheetViews>
    <sheetView workbookViewId="0">
      <selection activeCell="C5" sqref="C5:C61"/>
    </sheetView>
  </sheetViews>
  <sheetFormatPr defaultRowHeight="13.2" x14ac:dyDescent="0.25"/>
  <cols>
    <col min="1" max="1" width="9.109375" style="86" customWidth="1"/>
    <col min="2" max="2" width="14.33203125" style="11" customWidth="1"/>
    <col min="3" max="3" width="14.6640625" style="11" bestFit="1" customWidth="1"/>
    <col min="4" max="4" width="14.44140625" style="4" customWidth="1"/>
    <col min="5" max="5" width="13.33203125" style="86" bestFit="1" customWidth="1"/>
    <col min="6" max="6" width="19.88671875" style="95" bestFit="1" customWidth="1"/>
  </cols>
  <sheetData>
    <row r="1" spans="1:7" x14ac:dyDescent="0.25">
      <c r="A1" s="87" t="s">
        <v>139</v>
      </c>
      <c r="C1" s="96">
        <v>3</v>
      </c>
      <c r="F1" s="92"/>
    </row>
    <row r="2" spans="1:7" x14ac:dyDescent="0.25">
      <c r="A2" s="86" t="s">
        <v>140</v>
      </c>
      <c r="C2" s="116">
        <v>10000</v>
      </c>
      <c r="F2" s="92"/>
    </row>
    <row r="3" spans="1:7" x14ac:dyDescent="0.25">
      <c r="A3" s="88"/>
      <c r="B3" s="124" t="s">
        <v>131</v>
      </c>
      <c r="C3" s="97"/>
      <c r="D3" s="122"/>
      <c r="E3" s="89"/>
      <c r="F3" s="93"/>
      <c r="G3" s="78"/>
    </row>
    <row r="4" spans="1:7" x14ac:dyDescent="0.25">
      <c r="A4" s="90" t="s">
        <v>94</v>
      </c>
      <c r="B4" s="125"/>
      <c r="C4" s="98" t="s">
        <v>132</v>
      </c>
      <c r="D4" s="123" t="s">
        <v>130</v>
      </c>
      <c r="E4" s="91" t="s">
        <v>128</v>
      </c>
      <c r="F4" s="94" t="s">
        <v>133</v>
      </c>
      <c r="G4" s="78"/>
    </row>
    <row r="5" spans="1:7" x14ac:dyDescent="0.25">
      <c r="A5" s="86" t="s">
        <v>97</v>
      </c>
      <c r="B5" s="11">
        <v>0.99</v>
      </c>
      <c r="C5" s="4">
        <v>0</v>
      </c>
      <c r="D5" s="4">
        <v>11570105.023934452</v>
      </c>
      <c r="E5" s="86">
        <v>1</v>
      </c>
      <c r="F5" s="95">
        <v>0</v>
      </c>
    </row>
    <row r="6" spans="1:7" x14ac:dyDescent="0.25">
      <c r="A6" s="86" t="s">
        <v>97</v>
      </c>
      <c r="B6" s="11">
        <v>0.99</v>
      </c>
      <c r="C6" s="4">
        <v>0</v>
      </c>
      <c r="D6" s="4">
        <v>22965873.713276275</v>
      </c>
      <c r="E6" s="86">
        <v>2</v>
      </c>
      <c r="F6" s="95">
        <v>0</v>
      </c>
    </row>
    <row r="7" spans="1:7" x14ac:dyDescent="0.25">
      <c r="A7" s="86" t="s">
        <v>97</v>
      </c>
      <c r="B7" s="11">
        <v>0.99</v>
      </c>
      <c r="C7" s="4">
        <v>0</v>
      </c>
      <c r="D7" s="4">
        <v>33752772.752642699</v>
      </c>
      <c r="E7" s="86">
        <v>3</v>
      </c>
      <c r="F7" s="95">
        <v>0</v>
      </c>
    </row>
    <row r="8" spans="1:7" x14ac:dyDescent="0.25">
      <c r="A8" s="86" t="s">
        <v>105</v>
      </c>
      <c r="B8" s="11">
        <v>0.99</v>
      </c>
      <c r="C8" s="4">
        <v>0</v>
      </c>
      <c r="D8" s="4">
        <v>11460462.877189592</v>
      </c>
      <c r="E8" s="86">
        <v>1</v>
      </c>
      <c r="F8" s="95">
        <v>0</v>
      </c>
    </row>
    <row r="9" spans="1:7" x14ac:dyDescent="0.25">
      <c r="A9" s="86" t="s">
        <v>105</v>
      </c>
      <c r="B9" s="11">
        <v>0.99</v>
      </c>
      <c r="C9" s="4">
        <v>0</v>
      </c>
      <c r="D9" s="4">
        <v>23038879.807912406</v>
      </c>
      <c r="E9" s="86">
        <v>2</v>
      </c>
      <c r="F9" s="95">
        <v>0</v>
      </c>
    </row>
    <row r="10" spans="1:7" x14ac:dyDescent="0.25">
      <c r="A10" s="86" t="s">
        <v>105</v>
      </c>
      <c r="B10" s="11">
        <v>0.99</v>
      </c>
      <c r="C10" s="4">
        <v>0</v>
      </c>
      <c r="D10" s="4">
        <v>34701280.268513843</v>
      </c>
      <c r="E10" s="86">
        <v>3</v>
      </c>
      <c r="F10" s="95">
        <v>0</v>
      </c>
    </row>
    <row r="11" spans="1:7" x14ac:dyDescent="0.25">
      <c r="A11" s="86" t="s">
        <v>96</v>
      </c>
      <c r="B11" s="11">
        <v>0.97</v>
      </c>
      <c r="C11" s="4">
        <v>2136031.4375726026</v>
      </c>
      <c r="D11" s="4">
        <v>11366812.102619315</v>
      </c>
      <c r="E11" s="86">
        <v>1</v>
      </c>
      <c r="F11" s="95">
        <v>0.18791824992528855</v>
      </c>
    </row>
    <row r="12" spans="1:7" x14ac:dyDescent="0.25">
      <c r="A12" s="86" t="s">
        <v>96</v>
      </c>
      <c r="B12" s="11">
        <v>0.97</v>
      </c>
      <c r="C12" s="4">
        <v>4342519.1974766394</v>
      </c>
      <c r="D12" s="4">
        <v>23182441.602147985</v>
      </c>
      <c r="E12" s="86">
        <v>2</v>
      </c>
      <c r="F12" s="95">
        <v>0.18731932002604712</v>
      </c>
    </row>
    <row r="13" spans="1:7" x14ac:dyDescent="0.25">
      <c r="A13" s="86" t="s">
        <v>96</v>
      </c>
      <c r="B13" s="11">
        <v>0.97</v>
      </c>
      <c r="C13" s="4">
        <v>6614377.6058831327</v>
      </c>
      <c r="D13" s="4">
        <v>34717312.916155219</v>
      </c>
      <c r="E13" s="86">
        <v>3</v>
      </c>
      <c r="F13" s="95">
        <v>0.19052101243659822</v>
      </c>
    </row>
    <row r="14" spans="1:7" x14ac:dyDescent="0.25">
      <c r="A14" s="86" t="s">
        <v>106</v>
      </c>
      <c r="B14" s="11">
        <v>0.97</v>
      </c>
      <c r="C14" s="4">
        <v>2157648.7577818581</v>
      </c>
      <c r="D14" s="4">
        <v>11431861.041495992</v>
      </c>
      <c r="E14" s="86">
        <v>1</v>
      </c>
      <c r="F14" s="95">
        <v>0.18873993918671975</v>
      </c>
    </row>
    <row r="15" spans="1:7" x14ac:dyDescent="0.25">
      <c r="A15" s="86" t="s">
        <v>106</v>
      </c>
      <c r="B15" s="11">
        <v>0.97</v>
      </c>
      <c r="C15" s="4">
        <v>4422440.2571486467</v>
      </c>
      <c r="D15" s="4">
        <v>23084542.900764335</v>
      </c>
      <c r="E15" s="86">
        <v>2</v>
      </c>
      <c r="F15" s="95">
        <v>0.19157582093527442</v>
      </c>
    </row>
    <row r="16" spans="1:7" x14ac:dyDescent="0.25">
      <c r="A16" s="86" t="s">
        <v>106</v>
      </c>
      <c r="B16" s="11">
        <v>0.97</v>
      </c>
      <c r="C16" s="4">
        <v>6527973.3471337063</v>
      </c>
      <c r="D16" s="4">
        <v>34062931.643619597</v>
      </c>
      <c r="E16" s="86">
        <v>3</v>
      </c>
      <c r="F16" s="95">
        <v>0.19164449541257589</v>
      </c>
    </row>
    <row r="17" spans="1:6" x14ac:dyDescent="0.25">
      <c r="A17" s="86" t="s">
        <v>107</v>
      </c>
      <c r="B17" s="11">
        <v>0.97</v>
      </c>
      <c r="C17" s="4">
        <v>2158769.0413013627</v>
      </c>
      <c r="D17" s="4">
        <v>11397084.634931115</v>
      </c>
      <c r="E17" s="86">
        <v>1</v>
      </c>
      <c r="F17" s="95">
        <v>0.18941414497054571</v>
      </c>
    </row>
    <row r="18" spans="1:6" x14ac:dyDescent="0.25">
      <c r="A18" s="86" t="s">
        <v>107</v>
      </c>
      <c r="B18" s="11">
        <v>0.97</v>
      </c>
      <c r="C18" s="4">
        <v>4326797.3321090322</v>
      </c>
      <c r="D18" s="4">
        <v>22881192.491365056</v>
      </c>
      <c r="E18" s="86">
        <v>2</v>
      </c>
      <c r="F18" s="95">
        <v>0.18909841931197319</v>
      </c>
    </row>
    <row r="19" spans="1:6" x14ac:dyDescent="0.25">
      <c r="A19" s="86" t="s">
        <v>107</v>
      </c>
      <c r="B19" s="11">
        <v>0.97</v>
      </c>
      <c r="C19" s="4">
        <v>6590645.9332735278</v>
      </c>
      <c r="D19" s="4">
        <v>34060274.1610208</v>
      </c>
      <c r="E19" s="86">
        <v>3</v>
      </c>
      <c r="F19" s="95">
        <v>0.19349949745256698</v>
      </c>
    </row>
    <row r="20" spans="1:6" x14ac:dyDescent="0.25">
      <c r="A20" s="86" t="s">
        <v>100</v>
      </c>
      <c r="B20" s="11">
        <v>0.95</v>
      </c>
      <c r="C20" s="4">
        <v>3810239.3575125001</v>
      </c>
      <c r="D20" s="4">
        <v>11429225.273261001</v>
      </c>
      <c r="E20" s="86">
        <v>1</v>
      </c>
      <c r="F20" s="95">
        <v>0.33337687081847323</v>
      </c>
    </row>
    <row r="21" spans="1:6" x14ac:dyDescent="0.25">
      <c r="A21" s="86" t="s">
        <v>100</v>
      </c>
      <c r="B21" s="11">
        <v>0.95</v>
      </c>
      <c r="C21" s="4">
        <v>7645912.5840930054</v>
      </c>
      <c r="D21" s="4">
        <v>23305505.172494639</v>
      </c>
      <c r="E21" s="86">
        <v>2</v>
      </c>
      <c r="F21" s="95">
        <v>0.3280732396688818</v>
      </c>
    </row>
    <row r="22" spans="1:6" x14ac:dyDescent="0.25">
      <c r="A22" s="86" t="s">
        <v>100</v>
      </c>
      <c r="B22" s="11">
        <v>0.95</v>
      </c>
      <c r="C22" s="4">
        <v>11626791.051964313</v>
      </c>
      <c r="D22" s="4">
        <v>34423703.055037782</v>
      </c>
      <c r="E22" s="86">
        <v>3</v>
      </c>
      <c r="F22" s="95">
        <v>0.33775538422874579</v>
      </c>
    </row>
    <row r="23" spans="1:6" x14ac:dyDescent="0.25">
      <c r="A23" s="86" t="s">
        <v>109</v>
      </c>
      <c r="B23" s="11">
        <v>0.95</v>
      </c>
      <c r="C23" s="4">
        <v>3890404.2714590132</v>
      </c>
      <c r="D23" s="4">
        <v>11179006.478110168</v>
      </c>
      <c r="E23" s="86">
        <v>1</v>
      </c>
      <c r="F23" s="95">
        <v>0.34800984139709457</v>
      </c>
    </row>
    <row r="24" spans="1:6" x14ac:dyDescent="0.25">
      <c r="A24" s="86" t="s">
        <v>109</v>
      </c>
      <c r="B24" s="11">
        <v>0.95</v>
      </c>
      <c r="C24" s="4">
        <v>7651358.9330913313</v>
      </c>
      <c r="D24" s="4">
        <v>23249373.709586795</v>
      </c>
      <c r="E24" s="86">
        <v>2</v>
      </c>
      <c r="F24" s="95">
        <v>0.32909957182646216</v>
      </c>
    </row>
    <row r="25" spans="1:6" x14ac:dyDescent="0.25">
      <c r="A25" s="86" t="s">
        <v>109</v>
      </c>
      <c r="B25" s="11">
        <v>0.95</v>
      </c>
      <c r="C25" s="4">
        <v>11743976.793511046</v>
      </c>
      <c r="D25" s="4">
        <v>34438010.308800608</v>
      </c>
      <c r="E25" s="86">
        <v>3</v>
      </c>
      <c r="F25" s="95">
        <v>0.34101786625215624</v>
      </c>
    </row>
    <row r="26" spans="1:6" x14ac:dyDescent="0.25">
      <c r="A26" s="86" t="s">
        <v>110</v>
      </c>
      <c r="B26" s="11">
        <v>0.9</v>
      </c>
      <c r="C26" s="4">
        <v>4612208.5979155479</v>
      </c>
      <c r="D26" s="4">
        <v>11597341.439625321</v>
      </c>
      <c r="E26" s="86">
        <v>1</v>
      </c>
      <c r="F26" s="95">
        <v>0.39769533577040106</v>
      </c>
    </row>
    <row r="27" spans="1:6" x14ac:dyDescent="0.25">
      <c r="A27" s="86" t="s">
        <v>110</v>
      </c>
      <c r="B27" s="11">
        <v>0.9</v>
      </c>
      <c r="C27" s="4">
        <v>9260603.2056730427</v>
      </c>
      <c r="D27" s="4">
        <v>22833913.641894646</v>
      </c>
      <c r="E27" s="86">
        <v>2</v>
      </c>
      <c r="F27" s="95">
        <v>0.40556355563338664</v>
      </c>
    </row>
    <row r="28" spans="1:6" x14ac:dyDescent="0.25">
      <c r="A28" s="86" t="s">
        <v>110</v>
      </c>
      <c r="B28" s="11">
        <v>0.9</v>
      </c>
      <c r="C28" s="4">
        <v>13285969.219545444</v>
      </c>
      <c r="D28" s="4">
        <v>34537632.636990026</v>
      </c>
      <c r="E28" s="86">
        <v>3</v>
      </c>
      <c r="F28" s="95">
        <v>0.3846809466980553</v>
      </c>
    </row>
    <row r="29" spans="1:6" x14ac:dyDescent="0.25">
      <c r="A29" s="86" t="s">
        <v>102</v>
      </c>
      <c r="B29" s="11">
        <v>0.9</v>
      </c>
      <c r="C29" s="4">
        <v>4638240.3710827036</v>
      </c>
      <c r="D29" s="4">
        <v>11684433.957068061</v>
      </c>
      <c r="E29" s="86">
        <v>1</v>
      </c>
      <c r="F29" s="95">
        <v>0.39695892741447503</v>
      </c>
    </row>
    <row r="30" spans="1:6" x14ac:dyDescent="0.25">
      <c r="A30" s="86" t="s">
        <v>102</v>
      </c>
      <c r="B30" s="11">
        <v>0.9</v>
      </c>
      <c r="C30" s="4">
        <v>9257457.6952045001</v>
      </c>
      <c r="D30" s="4">
        <v>22639221.849951211</v>
      </c>
      <c r="E30" s="86">
        <v>2</v>
      </c>
      <c r="F30" s="95">
        <v>0.40891236264746256</v>
      </c>
    </row>
    <row r="31" spans="1:6" x14ac:dyDescent="0.25">
      <c r="A31" s="86" t="s">
        <v>102</v>
      </c>
      <c r="B31" s="11">
        <v>0.9</v>
      </c>
      <c r="C31" s="4">
        <v>13902304.180482306</v>
      </c>
      <c r="D31" s="4">
        <v>33882067.815717794</v>
      </c>
      <c r="E31" s="86">
        <v>3</v>
      </c>
      <c r="F31" s="95">
        <v>0.41031451374381683</v>
      </c>
    </row>
    <row r="32" spans="1:6" x14ac:dyDescent="0.25">
      <c r="A32" s="86" t="s">
        <v>112</v>
      </c>
      <c r="B32" s="11">
        <v>0.85</v>
      </c>
      <c r="C32" s="4">
        <v>5044850.329762416</v>
      </c>
      <c r="D32" s="4">
        <v>11646551.575414574</v>
      </c>
      <c r="E32" s="86">
        <v>1</v>
      </c>
      <c r="F32" s="95">
        <v>0.43316258010384689</v>
      </c>
    </row>
    <row r="33" spans="1:6" x14ac:dyDescent="0.25">
      <c r="A33" s="86" t="s">
        <v>112</v>
      </c>
      <c r="B33" s="11">
        <v>0.85</v>
      </c>
      <c r="C33" s="4">
        <v>10099761.062738182</v>
      </c>
      <c r="D33" s="4">
        <v>22905936.631347306</v>
      </c>
      <c r="E33" s="86">
        <v>2</v>
      </c>
      <c r="F33" s="95">
        <v>0.44092329535533298</v>
      </c>
    </row>
    <row r="34" spans="1:6" x14ac:dyDescent="0.25">
      <c r="A34" s="86" t="s">
        <v>112</v>
      </c>
      <c r="B34" s="11">
        <v>0.85</v>
      </c>
      <c r="C34" s="4">
        <v>15091156.133610765</v>
      </c>
      <c r="D34" s="4">
        <v>34356699.286614068</v>
      </c>
      <c r="E34" s="86">
        <v>3</v>
      </c>
      <c r="F34" s="95">
        <v>0.43924930062902173</v>
      </c>
    </row>
    <row r="35" spans="1:6" x14ac:dyDescent="0.25">
      <c r="A35" s="86" t="s">
        <v>113</v>
      </c>
      <c r="B35" s="11">
        <v>0.82</v>
      </c>
      <c r="C35" s="4">
        <v>5665727.7707110178</v>
      </c>
      <c r="D35" s="4">
        <v>11332995.046264373</v>
      </c>
      <c r="E35" s="86">
        <v>1</v>
      </c>
      <c r="F35" s="95">
        <v>0.49993207863693406</v>
      </c>
    </row>
    <row r="36" spans="1:6" x14ac:dyDescent="0.25">
      <c r="A36" s="86" t="s">
        <v>113</v>
      </c>
      <c r="B36" s="11">
        <v>0.82</v>
      </c>
      <c r="C36" s="4">
        <v>11047561.67467843</v>
      </c>
      <c r="D36" s="4">
        <v>23049004.305903751</v>
      </c>
      <c r="E36" s="86">
        <v>2</v>
      </c>
      <c r="F36" s="95">
        <v>0.47930754526349695</v>
      </c>
    </row>
    <row r="37" spans="1:6" x14ac:dyDescent="0.25">
      <c r="A37" s="86" t="s">
        <v>113</v>
      </c>
      <c r="B37" s="11">
        <v>0.82</v>
      </c>
      <c r="C37" s="4">
        <v>16800491.419674218</v>
      </c>
      <c r="D37" s="4">
        <v>34215697.46350465</v>
      </c>
      <c r="E37" s="86">
        <v>3</v>
      </c>
      <c r="F37" s="95">
        <v>0.49101706716763427</v>
      </c>
    </row>
    <row r="38" spans="1:6" x14ac:dyDescent="0.25">
      <c r="A38" s="86" t="s">
        <v>103</v>
      </c>
      <c r="B38" s="11">
        <v>0.8</v>
      </c>
      <c r="C38" s="4">
        <v>6290187.9077267004</v>
      </c>
      <c r="D38" s="4">
        <v>11522892.037428631</v>
      </c>
      <c r="E38" s="86">
        <v>1</v>
      </c>
      <c r="F38" s="95">
        <v>0.54588621391577208</v>
      </c>
    </row>
    <row r="39" spans="1:6" x14ac:dyDescent="0.25">
      <c r="A39" s="86" t="s">
        <v>103</v>
      </c>
      <c r="B39" s="11">
        <v>0.8</v>
      </c>
      <c r="C39" s="4">
        <v>12549472.185712324</v>
      </c>
      <c r="D39" s="4">
        <v>23214022.184212063</v>
      </c>
      <c r="E39" s="86">
        <v>2</v>
      </c>
      <c r="F39" s="95">
        <v>0.54059878490997582</v>
      </c>
    </row>
    <row r="40" spans="1:6" x14ac:dyDescent="0.25">
      <c r="A40" s="86" t="s">
        <v>103</v>
      </c>
      <c r="B40" s="11">
        <v>0.8</v>
      </c>
      <c r="C40" s="4">
        <v>18877250.642708827</v>
      </c>
      <c r="D40" s="4">
        <v>34133466.536331356</v>
      </c>
      <c r="E40" s="86">
        <v>3</v>
      </c>
      <c r="F40" s="95">
        <v>0.55304229421177442</v>
      </c>
    </row>
    <row r="41" spans="1:6" x14ac:dyDescent="0.25">
      <c r="A41" s="86" t="s">
        <v>111</v>
      </c>
      <c r="B41" s="11">
        <v>0.78</v>
      </c>
      <c r="C41" s="4">
        <v>6549645.8650325853</v>
      </c>
      <c r="D41" s="4">
        <v>11634128.500401024</v>
      </c>
      <c r="E41" s="86">
        <v>1</v>
      </c>
      <c r="F41" s="95">
        <v>0.56296832760189341</v>
      </c>
    </row>
    <row r="42" spans="1:6" x14ac:dyDescent="0.25">
      <c r="A42" s="86" t="s">
        <v>111</v>
      </c>
      <c r="B42" s="11">
        <v>0.78</v>
      </c>
      <c r="C42" s="4">
        <v>13262712.701681161</v>
      </c>
      <c r="D42" s="4">
        <v>23086462.85329343</v>
      </c>
      <c r="E42" s="86">
        <v>2</v>
      </c>
      <c r="F42" s="95">
        <v>0.57448006591151324</v>
      </c>
    </row>
    <row r="43" spans="1:6" x14ac:dyDescent="0.25">
      <c r="A43" s="86" t="s">
        <v>111</v>
      </c>
      <c r="B43" s="11">
        <v>0.78</v>
      </c>
      <c r="C43" s="4">
        <v>19792521.880635217</v>
      </c>
      <c r="D43" s="4">
        <v>34246772.570474871</v>
      </c>
      <c r="E43" s="86">
        <v>3</v>
      </c>
      <c r="F43" s="95">
        <v>0.57793831053268729</v>
      </c>
    </row>
    <row r="44" spans="1:6" x14ac:dyDescent="0.25">
      <c r="A44" s="86" t="s">
        <v>114</v>
      </c>
      <c r="B44" s="11">
        <v>0.75</v>
      </c>
      <c r="C44" s="4">
        <v>6739474.2032735758</v>
      </c>
      <c r="D44" s="4">
        <v>11067895.505072806</v>
      </c>
      <c r="E44" s="86">
        <v>1</v>
      </c>
      <c r="F44" s="95">
        <v>0.60892101846495983</v>
      </c>
    </row>
    <row r="45" spans="1:6" x14ac:dyDescent="0.25">
      <c r="A45" s="86" t="s">
        <v>114</v>
      </c>
      <c r="B45" s="11">
        <v>0.75</v>
      </c>
      <c r="C45" s="4">
        <v>13440939.28065639</v>
      </c>
      <c r="D45" s="4">
        <v>23382933.256054275</v>
      </c>
      <c r="E45" s="86">
        <v>2</v>
      </c>
      <c r="F45" s="95">
        <v>0.57481835719300955</v>
      </c>
    </row>
    <row r="46" spans="1:6" x14ac:dyDescent="0.25">
      <c r="A46" s="86" t="s">
        <v>114</v>
      </c>
      <c r="B46" s="11">
        <v>0.75</v>
      </c>
      <c r="C46" s="4">
        <v>20147572.896087032</v>
      </c>
      <c r="D46" s="4">
        <v>33831300.14555154</v>
      </c>
      <c r="E46" s="86">
        <v>3</v>
      </c>
      <c r="F46" s="95">
        <v>0.59553055334400651</v>
      </c>
    </row>
    <row r="47" spans="1:6" x14ac:dyDescent="0.25">
      <c r="A47" s="86" t="s">
        <v>101</v>
      </c>
      <c r="B47" s="11">
        <v>0.75</v>
      </c>
      <c r="C47" s="4">
        <v>6719181.8551391382</v>
      </c>
      <c r="D47" s="4">
        <v>11368885.738402279</v>
      </c>
      <c r="E47" s="86">
        <v>1</v>
      </c>
      <c r="F47" s="95">
        <v>0.59101498684112153</v>
      </c>
    </row>
    <row r="48" spans="1:6" x14ac:dyDescent="0.25">
      <c r="A48" s="86" t="s">
        <v>101</v>
      </c>
      <c r="B48" s="11">
        <v>0.75</v>
      </c>
      <c r="C48" s="4">
        <v>13691239.817313533</v>
      </c>
      <c r="D48" s="4">
        <v>22601186.996163119</v>
      </c>
      <c r="E48" s="86">
        <v>2</v>
      </c>
      <c r="F48" s="95">
        <v>0.60577525505971175</v>
      </c>
    </row>
    <row r="49" spans="1:6" x14ac:dyDescent="0.25">
      <c r="A49" s="86" t="s">
        <v>101</v>
      </c>
      <c r="B49" s="11">
        <v>0.75</v>
      </c>
      <c r="C49" s="4">
        <v>20184737.094384745</v>
      </c>
      <c r="D49" s="4">
        <v>34017832.335298546</v>
      </c>
      <c r="E49" s="86">
        <v>3</v>
      </c>
      <c r="F49" s="95">
        <v>0.59335753364216415</v>
      </c>
    </row>
    <row r="50" spans="1:6" x14ac:dyDescent="0.25">
      <c r="A50" s="86" t="s">
        <v>115</v>
      </c>
      <c r="B50" s="11">
        <v>0.73</v>
      </c>
      <c r="C50" s="4">
        <v>6872703.107512637</v>
      </c>
      <c r="D50" s="4">
        <v>11432128.171070818</v>
      </c>
      <c r="E50" s="86">
        <v>1</v>
      </c>
      <c r="F50" s="95">
        <v>0.6011744274214843</v>
      </c>
    </row>
    <row r="51" spans="1:6" x14ac:dyDescent="0.25">
      <c r="A51" s="86" t="s">
        <v>115</v>
      </c>
      <c r="B51" s="11">
        <v>0.73</v>
      </c>
      <c r="C51" s="4">
        <v>14282527.588625927</v>
      </c>
      <c r="D51" s="4">
        <v>22758026.514365997</v>
      </c>
      <c r="E51" s="86">
        <v>2</v>
      </c>
      <c r="F51" s="95">
        <v>0.62758199088780064</v>
      </c>
    </row>
    <row r="52" spans="1:6" x14ac:dyDescent="0.25">
      <c r="A52" s="86" t="s">
        <v>115</v>
      </c>
      <c r="B52" s="11">
        <v>0.73</v>
      </c>
      <c r="C52" s="4">
        <v>20760700.704833195</v>
      </c>
      <c r="D52" s="4">
        <v>34710309.576777741</v>
      </c>
      <c r="E52" s="86">
        <v>3</v>
      </c>
      <c r="F52" s="95">
        <v>0.59811338354247712</v>
      </c>
    </row>
    <row r="53" spans="1:6" x14ac:dyDescent="0.25">
      <c r="A53" s="86" t="s">
        <v>98</v>
      </c>
      <c r="B53" s="11">
        <v>0.7</v>
      </c>
      <c r="C53" s="4">
        <v>6615918.6328754341</v>
      </c>
      <c r="D53" s="4">
        <v>11489356.68719309</v>
      </c>
      <c r="E53" s="86">
        <v>1</v>
      </c>
      <c r="F53" s="95">
        <v>0.57583020641986482</v>
      </c>
    </row>
    <row r="54" spans="1:6" x14ac:dyDescent="0.25">
      <c r="A54" s="86" t="s">
        <v>98</v>
      </c>
      <c r="B54" s="11">
        <v>0.7</v>
      </c>
      <c r="C54" s="4">
        <v>13427246.15049547</v>
      </c>
      <c r="D54" s="4">
        <v>22974077.759701069</v>
      </c>
      <c r="E54" s="86">
        <v>2</v>
      </c>
      <c r="F54" s="95">
        <v>0.58445201983210027</v>
      </c>
    </row>
    <row r="55" spans="1:6" x14ac:dyDescent="0.25">
      <c r="A55" s="86" t="s">
        <v>98</v>
      </c>
      <c r="B55" s="11">
        <v>0.7</v>
      </c>
      <c r="C55" s="4">
        <v>20046805.225292489</v>
      </c>
      <c r="D55" s="4">
        <v>34638900.515539318</v>
      </c>
      <c r="E55" s="86">
        <v>3</v>
      </c>
      <c r="F55" s="95">
        <v>0.57873676493402093</v>
      </c>
    </row>
    <row r="56" spans="1:6" x14ac:dyDescent="0.25">
      <c r="A56" s="86" t="s">
        <v>104</v>
      </c>
      <c r="B56" s="11">
        <v>0.68</v>
      </c>
      <c r="C56" s="4">
        <v>6231257.6137634674</v>
      </c>
      <c r="D56" s="4">
        <v>11383109.90601808</v>
      </c>
      <c r="E56" s="86">
        <v>1</v>
      </c>
      <c r="F56" s="95">
        <v>0.54741258453582653</v>
      </c>
    </row>
    <row r="57" spans="1:6" x14ac:dyDescent="0.25">
      <c r="A57" s="86" t="s">
        <v>104</v>
      </c>
      <c r="B57" s="11">
        <v>0.68</v>
      </c>
      <c r="C57" s="4">
        <v>11646762.506666757</v>
      </c>
      <c r="D57" s="4">
        <v>22646954.208189283</v>
      </c>
      <c r="E57" s="86">
        <v>2</v>
      </c>
      <c r="F57" s="95">
        <v>0.51427500579321994</v>
      </c>
    </row>
    <row r="58" spans="1:6" x14ac:dyDescent="0.25">
      <c r="A58" s="86" t="s">
        <v>104</v>
      </c>
      <c r="B58" s="11">
        <v>0.68</v>
      </c>
      <c r="C58" s="4">
        <v>18191260.989444569</v>
      </c>
      <c r="D58" s="4">
        <v>34786603.009332687</v>
      </c>
      <c r="E58" s="86">
        <v>3</v>
      </c>
      <c r="F58" s="95">
        <v>0.5229387009853147</v>
      </c>
    </row>
    <row r="59" spans="1:6" x14ac:dyDescent="0.25">
      <c r="A59" s="86" t="s">
        <v>116</v>
      </c>
      <c r="B59" s="11">
        <v>0.65</v>
      </c>
      <c r="C59" s="4">
        <v>5511077.1166543029</v>
      </c>
      <c r="D59" s="4">
        <v>11286260.630043639</v>
      </c>
      <c r="E59" s="86">
        <v>1</v>
      </c>
      <c r="F59" s="95">
        <v>0.4882996501015735</v>
      </c>
    </row>
    <row r="60" spans="1:6" x14ac:dyDescent="0.25">
      <c r="A60" s="86" t="s">
        <v>116</v>
      </c>
      <c r="B60" s="11">
        <v>0.65</v>
      </c>
      <c r="C60" s="4">
        <v>10932909.784452023</v>
      </c>
      <c r="D60" s="4">
        <v>23095249.490166653</v>
      </c>
      <c r="E60" s="86">
        <v>2</v>
      </c>
      <c r="F60" s="95">
        <v>0.473383489061663</v>
      </c>
    </row>
    <row r="61" spans="1:6" x14ac:dyDescent="0.25">
      <c r="A61" s="86" t="s">
        <v>116</v>
      </c>
      <c r="B61" s="11">
        <v>0.65</v>
      </c>
      <c r="C61" s="4">
        <v>16565822.263963912</v>
      </c>
      <c r="D61" s="4">
        <v>34699895.042456023</v>
      </c>
      <c r="E61" s="86">
        <v>3</v>
      </c>
      <c r="F61" s="95">
        <v>0.4774026619863706</v>
      </c>
    </row>
  </sheetData>
  <mergeCells count="1">
    <mergeCell ref="B3:B4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9" r:id="rId4" name="CommandButton1">
          <controlPr defaultSize="0" autoLine="0" autoPict="0" r:id="rId5">
            <anchor moveWithCells="1">
              <from>
                <xdr:col>7</xdr:col>
                <xdr:colOff>45720</xdr:colOff>
                <xdr:row>3</xdr:row>
                <xdr:rowOff>144780</xdr:rowOff>
              </from>
              <to>
                <xdr:col>10</xdr:col>
                <xdr:colOff>190500</xdr:colOff>
                <xdr:row>7</xdr:row>
                <xdr:rowOff>30480</xdr:rowOff>
              </to>
            </anchor>
          </controlPr>
        </control>
      </mc:Choice>
      <mc:Fallback>
        <control shapeId="2049" r:id="rId4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1"/>
  <sheetViews>
    <sheetView showGridLines="0" tabSelected="1" workbookViewId="0">
      <selection activeCell="F21" sqref="F21"/>
    </sheetView>
  </sheetViews>
  <sheetFormatPr defaultRowHeight="13.2" x14ac:dyDescent="0.25"/>
  <cols>
    <col min="2" max="2" width="45.109375" bestFit="1" customWidth="1"/>
    <col min="3" max="3" width="19.88671875" customWidth="1"/>
  </cols>
  <sheetData>
    <row r="1" spans="1:5" s="127" customFormat="1" x14ac:dyDescent="0.25">
      <c r="A1" s="126" t="s">
        <v>138</v>
      </c>
    </row>
    <row r="2" spans="1:5" s="129" customFormat="1" ht="13.8" thickBot="1" x14ac:dyDescent="0.3">
      <c r="A2" s="128"/>
    </row>
    <row r="4" spans="1:5" x14ac:dyDescent="0.25">
      <c r="B4" s="17" t="s">
        <v>93</v>
      </c>
    </row>
    <row r="5" spans="1:5" x14ac:dyDescent="0.25">
      <c r="B5" t="s">
        <v>135</v>
      </c>
    </row>
    <row r="6" spans="1:5" x14ac:dyDescent="0.25">
      <c r="B6" t="s">
        <v>136</v>
      </c>
    </row>
    <row r="7" spans="1:5" x14ac:dyDescent="0.25">
      <c r="B7" t="s">
        <v>137</v>
      </c>
    </row>
    <row r="9" spans="1:5" x14ac:dyDescent="0.25">
      <c r="D9" s="16"/>
    </row>
    <row r="10" spans="1:5" x14ac:dyDescent="0.25">
      <c r="B10" s="20" t="s">
        <v>76</v>
      </c>
      <c r="C10" s="71">
        <v>-2</v>
      </c>
    </row>
    <row r="11" spans="1:5" x14ac:dyDescent="0.25">
      <c r="B11" s="20" t="s">
        <v>82</v>
      </c>
      <c r="C11" s="14">
        <v>1</v>
      </c>
      <c r="D11" s="1" t="s">
        <v>83</v>
      </c>
    </row>
    <row r="12" spans="1:5" x14ac:dyDescent="0.25">
      <c r="B12" s="20" t="s">
        <v>128</v>
      </c>
      <c r="C12" s="14">
        <v>3</v>
      </c>
      <c r="D12" s="1"/>
    </row>
    <row r="13" spans="1:5" ht="13.8" thickBot="1" x14ac:dyDescent="0.3"/>
    <row r="14" spans="1:5" ht="13.8" thickBot="1" x14ac:dyDescent="0.3">
      <c r="B14" s="20" t="s">
        <v>123</v>
      </c>
      <c r="C14" s="82">
        <f>Summary!J2</f>
        <v>76005526.168313801</v>
      </c>
    </row>
    <row r="15" spans="1:5" ht="13.8" thickBot="1" x14ac:dyDescent="0.3">
      <c r="B15" s="20" t="s">
        <v>122</v>
      </c>
      <c r="C15" s="72">
        <f>C14+Collateral!F2</f>
        <v>76005526.168313801</v>
      </c>
      <c r="D15" t="s">
        <v>129</v>
      </c>
      <c r="E15" s="81">
        <f>cappercentile</f>
        <v>0.65</v>
      </c>
    </row>
    <row r="16" spans="1:5" ht="13.8" thickBot="1" x14ac:dyDescent="0.3">
      <c r="B16" s="20" t="s">
        <v>126</v>
      </c>
      <c r="C16" s="72">
        <f>Summary!K2</f>
        <v>-38002763.084156901</v>
      </c>
      <c r="D16" t="s">
        <v>129</v>
      </c>
      <c r="E16" s="81">
        <f>5%</f>
        <v>0.05</v>
      </c>
    </row>
    <row r="17" spans="2:5" ht="13.8" thickBot="1" x14ac:dyDescent="0.3">
      <c r="B17" s="20"/>
      <c r="C17" s="85"/>
    </row>
    <row r="18" spans="2:5" ht="13.8" thickBot="1" x14ac:dyDescent="0.3">
      <c r="B18" s="20"/>
      <c r="C18" s="85"/>
    </row>
    <row r="21" spans="2:5" x14ac:dyDescent="0.25">
      <c r="E21" s="15"/>
    </row>
  </sheetData>
  <mergeCells count="1">
    <mergeCell ref="A1:XFD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L25"/>
  <sheetViews>
    <sheetView showGridLines="0" topLeftCell="C6" workbookViewId="0">
      <selection activeCell="F27" sqref="F27"/>
    </sheetView>
  </sheetViews>
  <sheetFormatPr defaultRowHeight="13.2" x14ac:dyDescent="0.25"/>
  <cols>
    <col min="1" max="1" width="8.109375" bestFit="1" customWidth="1"/>
    <col min="2" max="2" width="13.6640625" style="2" customWidth="1"/>
    <col min="3" max="3" width="15.5546875" customWidth="1"/>
    <col min="4" max="4" width="13.88671875" customWidth="1"/>
    <col min="5" max="5" width="11" customWidth="1"/>
    <col min="6" max="6" width="12.33203125" customWidth="1"/>
    <col min="11" max="11" width="12.88671875" bestFit="1" customWidth="1"/>
    <col min="12" max="12" width="12.6640625" customWidth="1"/>
  </cols>
  <sheetData>
    <row r="3" spans="1:12" x14ac:dyDescent="0.25">
      <c r="D3" s="134"/>
      <c r="J3" t="s">
        <v>134</v>
      </c>
    </row>
    <row r="4" spans="1:12" ht="9.75" customHeight="1" x14ac:dyDescent="0.25">
      <c r="D4" s="135"/>
      <c r="K4" t="s">
        <v>117</v>
      </c>
    </row>
    <row r="5" spans="1:12" s="68" customFormat="1" ht="39.75" customHeight="1" x14ac:dyDescent="0.25">
      <c r="A5" s="79"/>
      <c r="B5" s="79"/>
      <c r="C5" s="80"/>
      <c r="D5" s="80"/>
      <c r="E5" s="80"/>
      <c r="F5" s="80"/>
      <c r="I5" s="70" t="s">
        <v>99</v>
      </c>
      <c r="J5" s="70" t="s">
        <v>108</v>
      </c>
      <c r="K5" s="70" t="s">
        <v>118</v>
      </c>
      <c r="L5" s="70" t="s">
        <v>127</v>
      </c>
    </row>
    <row r="6" spans="1:12" x14ac:dyDescent="0.25">
      <c r="A6" s="75"/>
      <c r="B6"/>
      <c r="C6" s="2"/>
      <c r="F6" s="136" t="s">
        <v>125</v>
      </c>
      <c r="G6" s="138">
        <f>VLOOKUP(D7,ourating,3,FALSE)</f>
        <v>1</v>
      </c>
      <c r="I6" s="25" t="s">
        <v>97</v>
      </c>
      <c r="J6" s="25">
        <v>1</v>
      </c>
      <c r="K6" s="84">
        <f>1*(J6-1)/11</f>
        <v>0</v>
      </c>
      <c r="L6" s="84">
        <v>0.99</v>
      </c>
    </row>
    <row r="7" spans="1:12" x14ac:dyDescent="0.25">
      <c r="A7" s="75"/>
      <c r="B7"/>
      <c r="C7" s="20" t="s">
        <v>124</v>
      </c>
      <c r="D7" s="41" t="s">
        <v>116</v>
      </c>
      <c r="F7" s="137"/>
      <c r="G7" s="139"/>
      <c r="I7" s="25" t="s">
        <v>105</v>
      </c>
      <c r="J7" s="25">
        <v>1</v>
      </c>
      <c r="K7" s="84">
        <f t="shared" ref="K7:K24" si="0">1*(J7-1)/11</f>
        <v>0</v>
      </c>
      <c r="L7" s="84">
        <v>0.99</v>
      </c>
    </row>
    <row r="8" spans="1:12" x14ac:dyDescent="0.25">
      <c r="A8" s="75"/>
      <c r="B8" s="74"/>
      <c r="C8" s="75"/>
      <c r="D8" s="75"/>
      <c r="E8" s="77"/>
      <c r="F8" s="77"/>
      <c r="I8" s="25" t="s">
        <v>96</v>
      </c>
      <c r="J8" s="25">
        <v>2</v>
      </c>
      <c r="K8" s="84">
        <f t="shared" si="0"/>
        <v>9.0909090909090912E-2</v>
      </c>
      <c r="L8" s="84">
        <v>0.97</v>
      </c>
    </row>
    <row r="9" spans="1:12" x14ac:dyDescent="0.25">
      <c r="A9" s="75"/>
      <c r="B9" s="74"/>
      <c r="C9" s="75"/>
      <c r="D9" s="75"/>
      <c r="E9" s="77"/>
      <c r="F9" s="77"/>
      <c r="I9" s="25" t="s">
        <v>106</v>
      </c>
      <c r="J9" s="25">
        <v>2</v>
      </c>
      <c r="K9" s="84">
        <f t="shared" si="0"/>
        <v>9.0909090909090912E-2</v>
      </c>
      <c r="L9" s="84">
        <v>0.97</v>
      </c>
    </row>
    <row r="10" spans="1:12" x14ac:dyDescent="0.25">
      <c r="A10" s="75"/>
      <c r="B10" s="74"/>
      <c r="C10" s="75"/>
      <c r="D10" s="75"/>
      <c r="E10" s="77"/>
      <c r="F10" s="130" t="s">
        <v>127</v>
      </c>
      <c r="G10" s="133">
        <f>VLOOKUP(D7,ourating,4,FALSE)</f>
        <v>0.65</v>
      </c>
      <c r="I10" s="25" t="s">
        <v>107</v>
      </c>
      <c r="J10" s="25">
        <v>2</v>
      </c>
      <c r="K10" s="84">
        <f t="shared" si="0"/>
        <v>9.0909090909090912E-2</v>
      </c>
      <c r="L10" s="84">
        <v>0.97</v>
      </c>
    </row>
    <row r="11" spans="1:12" x14ac:dyDescent="0.25">
      <c r="A11" s="75"/>
      <c r="B11" s="74"/>
      <c r="C11" s="75"/>
      <c r="D11" s="75"/>
      <c r="E11" s="77"/>
      <c r="F11" s="131"/>
      <c r="G11" s="132"/>
      <c r="I11" s="25" t="s">
        <v>100</v>
      </c>
      <c r="J11" s="25">
        <v>3</v>
      </c>
      <c r="K11" s="84">
        <f t="shared" si="0"/>
        <v>0.18181818181818182</v>
      </c>
      <c r="L11" s="84">
        <v>0.95</v>
      </c>
    </row>
    <row r="12" spans="1:12" ht="12.75" customHeight="1" x14ac:dyDescent="0.25">
      <c r="A12" s="75"/>
      <c r="B12" s="74"/>
      <c r="C12" s="75"/>
      <c r="D12" s="75"/>
      <c r="E12" s="77"/>
      <c r="F12" s="132"/>
      <c r="G12" s="132"/>
      <c r="I12" s="25" t="s">
        <v>109</v>
      </c>
      <c r="J12" s="25">
        <v>3</v>
      </c>
      <c r="K12" s="84">
        <f t="shared" si="0"/>
        <v>0.18181818181818182</v>
      </c>
      <c r="L12" s="84">
        <v>0.95</v>
      </c>
    </row>
    <row r="13" spans="1:12" x14ac:dyDescent="0.25">
      <c r="A13" s="75"/>
      <c r="B13" s="74"/>
      <c r="C13" s="75"/>
      <c r="D13" s="75"/>
      <c r="E13" s="77"/>
      <c r="F13" s="77"/>
      <c r="I13" s="25" t="s">
        <v>110</v>
      </c>
      <c r="J13" s="25">
        <v>4</v>
      </c>
      <c r="K13" s="84">
        <f t="shared" si="0"/>
        <v>0.27272727272727271</v>
      </c>
      <c r="L13" s="84">
        <v>0.9</v>
      </c>
    </row>
    <row r="14" spans="1:12" x14ac:dyDescent="0.25">
      <c r="A14" s="75"/>
      <c r="B14" s="74"/>
      <c r="C14" s="75"/>
      <c r="D14" s="75"/>
      <c r="E14" s="77"/>
      <c r="F14" s="77"/>
      <c r="I14" s="25" t="s">
        <v>102</v>
      </c>
      <c r="J14" s="25">
        <v>4</v>
      </c>
      <c r="K14" s="84">
        <f t="shared" si="0"/>
        <v>0.27272727272727271</v>
      </c>
      <c r="L14" s="84">
        <v>0.9</v>
      </c>
    </row>
    <row r="15" spans="1:12" x14ac:dyDescent="0.25">
      <c r="A15" s="75"/>
      <c r="B15" s="74"/>
      <c r="C15" s="75"/>
      <c r="D15" s="75"/>
      <c r="E15" s="77"/>
      <c r="F15" s="77"/>
      <c r="I15" s="25" t="s">
        <v>112</v>
      </c>
      <c r="J15" s="25">
        <v>5</v>
      </c>
      <c r="K15" s="84">
        <f t="shared" si="0"/>
        <v>0.36363636363636365</v>
      </c>
      <c r="L15" s="84">
        <v>0.85</v>
      </c>
    </row>
    <row r="16" spans="1:12" x14ac:dyDescent="0.25">
      <c r="A16" s="75"/>
      <c r="B16" s="74"/>
      <c r="C16" s="75"/>
      <c r="D16" s="75"/>
      <c r="E16" s="77"/>
      <c r="F16" s="77"/>
      <c r="I16" s="25" t="s">
        <v>113</v>
      </c>
      <c r="J16" s="25">
        <v>6</v>
      </c>
      <c r="K16" s="84">
        <f t="shared" si="0"/>
        <v>0.45454545454545453</v>
      </c>
      <c r="L16" s="84">
        <v>0.82</v>
      </c>
    </row>
    <row r="17" spans="1:12" x14ac:dyDescent="0.25">
      <c r="A17" s="75"/>
      <c r="B17" s="74"/>
      <c r="C17" s="75"/>
      <c r="D17" s="75"/>
      <c r="E17" s="77"/>
      <c r="F17" s="77"/>
      <c r="I17" s="25" t="s">
        <v>103</v>
      </c>
      <c r="J17" s="25">
        <v>7</v>
      </c>
      <c r="K17" s="84">
        <f t="shared" si="0"/>
        <v>0.54545454545454541</v>
      </c>
      <c r="L17" s="84">
        <v>0.8</v>
      </c>
    </row>
    <row r="18" spans="1:12" x14ac:dyDescent="0.25">
      <c r="A18" s="75"/>
      <c r="B18" s="74"/>
      <c r="C18" s="75"/>
      <c r="D18" s="75"/>
      <c r="E18" s="77"/>
      <c r="F18" s="77"/>
      <c r="I18" s="25" t="s">
        <v>111</v>
      </c>
      <c r="J18" s="25">
        <v>8</v>
      </c>
      <c r="K18" s="84">
        <f t="shared" si="0"/>
        <v>0.63636363636363635</v>
      </c>
      <c r="L18" s="84">
        <v>0.78</v>
      </c>
    </row>
    <row r="19" spans="1:12" x14ac:dyDescent="0.25">
      <c r="A19" s="75"/>
      <c r="B19" s="74"/>
      <c r="C19" s="75"/>
      <c r="D19" s="75"/>
      <c r="E19" s="77" t="s">
        <v>143</v>
      </c>
      <c r="F19" s="77"/>
      <c r="I19" s="25" t="s">
        <v>114</v>
      </c>
      <c r="J19" s="25">
        <v>9</v>
      </c>
      <c r="K19" s="84">
        <f t="shared" si="0"/>
        <v>0.72727272727272729</v>
      </c>
      <c r="L19" s="84">
        <v>0.75</v>
      </c>
    </row>
    <row r="20" spans="1:12" x14ac:dyDescent="0.25">
      <c r="A20" s="75"/>
      <c r="B20" s="74"/>
      <c r="C20" s="75"/>
      <c r="D20" s="75"/>
      <c r="E20" s="77"/>
      <c r="F20" s="77"/>
      <c r="I20" s="25" t="s">
        <v>101</v>
      </c>
      <c r="J20" s="25">
        <v>9</v>
      </c>
      <c r="K20" s="84">
        <f t="shared" si="0"/>
        <v>0.72727272727272729</v>
      </c>
      <c r="L20" s="84">
        <v>0.75</v>
      </c>
    </row>
    <row r="21" spans="1:12" x14ac:dyDescent="0.25">
      <c r="A21" s="75"/>
      <c r="B21" s="74"/>
      <c r="C21" s="75"/>
      <c r="D21" s="75"/>
      <c r="E21" s="77"/>
      <c r="F21" s="77"/>
      <c r="I21" s="25" t="s">
        <v>115</v>
      </c>
      <c r="J21" s="25">
        <v>10</v>
      </c>
      <c r="K21" s="84">
        <f t="shared" si="0"/>
        <v>0.81818181818181823</v>
      </c>
      <c r="L21" s="84">
        <v>0.73</v>
      </c>
    </row>
    <row r="22" spans="1:12" x14ac:dyDescent="0.25">
      <c r="A22" s="75"/>
      <c r="B22" s="74"/>
      <c r="C22" s="75"/>
      <c r="D22" s="75"/>
      <c r="E22" s="77"/>
      <c r="F22" s="77"/>
      <c r="I22" s="25" t="s">
        <v>98</v>
      </c>
      <c r="J22" s="25">
        <v>11</v>
      </c>
      <c r="K22" s="84">
        <f t="shared" si="0"/>
        <v>0.90909090909090906</v>
      </c>
      <c r="L22" s="84">
        <v>0.7</v>
      </c>
    </row>
    <row r="23" spans="1:12" x14ac:dyDescent="0.25">
      <c r="A23" s="75"/>
      <c r="B23" s="74"/>
      <c r="C23" s="75"/>
      <c r="D23" s="75"/>
      <c r="E23" s="77"/>
      <c r="F23" s="77"/>
      <c r="I23" s="25" t="s">
        <v>104</v>
      </c>
      <c r="J23" s="25">
        <v>11</v>
      </c>
      <c r="K23" s="84">
        <f t="shared" si="0"/>
        <v>0.90909090909090906</v>
      </c>
      <c r="L23" s="84">
        <v>0.68</v>
      </c>
    </row>
    <row r="24" spans="1:12" x14ac:dyDescent="0.25">
      <c r="A24" s="75"/>
      <c r="B24" s="74"/>
      <c r="C24" s="75"/>
      <c r="D24" s="75"/>
      <c r="E24" s="77"/>
      <c r="F24" s="77"/>
      <c r="I24" s="25" t="s">
        <v>116</v>
      </c>
      <c r="J24" s="25">
        <v>12</v>
      </c>
      <c r="K24" s="84">
        <f t="shared" si="0"/>
        <v>1</v>
      </c>
      <c r="L24" s="84">
        <v>0.65</v>
      </c>
    </row>
    <row r="25" spans="1:12" x14ac:dyDescent="0.25">
      <c r="A25" s="75"/>
      <c r="B25" s="74"/>
      <c r="C25" s="75"/>
      <c r="D25" s="75"/>
      <c r="E25" s="77"/>
      <c r="F25" s="77"/>
    </row>
  </sheetData>
  <mergeCells count="5">
    <mergeCell ref="F10:F12"/>
    <mergeCell ref="G10:G12"/>
    <mergeCell ref="D3:D4"/>
    <mergeCell ref="F6:F7"/>
    <mergeCell ref="G6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46"/>
  <sheetViews>
    <sheetView showGridLines="0" workbookViewId="0">
      <selection activeCell="G12" sqref="G12"/>
    </sheetView>
  </sheetViews>
  <sheetFormatPr defaultRowHeight="13.2" x14ac:dyDescent="0.25"/>
  <cols>
    <col min="1" max="1" width="8.109375" bestFit="1" customWidth="1"/>
    <col min="2" max="2" width="13.6640625" style="2" customWidth="1"/>
    <col min="4" max="4" width="13.88671875" customWidth="1"/>
    <col min="5" max="5" width="11" customWidth="1"/>
    <col min="11" max="11" width="12.88671875" bestFit="1" customWidth="1"/>
  </cols>
  <sheetData>
    <row r="1" spans="1:11" x14ac:dyDescent="0.25">
      <c r="B1" s="74"/>
      <c r="C1" s="75"/>
      <c r="D1" s="75"/>
      <c r="E1" s="141"/>
      <c r="F1" s="75"/>
    </row>
    <row r="2" spans="1:11" x14ac:dyDescent="0.25">
      <c r="B2" s="76"/>
      <c r="C2" s="75"/>
      <c r="D2" s="75"/>
      <c r="E2" s="141"/>
      <c r="F2" s="77"/>
    </row>
    <row r="3" spans="1:11" x14ac:dyDescent="0.25">
      <c r="D3" s="134" t="s">
        <v>120</v>
      </c>
    </row>
    <row r="4" spans="1:11" x14ac:dyDescent="0.25">
      <c r="D4" s="140"/>
      <c r="K4" t="s">
        <v>117</v>
      </c>
    </row>
    <row r="5" spans="1:11" s="68" customFormat="1" ht="30" customHeight="1" x14ac:dyDescent="0.25">
      <c r="A5" s="29"/>
      <c r="B5" s="29" t="s">
        <v>0</v>
      </c>
      <c r="C5" s="70" t="s">
        <v>94</v>
      </c>
      <c r="D5" s="70" t="s">
        <v>119</v>
      </c>
      <c r="E5" s="70" t="s">
        <v>121</v>
      </c>
      <c r="F5" s="70" t="s">
        <v>95</v>
      </c>
      <c r="I5" s="70" t="s">
        <v>99</v>
      </c>
      <c r="J5" s="70" t="s">
        <v>108</v>
      </c>
      <c r="K5" s="70" t="s">
        <v>118</v>
      </c>
    </row>
    <row r="6" spans="1:11" x14ac:dyDescent="0.25">
      <c r="A6" s="25">
        <v>1</v>
      </c>
      <c r="B6" s="27" t="s">
        <v>144</v>
      </c>
      <c r="C6" s="41" t="s">
        <v>105</v>
      </c>
      <c r="D6" s="41"/>
      <c r="E6" s="69">
        <f t="shared" ref="E6:E18" si="0">VLOOKUP(C6,ratingmap,3,FALSE)</f>
        <v>0</v>
      </c>
      <c r="F6" s="69">
        <f>IF(D6="",E6,D6)</f>
        <v>0</v>
      </c>
      <c r="I6" s="25" t="s">
        <v>97</v>
      </c>
      <c r="J6" s="25">
        <v>1</v>
      </c>
      <c r="K6" s="84">
        <f>1*(J6-1)/11</f>
        <v>0</v>
      </c>
    </row>
    <row r="7" spans="1:11" x14ac:dyDescent="0.25">
      <c r="A7" s="25">
        <v>2</v>
      </c>
      <c r="B7" s="27" t="s">
        <v>145</v>
      </c>
      <c r="C7" s="41" t="s">
        <v>106</v>
      </c>
      <c r="D7" s="41"/>
      <c r="E7" s="69">
        <f t="shared" si="0"/>
        <v>9.0909090909090912E-2</v>
      </c>
      <c r="F7" s="69">
        <f t="shared" ref="F7:F25" si="1">IF(D7="",E7,D7)</f>
        <v>9.0909090909090912E-2</v>
      </c>
      <c r="I7" s="25" t="s">
        <v>105</v>
      </c>
      <c r="J7" s="25">
        <v>1</v>
      </c>
      <c r="K7" s="84">
        <f t="shared" ref="K7:K24" si="2">1*(J7-1)/11</f>
        <v>0</v>
      </c>
    </row>
    <row r="8" spans="1:11" x14ac:dyDescent="0.25">
      <c r="A8" s="25">
        <v>3</v>
      </c>
      <c r="B8" s="27" t="s">
        <v>146</v>
      </c>
      <c r="C8" s="41" t="s">
        <v>102</v>
      </c>
      <c r="D8" s="41"/>
      <c r="E8" s="69">
        <f t="shared" si="0"/>
        <v>0.27272727272727271</v>
      </c>
      <c r="F8" s="69">
        <f t="shared" si="1"/>
        <v>0.27272727272727271</v>
      </c>
      <c r="I8" s="25" t="s">
        <v>96</v>
      </c>
      <c r="J8" s="25">
        <v>2</v>
      </c>
      <c r="K8" s="84">
        <f t="shared" si="2"/>
        <v>9.0909090909090912E-2</v>
      </c>
    </row>
    <row r="9" spans="1:11" x14ac:dyDescent="0.25">
      <c r="A9" s="25">
        <v>4</v>
      </c>
      <c r="B9" s="27" t="s">
        <v>147</v>
      </c>
      <c r="C9" s="41" t="s">
        <v>112</v>
      </c>
      <c r="D9" s="41"/>
      <c r="E9" s="69">
        <f t="shared" si="0"/>
        <v>0.36363636363636365</v>
      </c>
      <c r="F9" s="69">
        <f t="shared" si="1"/>
        <v>0.36363636363636365</v>
      </c>
      <c r="I9" s="25" t="s">
        <v>106</v>
      </c>
      <c r="J9" s="25">
        <v>2</v>
      </c>
      <c r="K9" s="84">
        <f t="shared" si="2"/>
        <v>9.0909090909090912E-2</v>
      </c>
    </row>
    <row r="10" spans="1:11" x14ac:dyDescent="0.25">
      <c r="A10" s="25">
        <v>5</v>
      </c>
      <c r="B10" s="27" t="s">
        <v>148</v>
      </c>
      <c r="C10" s="41" t="s">
        <v>113</v>
      </c>
      <c r="D10" s="41"/>
      <c r="E10" s="69">
        <f t="shared" si="0"/>
        <v>0.45454545454545453</v>
      </c>
      <c r="F10" s="69">
        <f t="shared" si="1"/>
        <v>0.45454545454545453</v>
      </c>
      <c r="I10" s="25" t="s">
        <v>107</v>
      </c>
      <c r="J10" s="25">
        <v>2</v>
      </c>
      <c r="K10" s="84">
        <f t="shared" si="2"/>
        <v>9.0909090909090912E-2</v>
      </c>
    </row>
    <row r="11" spans="1:11" x14ac:dyDescent="0.25">
      <c r="A11" s="25">
        <v>6</v>
      </c>
      <c r="B11" s="27" t="s">
        <v>157</v>
      </c>
      <c r="C11" s="41" t="s">
        <v>114</v>
      </c>
      <c r="D11" s="41"/>
      <c r="E11" s="69">
        <f t="shared" si="0"/>
        <v>0.72727272727272729</v>
      </c>
      <c r="F11" s="69">
        <f t="shared" si="1"/>
        <v>0.72727272727272729</v>
      </c>
      <c r="I11" s="25" t="s">
        <v>100</v>
      </c>
      <c r="J11" s="25">
        <v>3</v>
      </c>
      <c r="K11" s="84">
        <f t="shared" si="2"/>
        <v>0.18181818181818182</v>
      </c>
    </row>
    <row r="12" spans="1:11" x14ac:dyDescent="0.25">
      <c r="A12" s="25">
        <v>7</v>
      </c>
      <c r="B12" s="27" t="s">
        <v>162</v>
      </c>
      <c r="C12" s="41" t="s">
        <v>115</v>
      </c>
      <c r="D12" s="41"/>
      <c r="E12" s="69">
        <f t="shared" si="0"/>
        <v>0.81818181818181823</v>
      </c>
      <c r="F12" s="69">
        <f t="shared" si="1"/>
        <v>0.81818181818181823</v>
      </c>
      <c r="I12" s="25" t="s">
        <v>109</v>
      </c>
      <c r="J12" s="25">
        <v>3</v>
      </c>
      <c r="K12" s="84">
        <f t="shared" si="2"/>
        <v>0.18181818181818182</v>
      </c>
    </row>
    <row r="13" spans="1:11" x14ac:dyDescent="0.25">
      <c r="A13" s="25">
        <v>8</v>
      </c>
      <c r="B13" s="27" t="s">
        <v>149</v>
      </c>
      <c r="C13" s="41" t="s">
        <v>105</v>
      </c>
      <c r="D13" s="41"/>
      <c r="E13" s="69">
        <f t="shared" si="0"/>
        <v>0</v>
      </c>
      <c r="F13" s="69">
        <f t="shared" si="1"/>
        <v>0</v>
      </c>
      <c r="I13" s="25" t="s">
        <v>110</v>
      </c>
      <c r="J13" s="25">
        <v>4</v>
      </c>
      <c r="K13" s="84">
        <f t="shared" si="2"/>
        <v>0.27272727272727271</v>
      </c>
    </row>
    <row r="14" spans="1:11" x14ac:dyDescent="0.25">
      <c r="A14" s="25">
        <v>9</v>
      </c>
      <c r="B14" s="27" t="s">
        <v>156</v>
      </c>
      <c r="C14" s="41" t="s">
        <v>96</v>
      </c>
      <c r="D14" s="41"/>
      <c r="E14" s="69">
        <f t="shared" si="0"/>
        <v>9.0909090909090912E-2</v>
      </c>
      <c r="F14" s="69">
        <f t="shared" si="1"/>
        <v>9.0909090909090912E-2</v>
      </c>
      <c r="I14" s="25" t="s">
        <v>102</v>
      </c>
      <c r="J14" s="25">
        <v>4</v>
      </c>
      <c r="K14" s="84">
        <f t="shared" si="2"/>
        <v>0.27272727272727271</v>
      </c>
    </row>
    <row r="15" spans="1:11" x14ac:dyDescent="0.25">
      <c r="A15" s="25">
        <v>10</v>
      </c>
      <c r="B15" s="27" t="s">
        <v>150</v>
      </c>
      <c r="C15" s="41" t="s">
        <v>96</v>
      </c>
      <c r="D15" s="41"/>
      <c r="E15" s="69">
        <f t="shared" si="0"/>
        <v>9.0909090909090912E-2</v>
      </c>
      <c r="F15" s="69">
        <f t="shared" si="1"/>
        <v>9.0909090909090912E-2</v>
      </c>
      <c r="I15" s="25" t="s">
        <v>112</v>
      </c>
      <c r="J15" s="25">
        <v>5</v>
      </c>
      <c r="K15" s="84">
        <f t="shared" si="2"/>
        <v>0.36363636363636365</v>
      </c>
    </row>
    <row r="16" spans="1:11" x14ac:dyDescent="0.25">
      <c r="A16" s="25">
        <v>11</v>
      </c>
      <c r="B16" s="27" t="s">
        <v>151</v>
      </c>
      <c r="C16" s="41" t="s">
        <v>100</v>
      </c>
      <c r="D16" s="41"/>
      <c r="E16" s="69">
        <f t="shared" si="0"/>
        <v>0.18181818181818182</v>
      </c>
      <c r="F16" s="69">
        <f t="shared" si="1"/>
        <v>0.18181818181818182</v>
      </c>
      <c r="I16" s="25" t="s">
        <v>113</v>
      </c>
      <c r="J16" s="25">
        <v>6</v>
      </c>
      <c r="K16" s="84">
        <f t="shared" si="2"/>
        <v>0.45454545454545453</v>
      </c>
    </row>
    <row r="17" spans="1:11" x14ac:dyDescent="0.25">
      <c r="A17" s="25">
        <v>12</v>
      </c>
      <c r="B17" s="27" t="s">
        <v>152</v>
      </c>
      <c r="C17" s="41" t="s">
        <v>102</v>
      </c>
      <c r="D17" s="41"/>
      <c r="E17" s="69">
        <f t="shared" si="0"/>
        <v>0.27272727272727271</v>
      </c>
      <c r="F17" s="69">
        <f t="shared" si="1"/>
        <v>0.27272727272727271</v>
      </c>
      <c r="I17" s="25" t="s">
        <v>103</v>
      </c>
      <c r="J17" s="25">
        <v>7</v>
      </c>
      <c r="K17" s="84">
        <f t="shared" si="2"/>
        <v>0.54545454545454541</v>
      </c>
    </row>
    <row r="18" spans="1:11" x14ac:dyDescent="0.25">
      <c r="A18" s="25">
        <v>13</v>
      </c>
      <c r="B18" s="27" t="s">
        <v>160</v>
      </c>
      <c r="C18" s="41" t="s">
        <v>114</v>
      </c>
      <c r="D18" s="41"/>
      <c r="E18" s="69">
        <f t="shared" si="0"/>
        <v>0.72727272727272729</v>
      </c>
      <c r="F18" s="69">
        <f t="shared" si="1"/>
        <v>0.72727272727272729</v>
      </c>
      <c r="I18" s="25" t="s">
        <v>111</v>
      </c>
      <c r="J18" s="25">
        <v>8</v>
      </c>
      <c r="K18" s="84">
        <f t="shared" si="2"/>
        <v>0.63636363636363635</v>
      </c>
    </row>
    <row r="19" spans="1:11" x14ac:dyDescent="0.25">
      <c r="A19" s="25">
        <v>14</v>
      </c>
      <c r="B19" s="27" t="s">
        <v>161</v>
      </c>
      <c r="C19" s="41" t="s">
        <v>116</v>
      </c>
      <c r="D19" s="41"/>
      <c r="E19" s="69">
        <f t="shared" ref="E19:E25" si="3">VLOOKUP(C19,ratingmap,3,FALSE)</f>
        <v>1</v>
      </c>
      <c r="F19" s="69">
        <f t="shared" si="1"/>
        <v>1</v>
      </c>
      <c r="I19" s="25" t="s">
        <v>114</v>
      </c>
      <c r="J19" s="25">
        <v>9</v>
      </c>
      <c r="K19" s="84">
        <f t="shared" si="2"/>
        <v>0.72727272727272729</v>
      </c>
    </row>
    <row r="20" spans="1:11" x14ac:dyDescent="0.25">
      <c r="A20" s="25">
        <v>15</v>
      </c>
      <c r="B20" s="27" t="s">
        <v>153</v>
      </c>
      <c r="C20" s="41" t="s">
        <v>96</v>
      </c>
      <c r="D20" s="41"/>
      <c r="E20" s="69">
        <f t="shared" si="3"/>
        <v>9.0909090909090912E-2</v>
      </c>
      <c r="F20" s="69">
        <f t="shared" si="1"/>
        <v>9.0909090909090912E-2</v>
      </c>
      <c r="I20" s="25" t="s">
        <v>101</v>
      </c>
      <c r="J20" s="25">
        <v>9</v>
      </c>
      <c r="K20" s="84">
        <f t="shared" si="2"/>
        <v>0.72727272727272729</v>
      </c>
    </row>
    <row r="21" spans="1:11" x14ac:dyDescent="0.25">
      <c r="A21" s="25">
        <v>16</v>
      </c>
      <c r="B21" s="27" t="s">
        <v>154</v>
      </c>
      <c r="C21" s="41" t="s">
        <v>101</v>
      </c>
      <c r="D21" s="41"/>
      <c r="E21" s="69">
        <f t="shared" si="3"/>
        <v>0.72727272727272729</v>
      </c>
      <c r="F21" s="69">
        <f t="shared" si="1"/>
        <v>0.72727272727272729</v>
      </c>
      <c r="I21" s="25" t="s">
        <v>115</v>
      </c>
      <c r="J21" s="25">
        <v>10</v>
      </c>
      <c r="K21" s="84">
        <f t="shared" si="2"/>
        <v>0.81818181818181823</v>
      </c>
    </row>
    <row r="22" spans="1:11" x14ac:dyDescent="0.25">
      <c r="A22" s="25">
        <v>17</v>
      </c>
      <c r="B22" s="27" t="s">
        <v>159</v>
      </c>
      <c r="C22" s="41" t="s">
        <v>115</v>
      </c>
      <c r="D22" s="41"/>
      <c r="E22" s="69">
        <f t="shared" si="3"/>
        <v>0.81818181818181823</v>
      </c>
      <c r="F22" s="69">
        <f t="shared" si="1"/>
        <v>0.81818181818181823</v>
      </c>
      <c r="I22" s="25" t="s">
        <v>98</v>
      </c>
      <c r="J22" s="25">
        <v>11</v>
      </c>
      <c r="K22" s="84">
        <f t="shared" si="2"/>
        <v>0.90909090909090906</v>
      </c>
    </row>
    <row r="23" spans="1:11" x14ac:dyDescent="0.25">
      <c r="A23" s="25">
        <v>18</v>
      </c>
      <c r="B23" s="27" t="s">
        <v>155</v>
      </c>
      <c r="C23" s="41" t="s">
        <v>102</v>
      </c>
      <c r="D23" s="41"/>
      <c r="E23" s="69">
        <f t="shared" si="3"/>
        <v>0.27272727272727271</v>
      </c>
      <c r="F23" s="69">
        <f t="shared" si="1"/>
        <v>0.27272727272727271</v>
      </c>
      <c r="I23" s="25" t="s">
        <v>104</v>
      </c>
      <c r="J23" s="25">
        <v>11</v>
      </c>
      <c r="K23" s="84">
        <f t="shared" si="2"/>
        <v>0.90909090909090906</v>
      </c>
    </row>
    <row r="24" spans="1:11" x14ac:dyDescent="0.25">
      <c r="A24" s="25">
        <v>19</v>
      </c>
      <c r="B24" s="27" t="s">
        <v>158</v>
      </c>
      <c r="C24" s="41" t="s">
        <v>101</v>
      </c>
      <c r="D24" s="41"/>
      <c r="E24" s="69">
        <f t="shared" si="3"/>
        <v>0.72727272727272729</v>
      </c>
      <c r="F24" s="69">
        <f t="shared" si="1"/>
        <v>0.72727272727272729</v>
      </c>
      <c r="I24" s="25" t="s">
        <v>116</v>
      </c>
      <c r="J24" s="25">
        <v>12</v>
      </c>
      <c r="K24" s="84">
        <f t="shared" si="2"/>
        <v>1</v>
      </c>
    </row>
    <row r="25" spans="1:11" x14ac:dyDescent="0.25">
      <c r="A25" s="25">
        <v>20</v>
      </c>
      <c r="B25" s="27" t="s">
        <v>163</v>
      </c>
      <c r="C25" s="41" t="s">
        <v>115</v>
      </c>
      <c r="D25" s="41"/>
      <c r="E25" s="69">
        <f t="shared" si="3"/>
        <v>0.81818181818181823</v>
      </c>
      <c r="F25" s="69">
        <f t="shared" si="1"/>
        <v>0.81818181818181823</v>
      </c>
    </row>
    <row r="27" spans="1:11" x14ac:dyDescent="0.25">
      <c r="B27"/>
    </row>
    <row r="28" spans="1:11" x14ac:dyDescent="0.25">
      <c r="B28"/>
    </row>
    <row r="29" spans="1:11" x14ac:dyDescent="0.25">
      <c r="B29"/>
    </row>
    <row r="30" spans="1:11" x14ac:dyDescent="0.25">
      <c r="B30"/>
    </row>
    <row r="31" spans="1:11" x14ac:dyDescent="0.25">
      <c r="B31"/>
    </row>
    <row r="32" spans="1:11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</sheetData>
  <mergeCells count="2">
    <mergeCell ref="D3:D4"/>
    <mergeCell ref="E1:E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5:BJ15"/>
  <sheetViews>
    <sheetView showGridLines="0" topLeftCell="AM1" workbookViewId="0">
      <selection activeCell="AN14" sqref="AN14"/>
    </sheetView>
  </sheetViews>
  <sheetFormatPr defaultRowHeight="13.2" x14ac:dyDescent="0.25"/>
  <cols>
    <col min="2" max="2" width="34.6640625" style="2" customWidth="1"/>
  </cols>
  <sheetData>
    <row r="5" spans="2:62" x14ac:dyDescent="0.25">
      <c r="B5" s="20" t="s">
        <v>71</v>
      </c>
      <c r="C5" s="23">
        <v>1</v>
      </c>
      <c r="D5" s="23">
        <v>2</v>
      </c>
      <c r="E5" s="23">
        <v>3</v>
      </c>
      <c r="F5" s="23">
        <v>4</v>
      </c>
      <c r="G5" s="23">
        <v>5</v>
      </c>
      <c r="H5" s="23">
        <v>6</v>
      </c>
      <c r="I5" s="23">
        <v>7</v>
      </c>
      <c r="J5" s="23">
        <v>8</v>
      </c>
      <c r="K5" s="23">
        <v>9</v>
      </c>
      <c r="L5" s="23">
        <v>10</v>
      </c>
      <c r="M5" s="23">
        <v>11</v>
      </c>
      <c r="N5" s="23">
        <v>12</v>
      </c>
      <c r="O5" s="23">
        <v>13</v>
      </c>
      <c r="P5" s="23">
        <v>14</v>
      </c>
      <c r="Q5" s="23">
        <v>15</v>
      </c>
      <c r="R5" s="23">
        <v>16</v>
      </c>
      <c r="S5" s="23">
        <v>17</v>
      </c>
      <c r="T5" s="23">
        <v>18</v>
      </c>
      <c r="U5" s="23">
        <v>19</v>
      </c>
      <c r="V5" s="23">
        <v>20</v>
      </c>
      <c r="W5" s="23">
        <v>21</v>
      </c>
      <c r="X5" s="23">
        <v>22</v>
      </c>
      <c r="Y5" s="23">
        <v>23</v>
      </c>
      <c r="Z5" s="23">
        <v>24</v>
      </c>
      <c r="AA5" s="23">
        <v>25</v>
      </c>
      <c r="AB5" s="23">
        <v>26</v>
      </c>
      <c r="AC5" s="23">
        <v>27</v>
      </c>
      <c r="AD5" s="23">
        <v>28</v>
      </c>
      <c r="AE5" s="23">
        <v>29</v>
      </c>
      <c r="AF5" s="23">
        <v>30</v>
      </c>
      <c r="AG5" s="23">
        <v>31</v>
      </c>
      <c r="AH5" s="23">
        <v>32</v>
      </c>
      <c r="AI5" s="23">
        <v>33</v>
      </c>
      <c r="AJ5" s="23">
        <v>34</v>
      </c>
      <c r="AK5" s="23">
        <v>35</v>
      </c>
      <c r="AL5" s="23">
        <v>36</v>
      </c>
      <c r="AM5" s="23">
        <v>37</v>
      </c>
      <c r="AN5" s="23">
        <v>38</v>
      </c>
      <c r="AO5" s="23">
        <v>39</v>
      </c>
      <c r="AP5" s="23">
        <v>40</v>
      </c>
      <c r="AQ5" s="23">
        <v>41</v>
      </c>
      <c r="AR5" s="23">
        <v>42</v>
      </c>
      <c r="AS5" s="23">
        <v>43</v>
      </c>
      <c r="AT5" s="23">
        <v>44</v>
      </c>
      <c r="AU5" s="23">
        <v>45</v>
      </c>
      <c r="AV5" s="23">
        <v>46</v>
      </c>
      <c r="AW5" s="23">
        <v>47</v>
      </c>
      <c r="AX5" s="23">
        <v>48</v>
      </c>
      <c r="AY5" s="23">
        <v>49</v>
      </c>
      <c r="AZ5" s="23">
        <v>50</v>
      </c>
      <c r="BA5" s="23">
        <v>51</v>
      </c>
      <c r="BB5" s="23">
        <v>52</v>
      </c>
      <c r="BC5" s="23">
        <v>53</v>
      </c>
      <c r="BD5" s="23">
        <v>54</v>
      </c>
      <c r="BE5" s="23">
        <v>55</v>
      </c>
      <c r="BF5" s="23">
        <v>56</v>
      </c>
      <c r="BG5" s="23">
        <v>57</v>
      </c>
      <c r="BH5" s="23">
        <v>58</v>
      </c>
      <c r="BI5" s="23">
        <v>59</v>
      </c>
      <c r="BJ5" s="23">
        <v>60</v>
      </c>
    </row>
    <row r="6" spans="2:62" s="6" customFormat="1" x14ac:dyDescent="0.25">
      <c r="B6" s="21" t="s">
        <v>68</v>
      </c>
      <c r="C6" s="18">
        <v>3</v>
      </c>
      <c r="D6" s="18">
        <v>3</v>
      </c>
      <c r="E6" s="18">
        <v>3</v>
      </c>
      <c r="F6" s="18">
        <v>3</v>
      </c>
      <c r="G6" s="18">
        <v>3</v>
      </c>
      <c r="H6" s="18">
        <v>3</v>
      </c>
      <c r="I6" s="18">
        <v>3</v>
      </c>
      <c r="J6" s="18">
        <v>3</v>
      </c>
      <c r="K6" s="18">
        <v>3</v>
      </c>
      <c r="L6" s="18">
        <v>3</v>
      </c>
      <c r="M6" s="18">
        <v>3</v>
      </c>
      <c r="N6" s="18">
        <v>3</v>
      </c>
      <c r="O6" s="18">
        <v>3</v>
      </c>
      <c r="P6" s="18">
        <v>3</v>
      </c>
      <c r="Q6" s="18">
        <v>3</v>
      </c>
      <c r="R6" s="18">
        <v>3</v>
      </c>
      <c r="S6" s="18">
        <v>3</v>
      </c>
      <c r="T6" s="18">
        <v>3</v>
      </c>
      <c r="U6" s="18">
        <v>3</v>
      </c>
      <c r="V6" s="18">
        <v>3</v>
      </c>
      <c r="W6" s="18">
        <v>3</v>
      </c>
      <c r="X6" s="18">
        <v>3</v>
      </c>
      <c r="Y6" s="18">
        <v>3</v>
      </c>
      <c r="Z6" s="18">
        <v>3</v>
      </c>
      <c r="AA6" s="18">
        <v>3</v>
      </c>
      <c r="AB6" s="18">
        <v>3</v>
      </c>
      <c r="AC6" s="18">
        <v>3</v>
      </c>
      <c r="AD6" s="18">
        <v>3</v>
      </c>
      <c r="AE6" s="18">
        <v>3</v>
      </c>
      <c r="AF6" s="18">
        <v>3</v>
      </c>
      <c r="AG6" s="18">
        <v>3</v>
      </c>
      <c r="AH6" s="18">
        <v>3</v>
      </c>
      <c r="AI6" s="18">
        <v>3</v>
      </c>
      <c r="AJ6" s="18">
        <v>3</v>
      </c>
      <c r="AK6" s="18">
        <v>3</v>
      </c>
      <c r="AL6" s="18">
        <v>3</v>
      </c>
      <c r="AM6" s="18">
        <v>3</v>
      </c>
      <c r="AN6" s="18">
        <v>3</v>
      </c>
      <c r="AO6" s="18">
        <v>3</v>
      </c>
      <c r="AP6" s="18">
        <v>3</v>
      </c>
      <c r="AQ6" s="18">
        <v>3</v>
      </c>
      <c r="AR6" s="18">
        <v>3</v>
      </c>
      <c r="AS6" s="18">
        <v>3</v>
      </c>
      <c r="AT6" s="18">
        <v>3</v>
      </c>
      <c r="AU6" s="18">
        <v>3</v>
      </c>
      <c r="AV6" s="18">
        <v>3</v>
      </c>
      <c r="AW6" s="18">
        <v>3</v>
      </c>
      <c r="AX6" s="18">
        <v>3</v>
      </c>
      <c r="AY6" s="18">
        <v>3</v>
      </c>
      <c r="AZ6" s="18">
        <v>3</v>
      </c>
      <c r="BA6" s="18">
        <v>3</v>
      </c>
      <c r="BB6" s="18">
        <v>3</v>
      </c>
      <c r="BC6" s="18">
        <v>3</v>
      </c>
      <c r="BD6" s="18">
        <v>3</v>
      </c>
      <c r="BE6" s="18">
        <v>3</v>
      </c>
      <c r="BF6" s="18">
        <v>3</v>
      </c>
      <c r="BG6" s="18">
        <v>3</v>
      </c>
      <c r="BH6" s="18">
        <v>3</v>
      </c>
      <c r="BI6" s="18">
        <v>3</v>
      </c>
      <c r="BJ6" s="18">
        <v>3</v>
      </c>
    </row>
    <row r="7" spans="2:62" s="5" customFormat="1" x14ac:dyDescent="0.25">
      <c r="B7" s="22" t="s">
        <v>69</v>
      </c>
      <c r="C7" s="19">
        <v>0.6</v>
      </c>
      <c r="D7" s="19">
        <v>0.55000000000000004</v>
      </c>
      <c r="E7" s="19">
        <v>0.5</v>
      </c>
      <c r="F7" s="19">
        <v>0.45</v>
      </c>
      <c r="G7" s="19">
        <v>0.4</v>
      </c>
      <c r="H7" s="19">
        <v>0.35</v>
      </c>
      <c r="I7" s="19">
        <v>0.3</v>
      </c>
      <c r="J7" s="19">
        <v>0.25</v>
      </c>
      <c r="K7" s="19">
        <v>0.2</v>
      </c>
      <c r="L7" s="19">
        <v>0.2</v>
      </c>
      <c r="M7" s="19">
        <v>0.2</v>
      </c>
      <c r="N7" s="19">
        <v>0.2</v>
      </c>
      <c r="O7" s="19">
        <v>0.2</v>
      </c>
      <c r="P7" s="19">
        <v>0.2</v>
      </c>
      <c r="Q7" s="19">
        <v>0.2</v>
      </c>
      <c r="R7" s="19">
        <v>0.2</v>
      </c>
      <c r="S7" s="19">
        <v>0.2</v>
      </c>
      <c r="T7" s="19">
        <v>0.2</v>
      </c>
      <c r="U7" s="19">
        <v>0.2</v>
      </c>
      <c r="V7" s="19">
        <v>0.2</v>
      </c>
      <c r="W7" s="19">
        <v>0.2</v>
      </c>
      <c r="X7" s="19">
        <v>0.2</v>
      </c>
      <c r="Y7" s="19">
        <v>0.2</v>
      </c>
      <c r="Z7" s="19">
        <v>0.2</v>
      </c>
      <c r="AA7" s="19">
        <v>0.2</v>
      </c>
      <c r="AB7" s="19">
        <v>0.2</v>
      </c>
      <c r="AC7" s="19">
        <v>0.2</v>
      </c>
      <c r="AD7" s="19">
        <v>0.2</v>
      </c>
      <c r="AE7" s="19">
        <v>0.2</v>
      </c>
      <c r="AF7" s="19">
        <v>0.2</v>
      </c>
      <c r="AG7" s="19">
        <v>0.2</v>
      </c>
      <c r="AH7" s="19">
        <v>0.2</v>
      </c>
      <c r="AI7" s="19">
        <v>0.2</v>
      </c>
      <c r="AJ7" s="19">
        <v>0.2</v>
      </c>
      <c r="AK7" s="19">
        <v>0.2</v>
      </c>
      <c r="AL7" s="19">
        <v>0.2</v>
      </c>
      <c r="AM7" s="19">
        <v>0.2</v>
      </c>
      <c r="AN7" s="19">
        <v>0.2</v>
      </c>
      <c r="AO7" s="19">
        <v>0.2</v>
      </c>
      <c r="AP7" s="19">
        <v>0.2</v>
      </c>
      <c r="AQ7" s="19">
        <v>0.2</v>
      </c>
      <c r="AR7" s="19">
        <v>0.2</v>
      </c>
      <c r="AS7" s="19">
        <v>0.2</v>
      </c>
      <c r="AT7" s="19">
        <v>0.2</v>
      </c>
      <c r="AU7" s="19">
        <v>0.2</v>
      </c>
      <c r="AV7" s="19">
        <v>0.2</v>
      </c>
      <c r="AW7" s="19">
        <v>0.2</v>
      </c>
      <c r="AX7" s="19">
        <v>0.2</v>
      </c>
      <c r="AY7" s="19">
        <v>0.2</v>
      </c>
      <c r="AZ7" s="19">
        <v>0.2</v>
      </c>
      <c r="BA7" s="19">
        <v>0.2</v>
      </c>
      <c r="BB7" s="19">
        <v>0.2</v>
      </c>
      <c r="BC7" s="19">
        <v>0.2</v>
      </c>
      <c r="BD7" s="19">
        <v>0.2</v>
      </c>
      <c r="BE7" s="19">
        <v>0.2</v>
      </c>
      <c r="BF7" s="19">
        <v>0.2</v>
      </c>
      <c r="BG7" s="19">
        <v>0.2</v>
      </c>
      <c r="BH7" s="19">
        <v>0.2</v>
      </c>
      <c r="BI7" s="19">
        <v>0.2</v>
      </c>
      <c r="BJ7" s="19">
        <v>0.2</v>
      </c>
    </row>
    <row r="8" spans="2:62" s="5" customFormat="1" x14ac:dyDescent="0.25">
      <c r="B8" s="22" t="s">
        <v>70</v>
      </c>
      <c r="C8" s="19">
        <v>0.03</v>
      </c>
      <c r="D8" s="19">
        <v>0.03</v>
      </c>
      <c r="E8" s="19">
        <v>0.03</v>
      </c>
      <c r="F8" s="19">
        <v>0.03</v>
      </c>
      <c r="G8" s="19">
        <v>0.03</v>
      </c>
      <c r="H8" s="19">
        <v>0.03</v>
      </c>
      <c r="I8" s="19">
        <v>0.03</v>
      </c>
      <c r="J8" s="19">
        <v>0.03</v>
      </c>
      <c r="K8" s="19">
        <v>0.03</v>
      </c>
      <c r="L8" s="19">
        <v>0.03</v>
      </c>
      <c r="M8" s="19">
        <v>0.03</v>
      </c>
      <c r="N8" s="19">
        <v>0.03</v>
      </c>
      <c r="O8" s="19">
        <v>0.03</v>
      </c>
      <c r="P8" s="19">
        <v>0.03</v>
      </c>
      <c r="Q8" s="19">
        <v>0.03</v>
      </c>
      <c r="R8" s="19">
        <v>0.03</v>
      </c>
      <c r="S8" s="19">
        <v>0.03</v>
      </c>
      <c r="T8" s="19">
        <v>0.03</v>
      </c>
      <c r="U8" s="19">
        <v>0.03</v>
      </c>
      <c r="V8" s="19">
        <v>0.03</v>
      </c>
      <c r="W8" s="19">
        <v>0.03</v>
      </c>
      <c r="X8" s="19">
        <v>0.03</v>
      </c>
      <c r="Y8" s="19">
        <v>0.03</v>
      </c>
      <c r="Z8" s="19">
        <v>0.03</v>
      </c>
      <c r="AA8" s="19">
        <v>0.03</v>
      </c>
      <c r="AB8" s="19">
        <v>0.03</v>
      </c>
      <c r="AC8" s="19">
        <v>0.03</v>
      </c>
      <c r="AD8" s="19">
        <v>0.03</v>
      </c>
      <c r="AE8" s="19">
        <v>0.03</v>
      </c>
      <c r="AF8" s="19">
        <v>0.03</v>
      </c>
      <c r="AG8" s="19">
        <v>0.03</v>
      </c>
      <c r="AH8" s="19">
        <v>0.03</v>
      </c>
      <c r="AI8" s="19">
        <v>0.03</v>
      </c>
      <c r="AJ8" s="19">
        <v>0.03</v>
      </c>
      <c r="AK8" s="19">
        <v>0.03</v>
      </c>
      <c r="AL8" s="19">
        <v>0.03</v>
      </c>
      <c r="AM8" s="19">
        <v>0.03</v>
      </c>
      <c r="AN8" s="19">
        <v>0.03</v>
      </c>
      <c r="AO8" s="19">
        <v>0.03</v>
      </c>
      <c r="AP8" s="19">
        <v>0.03</v>
      </c>
      <c r="AQ8" s="19">
        <v>0.03</v>
      </c>
      <c r="AR8" s="19">
        <v>0.03</v>
      </c>
      <c r="AS8" s="19">
        <v>0.03</v>
      </c>
      <c r="AT8" s="19">
        <v>0.03</v>
      </c>
      <c r="AU8" s="19">
        <v>0.03</v>
      </c>
      <c r="AV8" s="19">
        <v>0.03</v>
      </c>
      <c r="AW8" s="19">
        <v>0.03</v>
      </c>
      <c r="AX8" s="19">
        <v>0.03</v>
      </c>
      <c r="AY8" s="19">
        <v>0.03</v>
      </c>
      <c r="AZ8" s="19">
        <v>0.03</v>
      </c>
      <c r="BA8" s="19">
        <v>0.03</v>
      </c>
      <c r="BB8" s="19">
        <v>0.03</v>
      </c>
      <c r="BC8" s="19">
        <v>0.03</v>
      </c>
      <c r="BD8" s="19">
        <v>0.03</v>
      </c>
      <c r="BE8" s="19">
        <v>0.03</v>
      </c>
      <c r="BF8" s="19">
        <v>0.03</v>
      </c>
      <c r="BG8" s="19">
        <v>0.03</v>
      </c>
      <c r="BH8" s="19">
        <v>0.03</v>
      </c>
      <c r="BI8" s="19">
        <v>0.03</v>
      </c>
      <c r="BJ8" s="19">
        <v>0.03</v>
      </c>
    </row>
    <row r="11" spans="2:62" x14ac:dyDescent="0.25">
      <c r="B11" s="24" t="s">
        <v>81</v>
      </c>
      <c r="C11" s="25">
        <f>C6*EXP(-C7*C7/2*Main!$C$11/12+C7*SQRT(Main!$C$11/12)*Main!$C$10)</f>
        <v>2.0900795493750763</v>
      </c>
      <c r="D11" s="25">
        <f>D6*EXP(-D7*D7/2*Main!$C$11/12+D7*SQRT(Main!$C$11/12)*Main!$C$10)</f>
        <v>2.1564545777768229</v>
      </c>
      <c r="E11" s="25">
        <f>E6*EXP(-E7*E7/2*Main!$C$11/12+E7*SQRT(Main!$C$11/12)*Main!$C$10)</f>
        <v>2.2244740094112063</v>
      </c>
      <c r="F11" s="25">
        <f>F6*EXP(-F7*F7/2*Main!$C$11/12+F7*SQRT(Main!$C$11/12)*Main!$C$10)</f>
        <v>2.2941609270502803</v>
      </c>
      <c r="G11" s="25">
        <f>G6*EXP(-G7*G7/2*Main!$C$11/12+G7*SQRT(Main!$C$11/12)*Main!$C$10)</f>
        <v>2.3655380806850195</v>
      </c>
      <c r="H11" s="25">
        <f>H6*EXP(-H7*H7/2*Main!$C$11/12+H7*SQRT(Main!$C$11/12)*Main!$C$10)</f>
        <v>2.4386278578501752</v>
      </c>
      <c r="I11" s="25">
        <f>I6*EXP(-I7*I7/2*Main!$C$11/12+I7*SQRT(Main!$C$11/12)*Main!$C$10)</f>
        <v>2.513452253406097</v>
      </c>
      <c r="J11" s="25">
        <f>J6*EXP(-J7*J7/2*Main!$C$11/12+J7*SQRT(Main!$C$11/12)*Main!$C$10)</f>
        <v>2.5900328387989897</v>
      </c>
      <c r="K11" s="25">
        <f>K6*EXP(-K7*K7/2*Main!$C$11/12+K7*SQRT(Main!$C$11/12)*Main!$C$10)</f>
        <v>2.6683907308224892</v>
      </c>
      <c r="L11" s="25">
        <f>L6*EXP(-L7*L7/2*Main!$C$11/12+L7*SQRT(Main!$C$11/12)*Main!$C$10)</f>
        <v>2.6683907308224892</v>
      </c>
      <c r="M11" s="25">
        <f>M6*EXP(-M7*M7/2*Main!$C$11/12+M7*SQRT(Main!$C$11/12)*Main!$C$10)</f>
        <v>2.6683907308224892</v>
      </c>
      <c r="N11" s="25">
        <f>N6*EXP(-N7*N7/2*Main!$C$11/12+N7*SQRT(Main!$C$11/12)*Main!$C$10)</f>
        <v>2.6683907308224892</v>
      </c>
      <c r="O11" s="25">
        <f>O6*EXP(-O7*O7/2*Main!$C$11/12+O7*SQRT(Main!$C$11/12)*Main!$C$10)</f>
        <v>2.6683907308224892</v>
      </c>
      <c r="P11" s="25">
        <f>P6*EXP(-P7*P7/2*Main!$C$11/12+P7*SQRT(Main!$C$11/12)*Main!$C$10)</f>
        <v>2.6683907308224892</v>
      </c>
      <c r="Q11" s="25">
        <f>Q6*EXP(-Q7*Q7/2*Main!$C$11/12+Q7*SQRT(Main!$C$11/12)*Main!$C$10)</f>
        <v>2.6683907308224892</v>
      </c>
      <c r="R11" s="25">
        <f>R6*EXP(-R7*R7/2*Main!$C$11/12+R7*SQRT(Main!$C$11/12)*Main!$C$10)</f>
        <v>2.6683907308224892</v>
      </c>
      <c r="S11" s="25">
        <f>S6*EXP(-S7*S7/2*Main!$C$11/12+S7*SQRT(Main!$C$11/12)*Main!$C$10)</f>
        <v>2.6683907308224892</v>
      </c>
      <c r="T11" s="25">
        <f>T6*EXP(-T7*T7/2*Main!$C$11/12+T7*SQRT(Main!$C$11/12)*Main!$C$10)</f>
        <v>2.6683907308224892</v>
      </c>
      <c r="U11" s="25">
        <f>U6*EXP(-U7*U7/2*Main!$C$11/12+U7*SQRT(Main!$C$11/12)*Main!$C$10)</f>
        <v>2.6683907308224892</v>
      </c>
      <c r="V11" s="25">
        <f>V6*EXP(-V7*V7/2*Main!$C$11/12+V7*SQRT(Main!$C$11/12)*Main!$C$10)</f>
        <v>2.6683907308224892</v>
      </c>
      <c r="W11" s="25">
        <f>W6*EXP(-W7*W7/2*Main!$C$11/12+W7*SQRT(Main!$C$11/12)*Main!$C$10)</f>
        <v>2.6683907308224892</v>
      </c>
      <c r="X11" s="25">
        <f>X6*EXP(-X7*X7/2*Main!$C$11/12+X7*SQRT(Main!$C$11/12)*Main!$C$10)</f>
        <v>2.6683907308224892</v>
      </c>
      <c r="Y11" s="25">
        <f>Y6*EXP(-Y7*Y7/2*Main!$C$11/12+Y7*SQRT(Main!$C$11/12)*Main!$C$10)</f>
        <v>2.6683907308224892</v>
      </c>
      <c r="Z11" s="25">
        <f>Z6*EXP(-Z7*Z7/2*Main!$C$11/12+Z7*SQRT(Main!$C$11/12)*Main!$C$10)</f>
        <v>2.6683907308224892</v>
      </c>
      <c r="AA11" s="25">
        <f>AA6*EXP(-AA7*AA7/2*Main!$C$11/12+AA7*SQRT(Main!$C$11/12)*Main!$C$10)</f>
        <v>2.6683907308224892</v>
      </c>
      <c r="AB11" s="25">
        <f>AB6*EXP(-AB7*AB7/2*Main!$C$11/12+AB7*SQRT(Main!$C$11/12)*Main!$C$10)</f>
        <v>2.6683907308224892</v>
      </c>
      <c r="AC11" s="25">
        <f>AC6*EXP(-AC7*AC7/2*Main!$C$11/12+AC7*SQRT(Main!$C$11/12)*Main!$C$10)</f>
        <v>2.6683907308224892</v>
      </c>
      <c r="AD11" s="25">
        <f>AD6*EXP(-AD7*AD7/2*Main!$C$11/12+AD7*SQRT(Main!$C$11/12)*Main!$C$10)</f>
        <v>2.6683907308224892</v>
      </c>
      <c r="AE11" s="25">
        <f>AE6*EXP(-AE7*AE7/2*Main!$C$11/12+AE7*SQRT(Main!$C$11/12)*Main!$C$10)</f>
        <v>2.6683907308224892</v>
      </c>
      <c r="AF11" s="25">
        <f>AF6*EXP(-AF7*AF7/2*Main!$C$11/12+AF7*SQRT(Main!$C$11/12)*Main!$C$10)</f>
        <v>2.6683907308224892</v>
      </c>
      <c r="AG11" s="25">
        <f>AG6*EXP(-AG7*AG7/2*Main!$C$11/12+AG7*SQRT(Main!$C$11/12)*Main!$C$10)</f>
        <v>2.6683907308224892</v>
      </c>
      <c r="AH11" s="25">
        <f>AH6*EXP(-AH7*AH7/2*Main!$C$11/12+AH7*SQRT(Main!$C$11/12)*Main!$C$10)</f>
        <v>2.6683907308224892</v>
      </c>
      <c r="AI11" s="25">
        <f>AI6*EXP(-AI7*AI7/2*Main!$C$11/12+AI7*SQRT(Main!$C$11/12)*Main!$C$10)</f>
        <v>2.6683907308224892</v>
      </c>
      <c r="AJ11" s="25">
        <f>AJ6*EXP(-AJ7*AJ7/2*Main!$C$11/12+AJ7*SQRT(Main!$C$11/12)*Main!$C$10)</f>
        <v>2.6683907308224892</v>
      </c>
      <c r="AK11" s="25">
        <f>AK6*EXP(-AK7*AK7/2*Main!$C$11/12+AK7*SQRT(Main!$C$11/12)*Main!$C$10)</f>
        <v>2.6683907308224892</v>
      </c>
      <c r="AL11" s="25">
        <f>AL6*EXP(-AL7*AL7/2*Main!$C$11/12+AL7*SQRT(Main!$C$11/12)*Main!$C$10)</f>
        <v>2.6683907308224892</v>
      </c>
      <c r="AM11" s="25">
        <f>AM6*EXP(-AM7*AM7/2*Main!$C$11/12+AM7*SQRT(Main!$C$11/12)*Main!$C$10)</f>
        <v>2.6683907308224892</v>
      </c>
      <c r="AN11" s="25">
        <f>AN6*EXP(-AN7*AN7/2*Main!$C$11/12+AN7*SQRT(Main!$C$11/12)*Main!$C$10)</f>
        <v>2.6683907308224892</v>
      </c>
      <c r="AO11" s="25">
        <f>AO6*EXP(-AO7*AO7/2*Main!$C$11/12+AO7*SQRT(Main!$C$11/12)*Main!$C$10)</f>
        <v>2.6683907308224892</v>
      </c>
      <c r="AP11" s="25">
        <f>AP6*EXP(-AP7*AP7/2*Main!$C$11/12+AP7*SQRT(Main!$C$11/12)*Main!$C$10)</f>
        <v>2.6683907308224892</v>
      </c>
      <c r="AQ11" s="25">
        <f>AQ6*EXP(-AQ7*AQ7/2*Main!$C$11/12+AQ7*SQRT(Main!$C$11/12)*Main!$C$10)</f>
        <v>2.6683907308224892</v>
      </c>
      <c r="AR11" s="25">
        <f>AR6*EXP(-AR7*AR7/2*Main!$C$11/12+AR7*SQRT(Main!$C$11/12)*Main!$C$10)</f>
        <v>2.6683907308224892</v>
      </c>
      <c r="AS11" s="25">
        <f>AS6*EXP(-AS7*AS7/2*Main!$C$11/12+AS7*SQRT(Main!$C$11/12)*Main!$C$10)</f>
        <v>2.6683907308224892</v>
      </c>
      <c r="AT11" s="25">
        <f>AT6*EXP(-AT7*AT7/2*Main!$C$11/12+AT7*SQRT(Main!$C$11/12)*Main!$C$10)</f>
        <v>2.6683907308224892</v>
      </c>
      <c r="AU11" s="25">
        <f>AU6*EXP(-AU7*AU7/2*Main!$C$11/12+AU7*SQRT(Main!$C$11/12)*Main!$C$10)</f>
        <v>2.6683907308224892</v>
      </c>
      <c r="AV11" s="25">
        <f>AV6*EXP(-AV7*AV7/2*Main!$C$11/12+AV7*SQRT(Main!$C$11/12)*Main!$C$10)</f>
        <v>2.6683907308224892</v>
      </c>
      <c r="AW11" s="25">
        <f>AW6*EXP(-AW7*AW7/2*Main!$C$11/12+AW7*SQRT(Main!$C$11/12)*Main!$C$10)</f>
        <v>2.6683907308224892</v>
      </c>
      <c r="AX11" s="25">
        <f>AX6*EXP(-AX7*AX7/2*Main!$C$11/12+AX7*SQRT(Main!$C$11/12)*Main!$C$10)</f>
        <v>2.6683907308224892</v>
      </c>
      <c r="AY11" s="25">
        <f>AY6*EXP(-AY7*AY7/2*Main!$C$11/12+AY7*SQRT(Main!$C$11/12)*Main!$C$10)</f>
        <v>2.6683907308224892</v>
      </c>
      <c r="AZ11" s="25">
        <f>AZ6*EXP(-AZ7*AZ7/2*Main!$C$11/12+AZ7*SQRT(Main!$C$11/12)*Main!$C$10)</f>
        <v>2.6683907308224892</v>
      </c>
      <c r="BA11" s="25">
        <f>BA6*EXP(-BA7*BA7/2*Main!$C$11/12+BA7*SQRT(Main!$C$11/12)*Main!$C$10)</f>
        <v>2.6683907308224892</v>
      </c>
      <c r="BB11" s="25">
        <f>BB6*EXP(-BB7*BB7/2*Main!$C$11/12+BB7*SQRT(Main!$C$11/12)*Main!$C$10)</f>
        <v>2.6683907308224892</v>
      </c>
      <c r="BC11" s="25">
        <f>BC6*EXP(-BC7*BC7/2*Main!$C$11/12+BC7*SQRT(Main!$C$11/12)*Main!$C$10)</f>
        <v>2.6683907308224892</v>
      </c>
      <c r="BD11" s="25">
        <f>BD6*EXP(-BD7*BD7/2*Main!$C$11/12+BD7*SQRT(Main!$C$11/12)*Main!$C$10)</f>
        <v>2.6683907308224892</v>
      </c>
      <c r="BE11" s="25">
        <f>BE6*EXP(-BE7*BE7/2*Main!$C$11/12+BE7*SQRT(Main!$C$11/12)*Main!$C$10)</f>
        <v>2.6683907308224892</v>
      </c>
      <c r="BF11" s="25">
        <f>BF6*EXP(-BF7*BF7/2*Main!$C$11/12+BF7*SQRT(Main!$C$11/12)*Main!$C$10)</f>
        <v>2.6683907308224892</v>
      </c>
      <c r="BG11" s="25">
        <f>BG6*EXP(-BG7*BG7/2*Main!$C$11/12+BG7*SQRT(Main!$C$11/12)*Main!$C$10)</f>
        <v>2.6683907308224892</v>
      </c>
      <c r="BH11" s="25">
        <f>BH6*EXP(-BH7*BH7/2*Main!$C$11/12+BH7*SQRT(Main!$C$11/12)*Main!$C$10)</f>
        <v>2.6683907308224892</v>
      </c>
      <c r="BI11" s="25">
        <f>BI6*EXP(-BI7*BI7/2*Main!$C$11/12+BI7*SQRT(Main!$C$11/12)*Main!$C$10)</f>
        <v>2.6683907308224892</v>
      </c>
      <c r="BJ11" s="25">
        <f>BJ6*EXP(-BJ7*BJ7/2*Main!$C$11/12+BJ7*SQRT(Main!$C$11/12)*Main!$C$10)</f>
        <v>2.6683907308224892</v>
      </c>
    </row>
    <row r="12" spans="2:62" x14ac:dyDescent="0.25">
      <c r="B12" s="24" t="s">
        <v>84</v>
      </c>
      <c r="C12" s="26">
        <f>C11-C6</f>
        <v>-0.90992045062492366</v>
      </c>
      <c r="D12" s="26">
        <f t="shared" ref="D12:BJ12" si="0">D11-D6</f>
        <v>-0.84354542222317708</v>
      </c>
      <c r="E12" s="26">
        <f t="shared" si="0"/>
        <v>-0.77552599058879368</v>
      </c>
      <c r="F12" s="26">
        <f t="shared" si="0"/>
        <v>-0.7058390729497197</v>
      </c>
      <c r="G12" s="26">
        <f t="shared" si="0"/>
        <v>-0.63446191931498053</v>
      </c>
      <c r="H12" s="26">
        <f t="shared" si="0"/>
        <v>-0.56137214214982478</v>
      </c>
      <c r="I12" s="26">
        <f t="shared" si="0"/>
        <v>-0.48654774659390299</v>
      </c>
      <c r="J12" s="26">
        <f t="shared" si="0"/>
        <v>-0.40996716120101029</v>
      </c>
      <c r="K12" s="26">
        <f t="shared" si="0"/>
        <v>-0.33160926917751077</v>
      </c>
      <c r="L12" s="26">
        <f t="shared" si="0"/>
        <v>-0.33160926917751077</v>
      </c>
      <c r="M12" s="26">
        <f t="shared" si="0"/>
        <v>-0.33160926917751077</v>
      </c>
      <c r="N12" s="26">
        <f t="shared" si="0"/>
        <v>-0.33160926917751077</v>
      </c>
      <c r="O12" s="26">
        <f t="shared" si="0"/>
        <v>-0.33160926917751077</v>
      </c>
      <c r="P12" s="26">
        <f t="shared" si="0"/>
        <v>-0.33160926917751077</v>
      </c>
      <c r="Q12" s="26">
        <f t="shared" si="0"/>
        <v>-0.33160926917751077</v>
      </c>
      <c r="R12" s="26">
        <f t="shared" si="0"/>
        <v>-0.33160926917751077</v>
      </c>
      <c r="S12" s="26">
        <f t="shared" si="0"/>
        <v>-0.33160926917751077</v>
      </c>
      <c r="T12" s="26">
        <f t="shared" si="0"/>
        <v>-0.33160926917751077</v>
      </c>
      <c r="U12" s="26">
        <f t="shared" si="0"/>
        <v>-0.33160926917751077</v>
      </c>
      <c r="V12" s="26">
        <f t="shared" si="0"/>
        <v>-0.33160926917751077</v>
      </c>
      <c r="W12" s="26">
        <f t="shared" si="0"/>
        <v>-0.33160926917751077</v>
      </c>
      <c r="X12" s="26">
        <f t="shared" si="0"/>
        <v>-0.33160926917751077</v>
      </c>
      <c r="Y12" s="26">
        <f t="shared" si="0"/>
        <v>-0.33160926917751077</v>
      </c>
      <c r="Z12" s="26">
        <f t="shared" si="0"/>
        <v>-0.33160926917751077</v>
      </c>
      <c r="AA12" s="26">
        <f t="shared" si="0"/>
        <v>-0.33160926917751077</v>
      </c>
      <c r="AB12" s="26">
        <f t="shared" si="0"/>
        <v>-0.33160926917751077</v>
      </c>
      <c r="AC12" s="26">
        <f t="shared" si="0"/>
        <v>-0.33160926917751077</v>
      </c>
      <c r="AD12" s="26">
        <f t="shared" si="0"/>
        <v>-0.33160926917751077</v>
      </c>
      <c r="AE12" s="26">
        <f t="shared" si="0"/>
        <v>-0.33160926917751077</v>
      </c>
      <c r="AF12" s="26">
        <f t="shared" si="0"/>
        <v>-0.33160926917751077</v>
      </c>
      <c r="AG12" s="26">
        <f t="shared" si="0"/>
        <v>-0.33160926917751077</v>
      </c>
      <c r="AH12" s="26">
        <f t="shared" si="0"/>
        <v>-0.33160926917751077</v>
      </c>
      <c r="AI12" s="26">
        <f t="shared" si="0"/>
        <v>-0.33160926917751077</v>
      </c>
      <c r="AJ12" s="26">
        <f t="shared" si="0"/>
        <v>-0.33160926917751077</v>
      </c>
      <c r="AK12" s="26">
        <f t="shared" si="0"/>
        <v>-0.33160926917751077</v>
      </c>
      <c r="AL12" s="26">
        <f t="shared" si="0"/>
        <v>-0.33160926917751077</v>
      </c>
      <c r="AM12" s="26">
        <f t="shared" si="0"/>
        <v>-0.33160926917751077</v>
      </c>
      <c r="AN12" s="26">
        <f t="shared" si="0"/>
        <v>-0.33160926917751077</v>
      </c>
      <c r="AO12" s="26">
        <f t="shared" si="0"/>
        <v>-0.33160926917751077</v>
      </c>
      <c r="AP12" s="26">
        <f t="shared" si="0"/>
        <v>-0.33160926917751077</v>
      </c>
      <c r="AQ12" s="26">
        <f t="shared" si="0"/>
        <v>-0.33160926917751077</v>
      </c>
      <c r="AR12" s="26">
        <f t="shared" si="0"/>
        <v>-0.33160926917751077</v>
      </c>
      <c r="AS12" s="26">
        <f t="shared" si="0"/>
        <v>-0.33160926917751077</v>
      </c>
      <c r="AT12" s="26">
        <f t="shared" si="0"/>
        <v>-0.33160926917751077</v>
      </c>
      <c r="AU12" s="26">
        <f t="shared" si="0"/>
        <v>-0.33160926917751077</v>
      </c>
      <c r="AV12" s="26">
        <f t="shared" si="0"/>
        <v>-0.33160926917751077</v>
      </c>
      <c r="AW12" s="26">
        <f t="shared" si="0"/>
        <v>-0.33160926917751077</v>
      </c>
      <c r="AX12" s="26">
        <f t="shared" si="0"/>
        <v>-0.33160926917751077</v>
      </c>
      <c r="AY12" s="26">
        <f t="shared" si="0"/>
        <v>-0.33160926917751077</v>
      </c>
      <c r="AZ12" s="26">
        <f t="shared" si="0"/>
        <v>-0.33160926917751077</v>
      </c>
      <c r="BA12" s="26">
        <f t="shared" si="0"/>
        <v>-0.33160926917751077</v>
      </c>
      <c r="BB12" s="26">
        <f t="shared" si="0"/>
        <v>-0.33160926917751077</v>
      </c>
      <c r="BC12" s="26">
        <f t="shared" si="0"/>
        <v>-0.33160926917751077</v>
      </c>
      <c r="BD12" s="26">
        <f t="shared" si="0"/>
        <v>-0.33160926917751077</v>
      </c>
      <c r="BE12" s="26">
        <f t="shared" si="0"/>
        <v>-0.33160926917751077</v>
      </c>
      <c r="BF12" s="26">
        <f t="shared" si="0"/>
        <v>-0.33160926917751077</v>
      </c>
      <c r="BG12" s="26">
        <f t="shared" si="0"/>
        <v>-0.33160926917751077</v>
      </c>
      <c r="BH12" s="26">
        <f t="shared" si="0"/>
        <v>-0.33160926917751077</v>
      </c>
      <c r="BI12" s="26">
        <f t="shared" si="0"/>
        <v>-0.33160926917751077</v>
      </c>
      <c r="BJ12" s="26">
        <f t="shared" si="0"/>
        <v>-0.33160926917751077</v>
      </c>
    </row>
    <row r="14" spans="2:62" s="11" customFormat="1" x14ac:dyDescent="0.25">
      <c r="B14" s="66" t="s">
        <v>88</v>
      </c>
      <c r="C14" s="67">
        <f>(1+C8/2)^(-C5/6)</f>
        <v>0.99752164080023276</v>
      </c>
      <c r="D14" s="67">
        <f t="shared" ref="D14:BJ14" si="1">(1+D8/2)^(-D5/6)</f>
        <v>0.99504942386478867</v>
      </c>
      <c r="E14" s="67">
        <f t="shared" si="1"/>
        <v>0.99258333397093024</v>
      </c>
      <c r="F14" s="67">
        <f t="shared" si="1"/>
        <v>0.99012335593364786</v>
      </c>
      <c r="G14" s="67">
        <f t="shared" si="1"/>
        <v>0.98766947460556531</v>
      </c>
      <c r="H14" s="67">
        <f t="shared" si="1"/>
        <v>0.98522167487684742</v>
      </c>
      <c r="I14" s="67">
        <f t="shared" si="1"/>
        <v>0.98277994167510618</v>
      </c>
      <c r="J14" s="67">
        <f t="shared" si="1"/>
        <v>0.98034425996530916</v>
      </c>
      <c r="K14" s="67">
        <f t="shared" si="1"/>
        <v>0.97791461474968511</v>
      </c>
      <c r="L14" s="67">
        <f t="shared" si="1"/>
        <v>0.97549099106763337</v>
      </c>
      <c r="M14" s="67">
        <f t="shared" si="1"/>
        <v>0.97307337399563087</v>
      </c>
      <c r="N14" s="67">
        <f t="shared" si="1"/>
        <v>0.9706617486471405</v>
      </c>
      <c r="O14" s="67">
        <f t="shared" si="1"/>
        <v>0.96825610017251851</v>
      </c>
      <c r="P14" s="67">
        <f t="shared" si="1"/>
        <v>0.96585641375892528</v>
      </c>
      <c r="Q14" s="67">
        <f t="shared" si="1"/>
        <v>0.96346267463023172</v>
      </c>
      <c r="R14" s="67">
        <f t="shared" si="1"/>
        <v>0.96107486804692965</v>
      </c>
      <c r="S14" s="67">
        <f t="shared" si="1"/>
        <v>0.95869297930604047</v>
      </c>
      <c r="T14" s="67">
        <f t="shared" si="1"/>
        <v>0.95631699374102519</v>
      </c>
      <c r="U14" s="67">
        <f t="shared" si="1"/>
        <v>0.9539468967216933</v>
      </c>
      <c r="V14" s="67">
        <f t="shared" si="1"/>
        <v>0.95158267365411364</v>
      </c>
      <c r="W14" s="67">
        <f t="shared" si="1"/>
        <v>0.94922430998052398</v>
      </c>
      <c r="X14" s="67">
        <f t="shared" si="1"/>
        <v>0.94687179117924103</v>
      </c>
      <c r="Y14" s="67">
        <f t="shared" si="1"/>
        <v>0.94452510276457191</v>
      </c>
      <c r="Z14" s="67">
        <f t="shared" si="1"/>
        <v>0.94218423028672449</v>
      </c>
      <c r="AA14" s="67">
        <f t="shared" si="1"/>
        <v>0.93984915933171764</v>
      </c>
      <c r="AB14" s="67">
        <f t="shared" si="1"/>
        <v>0.93751987552129445</v>
      </c>
      <c r="AC14" s="67">
        <f t="shared" si="1"/>
        <v>0.93519636451283172</v>
      </c>
      <c r="AD14" s="67">
        <f t="shared" si="1"/>
        <v>0.93287861199925237</v>
      </c>
      <c r="AE14" s="67">
        <f t="shared" si="1"/>
        <v>0.93056660370893796</v>
      </c>
      <c r="AF14" s="67">
        <f t="shared" si="1"/>
        <v>0.92826032540563996</v>
      </c>
      <c r="AG14" s="67">
        <f t="shared" si="1"/>
        <v>0.92595976288839188</v>
      </c>
      <c r="AH14" s="67">
        <f t="shared" si="1"/>
        <v>0.92366490199142315</v>
      </c>
      <c r="AI14" s="67">
        <f t="shared" si="1"/>
        <v>0.92137572858407057</v>
      </c>
      <c r="AJ14" s="67">
        <f t="shared" si="1"/>
        <v>0.91909222857069206</v>
      </c>
      <c r="AK14" s="67">
        <f t="shared" si="1"/>
        <v>0.91681438789057934</v>
      </c>
      <c r="AL14" s="67">
        <f t="shared" si="1"/>
        <v>0.91454219251787205</v>
      </c>
      <c r="AM14" s="67">
        <f t="shared" si="1"/>
        <v>0.91227562846146992</v>
      </c>
      <c r="AN14" s="67">
        <f t="shared" si="1"/>
        <v>0.91001468176494904</v>
      </c>
      <c r="AO14" s="67">
        <f t="shared" si="1"/>
        <v>0.90775933850647361</v>
      </c>
      <c r="AP14" s="67">
        <f t="shared" si="1"/>
        <v>0.90550958479871146</v>
      </c>
      <c r="AQ14" s="67">
        <f t="shared" si="1"/>
        <v>0.90326540678874834</v>
      </c>
      <c r="AR14" s="67">
        <f t="shared" si="1"/>
        <v>0.90102679065800217</v>
      </c>
      <c r="AS14" s="67">
        <f t="shared" si="1"/>
        <v>0.89879372262213797</v>
      </c>
      <c r="AT14" s="67">
        <f t="shared" si="1"/>
        <v>0.89656618893098428</v>
      </c>
      <c r="AU14" s="67">
        <f t="shared" si="1"/>
        <v>0.89434417586844706</v>
      </c>
      <c r="AV14" s="67">
        <f t="shared" si="1"/>
        <v>0.8921276697524253</v>
      </c>
      <c r="AW14" s="67">
        <f t="shared" si="1"/>
        <v>0.88991665693472732</v>
      </c>
      <c r="AX14" s="67">
        <f t="shared" si="1"/>
        <v>0.88771112380098749</v>
      </c>
      <c r="AY14" s="67">
        <f t="shared" si="1"/>
        <v>0.8855110567705794</v>
      </c>
      <c r="AZ14" s="67">
        <f t="shared" si="1"/>
        <v>0.88331644229653627</v>
      </c>
      <c r="BA14" s="67">
        <f t="shared" si="1"/>
        <v>0.88112726686546505</v>
      </c>
      <c r="BB14" s="67">
        <f t="shared" si="1"/>
        <v>0.87894351699746343</v>
      </c>
      <c r="BC14" s="67">
        <f t="shared" si="1"/>
        <v>0.87676517924603692</v>
      </c>
      <c r="BD14" s="67">
        <f t="shared" si="1"/>
        <v>0.87459224019801729</v>
      </c>
      <c r="BE14" s="67">
        <f t="shared" si="1"/>
        <v>0.87242468647347726</v>
      </c>
      <c r="BF14" s="67">
        <f t="shared" si="1"/>
        <v>0.8702625047256517</v>
      </c>
      <c r="BG14" s="67">
        <f t="shared" si="1"/>
        <v>0.86810568164085244</v>
      </c>
      <c r="BH14" s="67">
        <f t="shared" si="1"/>
        <v>0.86595420393838762</v>
      </c>
      <c r="BI14" s="67">
        <f t="shared" si="1"/>
        <v>0.8638080583704798</v>
      </c>
      <c r="BJ14" s="67">
        <f t="shared" si="1"/>
        <v>0.86166723172218462</v>
      </c>
    </row>
    <row r="15" spans="2:62" s="11" customFormat="1" x14ac:dyDescent="0.25">
      <c r="B15" s="66" t="s">
        <v>87</v>
      </c>
      <c r="C15" s="67">
        <f t="shared" ref="C15:AH15" si="2">C14/$C$14</f>
        <v>1</v>
      </c>
      <c r="D15" s="67">
        <f t="shared" si="2"/>
        <v>0.99752164080023287</v>
      </c>
      <c r="E15" s="67">
        <f t="shared" si="2"/>
        <v>0.99504942386478867</v>
      </c>
      <c r="F15" s="67">
        <f t="shared" si="2"/>
        <v>0.99258333397093035</v>
      </c>
      <c r="G15" s="67">
        <f t="shared" si="2"/>
        <v>0.99012335593364786</v>
      </c>
      <c r="H15" s="67">
        <f t="shared" si="2"/>
        <v>0.98766947460556542</v>
      </c>
      <c r="I15" s="67">
        <f t="shared" si="2"/>
        <v>0.98522167487684731</v>
      </c>
      <c r="J15" s="67">
        <f t="shared" si="2"/>
        <v>0.98277994167510641</v>
      </c>
      <c r="K15" s="67">
        <f t="shared" si="2"/>
        <v>0.98034425996530916</v>
      </c>
      <c r="L15" s="67">
        <f t="shared" si="2"/>
        <v>0.97791461474968511</v>
      </c>
      <c r="M15" s="67">
        <f t="shared" si="2"/>
        <v>0.97549099106763337</v>
      </c>
      <c r="N15" s="67">
        <f t="shared" si="2"/>
        <v>0.9730733739956311</v>
      </c>
      <c r="O15" s="67">
        <f t="shared" si="2"/>
        <v>0.97066174864714028</v>
      </c>
      <c r="P15" s="67">
        <f t="shared" si="2"/>
        <v>0.96825610017251862</v>
      </c>
      <c r="Q15" s="67">
        <f t="shared" si="2"/>
        <v>0.96585641375892539</v>
      </c>
      <c r="R15" s="67">
        <f t="shared" si="2"/>
        <v>0.96346267463023183</v>
      </c>
      <c r="S15" s="67">
        <f t="shared" si="2"/>
        <v>0.96107486804692965</v>
      </c>
      <c r="T15" s="67">
        <f t="shared" si="2"/>
        <v>0.95869297930604058</v>
      </c>
      <c r="U15" s="67">
        <f t="shared" si="2"/>
        <v>0.95631699374102508</v>
      </c>
      <c r="V15" s="67">
        <f t="shared" si="2"/>
        <v>0.9539468967216933</v>
      </c>
      <c r="W15" s="67">
        <f t="shared" si="2"/>
        <v>0.95158267365411375</v>
      </c>
      <c r="X15" s="67">
        <f t="shared" si="2"/>
        <v>0.94922430998052398</v>
      </c>
      <c r="Y15" s="67">
        <f t="shared" si="2"/>
        <v>0.94687179117924103</v>
      </c>
      <c r="Z15" s="67">
        <f t="shared" si="2"/>
        <v>0.94452510276457213</v>
      </c>
      <c r="AA15" s="67">
        <f t="shared" si="2"/>
        <v>0.94218423028672438</v>
      </c>
      <c r="AB15" s="67">
        <f t="shared" si="2"/>
        <v>0.93984915933171775</v>
      </c>
      <c r="AC15" s="67">
        <f t="shared" si="2"/>
        <v>0.93751987552129457</v>
      </c>
      <c r="AD15" s="67">
        <f t="shared" si="2"/>
        <v>0.93519636451283161</v>
      </c>
      <c r="AE15" s="67">
        <f t="shared" si="2"/>
        <v>0.93287861199925237</v>
      </c>
      <c r="AF15" s="67">
        <f t="shared" si="2"/>
        <v>0.93056660370893818</v>
      </c>
      <c r="AG15" s="67">
        <f t="shared" si="2"/>
        <v>0.92826032540563985</v>
      </c>
      <c r="AH15" s="67">
        <f t="shared" si="2"/>
        <v>0.92595976288839188</v>
      </c>
      <c r="AI15" s="67">
        <f t="shared" ref="AI15:BJ15" si="3">AI14/$C$14</f>
        <v>0.92366490199142315</v>
      </c>
      <c r="AJ15" s="67">
        <f t="shared" si="3"/>
        <v>0.92137572858407069</v>
      </c>
      <c r="AK15" s="67">
        <f t="shared" si="3"/>
        <v>0.91909222857069206</v>
      </c>
      <c r="AL15" s="67">
        <f t="shared" si="3"/>
        <v>0.91681438789057967</v>
      </c>
      <c r="AM15" s="67">
        <f t="shared" si="3"/>
        <v>0.91454219251787194</v>
      </c>
      <c r="AN15" s="67">
        <f t="shared" si="3"/>
        <v>0.91227562846146992</v>
      </c>
      <c r="AO15" s="67">
        <f t="shared" si="3"/>
        <v>0.91001468176494904</v>
      </c>
      <c r="AP15" s="67">
        <f t="shared" si="3"/>
        <v>0.90775933850647361</v>
      </c>
      <c r="AQ15" s="67">
        <f t="shared" si="3"/>
        <v>0.90550958479871169</v>
      </c>
      <c r="AR15" s="67">
        <f t="shared" si="3"/>
        <v>0.90326540678874856</v>
      </c>
      <c r="AS15" s="67">
        <f t="shared" si="3"/>
        <v>0.90102679065800195</v>
      </c>
      <c r="AT15" s="67">
        <f t="shared" si="3"/>
        <v>0.89879372262213786</v>
      </c>
      <c r="AU15" s="67">
        <f t="shared" si="3"/>
        <v>0.89656618893098439</v>
      </c>
      <c r="AV15" s="67">
        <f t="shared" si="3"/>
        <v>0.89434417586844717</v>
      </c>
      <c r="AW15" s="67">
        <f t="shared" si="3"/>
        <v>0.89212766975242519</v>
      </c>
      <c r="AX15" s="67">
        <f t="shared" si="3"/>
        <v>0.88991665693472777</v>
      </c>
      <c r="AY15" s="67">
        <f t="shared" si="3"/>
        <v>0.88771112380098727</v>
      </c>
      <c r="AZ15" s="67">
        <f t="shared" si="3"/>
        <v>0.88551105677057929</v>
      </c>
      <c r="BA15" s="67">
        <f t="shared" si="3"/>
        <v>0.88331644229653639</v>
      </c>
      <c r="BB15" s="67">
        <f t="shared" si="3"/>
        <v>0.88112726686546516</v>
      </c>
      <c r="BC15" s="67">
        <f t="shared" si="3"/>
        <v>0.87894351699746331</v>
      </c>
      <c r="BD15" s="67">
        <f t="shared" si="3"/>
        <v>0.87676517924603725</v>
      </c>
      <c r="BE15" s="67">
        <f t="shared" si="3"/>
        <v>0.87459224019801707</v>
      </c>
      <c r="BF15" s="67">
        <f t="shared" si="3"/>
        <v>0.87242468647347726</v>
      </c>
      <c r="BG15" s="67">
        <f t="shared" si="3"/>
        <v>0.8702625047256517</v>
      </c>
      <c r="BH15" s="67">
        <f t="shared" si="3"/>
        <v>0.86810568164085244</v>
      </c>
      <c r="BI15" s="67">
        <f t="shared" si="3"/>
        <v>0.86595420393838762</v>
      </c>
      <c r="BJ15" s="67">
        <f t="shared" si="3"/>
        <v>0.86380805837048014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N25"/>
  <sheetViews>
    <sheetView showGridLines="0" topLeftCell="G1" workbookViewId="0">
      <selection activeCell="E11" sqref="E11"/>
    </sheetView>
  </sheetViews>
  <sheetFormatPr defaultRowHeight="13.2" x14ac:dyDescent="0.25"/>
  <cols>
    <col min="1" max="1" width="8.109375" bestFit="1" customWidth="1"/>
    <col min="2" max="2" width="13.6640625" style="2" customWidth="1"/>
    <col min="3" max="3" width="16.109375" style="2" customWidth="1"/>
    <col min="4" max="4" width="12.6640625" customWidth="1"/>
    <col min="5" max="5" width="15.88671875" customWidth="1"/>
    <col min="6" max="6" width="13.109375" customWidth="1"/>
    <col min="7" max="7" width="13.33203125" customWidth="1"/>
    <col min="8" max="8" width="14" customWidth="1"/>
    <col min="9" max="9" width="16" bestFit="1" customWidth="1"/>
    <col min="10" max="10" width="15.88671875" customWidth="1"/>
    <col min="11" max="11" width="13.109375" customWidth="1"/>
    <col min="12" max="12" width="13.33203125" customWidth="1"/>
    <col min="13" max="13" width="14" customWidth="1"/>
    <col min="14" max="14" width="16" bestFit="1" customWidth="1"/>
  </cols>
  <sheetData>
    <row r="2" spans="1:14" x14ac:dyDescent="0.25">
      <c r="C2" s="73">
        <f>SUM(C6:C25)</f>
        <v>0</v>
      </c>
      <c r="D2" s="73">
        <f t="shared" ref="D2:N2" si="0">SUM(D6:D25)</f>
        <v>0</v>
      </c>
      <c r="E2" s="73">
        <f t="shared" si="0"/>
        <v>0</v>
      </c>
      <c r="F2" s="73">
        <f t="shared" si="0"/>
        <v>0</v>
      </c>
      <c r="G2" s="73">
        <f t="shared" si="0"/>
        <v>0</v>
      </c>
      <c r="H2" s="73">
        <f t="shared" si="0"/>
        <v>0</v>
      </c>
      <c r="I2" s="73">
        <f t="shared" si="0"/>
        <v>0</v>
      </c>
      <c r="J2" s="73">
        <f t="shared" si="0"/>
        <v>0</v>
      </c>
      <c r="K2" s="73">
        <f t="shared" si="0"/>
        <v>0</v>
      </c>
      <c r="L2" s="73">
        <f t="shared" si="0"/>
        <v>0</v>
      </c>
      <c r="M2" s="73">
        <f t="shared" si="0"/>
        <v>0</v>
      </c>
      <c r="N2" s="73">
        <f t="shared" si="0"/>
        <v>0</v>
      </c>
    </row>
    <row r="3" spans="1:14" ht="13.8" thickBot="1" x14ac:dyDescent="0.3"/>
    <row r="4" spans="1:14" ht="13.8" thickBot="1" x14ac:dyDescent="0.3">
      <c r="C4" s="34" t="s">
        <v>89</v>
      </c>
      <c r="D4" s="35"/>
      <c r="E4" s="36"/>
      <c r="F4" s="37"/>
      <c r="G4" s="38" t="s">
        <v>85</v>
      </c>
      <c r="H4" s="37"/>
      <c r="I4" s="39"/>
      <c r="J4" s="37"/>
      <c r="K4" s="37"/>
      <c r="L4" s="38" t="s">
        <v>86</v>
      </c>
      <c r="M4" s="13"/>
      <c r="N4" s="10"/>
    </row>
    <row r="5" spans="1:14" s="68" customFormat="1" ht="52.8" x14ac:dyDescent="0.25">
      <c r="A5" s="29"/>
      <c r="B5" s="29" t="s">
        <v>0</v>
      </c>
      <c r="C5" s="30" t="s">
        <v>78</v>
      </c>
      <c r="D5" s="31" t="s">
        <v>73</v>
      </c>
      <c r="E5" s="32" t="s">
        <v>90</v>
      </c>
      <c r="F5" s="33" t="s">
        <v>73</v>
      </c>
      <c r="G5" s="33" t="s">
        <v>74</v>
      </c>
      <c r="H5" s="33" t="s">
        <v>72</v>
      </c>
      <c r="I5" s="31" t="s">
        <v>75</v>
      </c>
      <c r="J5" s="33" t="s">
        <v>91</v>
      </c>
      <c r="K5" s="33" t="s">
        <v>73</v>
      </c>
      <c r="L5" s="33" t="s">
        <v>74</v>
      </c>
      <c r="M5" s="33" t="s">
        <v>72</v>
      </c>
      <c r="N5" s="31" t="s">
        <v>75</v>
      </c>
    </row>
    <row r="6" spans="1:14" x14ac:dyDescent="0.25">
      <c r="A6" s="25">
        <v>1</v>
      </c>
      <c r="B6" s="27" t="str">
        <f>'CounterParty Rating'!B6</f>
        <v>Marketer1</v>
      </c>
      <c r="C6" s="28">
        <f>E6+J6</f>
        <v>0</v>
      </c>
      <c r="D6" s="28">
        <f>F6-H6+K6-M6</f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</row>
    <row r="7" spans="1:14" x14ac:dyDescent="0.25">
      <c r="A7" s="25">
        <v>2</v>
      </c>
      <c r="B7" s="27" t="str">
        <f>'CounterParty Rating'!B7</f>
        <v>Marketer2</v>
      </c>
      <c r="C7" s="28">
        <f>E7+J7</f>
        <v>0</v>
      </c>
      <c r="D7" s="28">
        <f>F7-H7+K7-M7</f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</row>
    <row r="8" spans="1:14" x14ac:dyDescent="0.25">
      <c r="A8" s="25">
        <v>3</v>
      </c>
      <c r="B8" s="27" t="str">
        <f>'CounterParty Rating'!B8</f>
        <v>Marketer3</v>
      </c>
      <c r="C8" s="28">
        <f t="shared" ref="C8:C25" si="1">E8+J8</f>
        <v>0</v>
      </c>
      <c r="D8" s="28">
        <f t="shared" ref="D8:D25" si="2">F8-H8+K8-M8</f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</row>
    <row r="9" spans="1:14" x14ac:dyDescent="0.25">
      <c r="A9" s="25">
        <v>4</v>
      </c>
      <c r="B9" s="27" t="str">
        <f>'CounterParty Rating'!B9</f>
        <v>Marketer4</v>
      </c>
      <c r="C9" s="28">
        <f t="shared" si="1"/>
        <v>0</v>
      </c>
      <c r="D9" s="28">
        <f t="shared" si="2"/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</row>
    <row r="10" spans="1:14" x14ac:dyDescent="0.25">
      <c r="A10" s="25">
        <v>5</v>
      </c>
      <c r="B10" s="27" t="str">
        <f>'CounterParty Rating'!B10</f>
        <v>Marketer5</v>
      </c>
      <c r="C10" s="28">
        <f t="shared" si="1"/>
        <v>0</v>
      </c>
      <c r="D10" s="28">
        <f t="shared" si="2"/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</row>
    <row r="11" spans="1:14" x14ac:dyDescent="0.25">
      <c r="A11" s="25">
        <v>6</v>
      </c>
      <c r="B11" s="27" t="str">
        <f>'CounterParty Rating'!B11</f>
        <v>Marketer6</v>
      </c>
      <c r="C11" s="28">
        <f t="shared" si="1"/>
        <v>0</v>
      </c>
      <c r="D11" s="28">
        <f t="shared" si="2"/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</row>
    <row r="12" spans="1:14" x14ac:dyDescent="0.25">
      <c r="A12" s="25">
        <v>7</v>
      </c>
      <c r="B12" s="27" t="str">
        <f>'CounterParty Rating'!B12</f>
        <v>Marketer7</v>
      </c>
      <c r="C12" s="28">
        <f t="shared" si="1"/>
        <v>0</v>
      </c>
      <c r="D12" s="28">
        <f t="shared" si="2"/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</row>
    <row r="13" spans="1:14" x14ac:dyDescent="0.25">
      <c r="A13" s="25">
        <v>8</v>
      </c>
      <c r="B13" s="27" t="str">
        <f>'CounterParty Rating'!B13</f>
        <v>Fin Inst1</v>
      </c>
      <c r="C13" s="28">
        <f t="shared" si="1"/>
        <v>0</v>
      </c>
      <c r="D13" s="28">
        <f t="shared" si="2"/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</row>
    <row r="14" spans="1:14" x14ac:dyDescent="0.25">
      <c r="A14" s="25">
        <v>9</v>
      </c>
      <c r="B14" s="27" t="str">
        <f>'CounterParty Rating'!B14</f>
        <v>Fin Inst2</v>
      </c>
      <c r="C14" s="28">
        <f t="shared" si="1"/>
        <v>0</v>
      </c>
      <c r="D14" s="28">
        <f t="shared" si="2"/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</row>
    <row r="15" spans="1:14" x14ac:dyDescent="0.25">
      <c r="A15" s="25">
        <v>10</v>
      </c>
      <c r="B15" s="27" t="str">
        <f>'CounterParty Rating'!B15</f>
        <v>Util1</v>
      </c>
      <c r="C15" s="28">
        <f t="shared" si="1"/>
        <v>0</v>
      </c>
      <c r="D15" s="28">
        <f t="shared" si="2"/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</row>
    <row r="16" spans="1:14" x14ac:dyDescent="0.25">
      <c r="A16" s="25">
        <v>11</v>
      </c>
      <c r="B16" s="27" t="str">
        <f>'CounterParty Rating'!B16</f>
        <v>Util2</v>
      </c>
      <c r="C16" s="28">
        <f t="shared" si="1"/>
        <v>0</v>
      </c>
      <c r="D16" s="28">
        <f t="shared" si="2"/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</row>
    <row r="17" spans="1:14" x14ac:dyDescent="0.25">
      <c r="A17" s="25">
        <v>12</v>
      </c>
      <c r="B17" s="27" t="str">
        <f>'CounterParty Rating'!B17</f>
        <v>Util3</v>
      </c>
      <c r="C17" s="28">
        <f t="shared" si="1"/>
        <v>0</v>
      </c>
      <c r="D17" s="28">
        <f t="shared" si="2"/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</row>
    <row r="18" spans="1:14" x14ac:dyDescent="0.25">
      <c r="A18" s="25">
        <v>13</v>
      </c>
      <c r="B18" s="27" t="str">
        <f>'CounterParty Rating'!B18</f>
        <v>Util4</v>
      </c>
      <c r="C18" s="28">
        <f t="shared" si="1"/>
        <v>0</v>
      </c>
      <c r="D18" s="28">
        <f t="shared" si="2"/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</row>
    <row r="19" spans="1:14" x14ac:dyDescent="0.25">
      <c r="A19" s="25">
        <v>14</v>
      </c>
      <c r="B19" s="27" t="str">
        <f>'CounterParty Rating'!B19</f>
        <v>Util5</v>
      </c>
      <c r="C19" s="28">
        <f t="shared" si="1"/>
        <v>0</v>
      </c>
      <c r="D19" s="28">
        <f t="shared" si="2"/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</row>
    <row r="20" spans="1:14" x14ac:dyDescent="0.25">
      <c r="A20" s="25">
        <v>15</v>
      </c>
      <c r="B20" s="27" t="str">
        <f>'CounterParty Rating'!B20</f>
        <v>Industrial1</v>
      </c>
      <c r="C20" s="28">
        <f t="shared" si="1"/>
        <v>0</v>
      </c>
      <c r="D20" s="28">
        <f t="shared" si="2"/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</row>
    <row r="21" spans="1:14" x14ac:dyDescent="0.25">
      <c r="A21" s="25">
        <v>16</v>
      </c>
      <c r="B21" s="27" t="str">
        <f>'CounterParty Rating'!B21</f>
        <v>Industrial2</v>
      </c>
      <c r="C21" s="28">
        <f t="shared" si="1"/>
        <v>0</v>
      </c>
      <c r="D21" s="28">
        <f t="shared" si="2"/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</row>
    <row r="22" spans="1:14" x14ac:dyDescent="0.25">
      <c r="A22" s="25">
        <v>17</v>
      </c>
      <c r="B22" s="27" t="str">
        <f>'CounterParty Rating'!B22</f>
        <v>Industrial3</v>
      </c>
      <c r="C22" s="28">
        <f t="shared" si="1"/>
        <v>0</v>
      </c>
      <c r="D22" s="28">
        <f t="shared" si="2"/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</row>
    <row r="23" spans="1:14" x14ac:dyDescent="0.25">
      <c r="A23" s="25">
        <v>18</v>
      </c>
      <c r="B23" s="27" t="str">
        <f>'CounterParty Rating'!B23</f>
        <v>Producer1</v>
      </c>
      <c r="C23" s="28">
        <f t="shared" si="1"/>
        <v>0</v>
      </c>
      <c r="D23" s="28">
        <f t="shared" si="2"/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</row>
    <row r="24" spans="1:14" x14ac:dyDescent="0.25">
      <c r="A24" s="25">
        <v>19</v>
      </c>
      <c r="B24" s="27" t="str">
        <f>'CounterParty Rating'!B24</f>
        <v>Producer2</v>
      </c>
      <c r="C24" s="28">
        <f t="shared" si="1"/>
        <v>0</v>
      </c>
      <c r="D24" s="28">
        <f t="shared" si="2"/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</row>
    <row r="25" spans="1:14" x14ac:dyDescent="0.25">
      <c r="A25" s="25">
        <v>20</v>
      </c>
      <c r="B25" s="27" t="str">
        <f>'CounterParty Rating'!B25</f>
        <v>Other</v>
      </c>
      <c r="C25" s="28">
        <f t="shared" si="1"/>
        <v>0</v>
      </c>
      <c r="D25" s="28">
        <f t="shared" si="2"/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BJ25"/>
  <sheetViews>
    <sheetView showGridLines="0" zoomScale="75" workbookViewId="0">
      <selection activeCell="C6" sqref="C6:BJ25"/>
    </sheetView>
  </sheetViews>
  <sheetFormatPr defaultRowHeight="13.2" x14ac:dyDescent="0.25"/>
  <cols>
    <col min="2" max="2" width="13.6640625" style="2" customWidth="1"/>
  </cols>
  <sheetData>
    <row r="4" spans="1:62" x14ac:dyDescent="0.25">
      <c r="A4" s="44"/>
      <c r="B4" s="42"/>
      <c r="C4" s="142" t="s">
        <v>1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4"/>
    </row>
    <row r="5" spans="1:62" x14ac:dyDescent="0.25">
      <c r="A5" s="45"/>
      <c r="B5" s="42" t="s">
        <v>0</v>
      </c>
      <c r="C5" s="23" t="s">
        <v>2</v>
      </c>
      <c r="D5" s="23" t="s">
        <v>3</v>
      </c>
      <c r="E5" s="23" t="s">
        <v>4</v>
      </c>
      <c r="F5" s="23" t="s">
        <v>5</v>
      </c>
      <c r="G5" s="23" t="s">
        <v>6</v>
      </c>
      <c r="H5" s="23" t="s">
        <v>7</v>
      </c>
      <c r="I5" s="23" t="s">
        <v>8</v>
      </c>
      <c r="J5" s="23" t="s">
        <v>9</v>
      </c>
      <c r="K5" s="23" t="s">
        <v>10</v>
      </c>
      <c r="L5" s="23" t="s">
        <v>11</v>
      </c>
      <c r="M5" s="23" t="s">
        <v>12</v>
      </c>
      <c r="N5" s="23" t="s">
        <v>13</v>
      </c>
      <c r="O5" s="23" t="s">
        <v>14</v>
      </c>
      <c r="P5" s="23" t="s">
        <v>15</v>
      </c>
      <c r="Q5" s="23" t="s">
        <v>16</v>
      </c>
      <c r="R5" s="23" t="s">
        <v>17</v>
      </c>
      <c r="S5" s="23" t="s">
        <v>18</v>
      </c>
      <c r="T5" s="23" t="s">
        <v>19</v>
      </c>
      <c r="U5" s="23" t="s">
        <v>20</v>
      </c>
      <c r="V5" s="23" t="s">
        <v>21</v>
      </c>
      <c r="W5" s="23" t="s">
        <v>22</v>
      </c>
      <c r="X5" s="23" t="s">
        <v>23</v>
      </c>
      <c r="Y5" s="23" t="s">
        <v>24</v>
      </c>
      <c r="Z5" s="23" t="s">
        <v>25</v>
      </c>
      <c r="AA5" s="23" t="s">
        <v>26</v>
      </c>
      <c r="AB5" s="23" t="s">
        <v>27</v>
      </c>
      <c r="AC5" s="23" t="s">
        <v>28</v>
      </c>
      <c r="AD5" s="23" t="s">
        <v>29</v>
      </c>
      <c r="AE5" s="23" t="s">
        <v>30</v>
      </c>
      <c r="AF5" s="23" t="s">
        <v>31</v>
      </c>
      <c r="AG5" s="23" t="s">
        <v>32</v>
      </c>
      <c r="AH5" s="23" t="s">
        <v>33</v>
      </c>
      <c r="AI5" s="23" t="s">
        <v>34</v>
      </c>
      <c r="AJ5" s="23" t="s">
        <v>35</v>
      </c>
      <c r="AK5" s="23" t="s">
        <v>36</v>
      </c>
      <c r="AL5" s="23" t="s">
        <v>37</v>
      </c>
      <c r="AM5" s="23" t="s">
        <v>38</v>
      </c>
      <c r="AN5" s="23" t="s">
        <v>39</v>
      </c>
      <c r="AO5" s="23" t="s">
        <v>40</v>
      </c>
      <c r="AP5" s="23" t="s">
        <v>41</v>
      </c>
      <c r="AQ5" s="23" t="s">
        <v>42</v>
      </c>
      <c r="AR5" s="23" t="s">
        <v>43</v>
      </c>
      <c r="AS5" s="23" t="s">
        <v>44</v>
      </c>
      <c r="AT5" s="23" t="s">
        <v>45</v>
      </c>
      <c r="AU5" s="23" t="s">
        <v>46</v>
      </c>
      <c r="AV5" s="23" t="s">
        <v>47</v>
      </c>
      <c r="AW5" s="23" t="s">
        <v>48</v>
      </c>
      <c r="AX5" s="23" t="s">
        <v>49</v>
      </c>
      <c r="AY5" s="23" t="s">
        <v>50</v>
      </c>
      <c r="AZ5" s="23" t="s">
        <v>51</v>
      </c>
      <c r="BA5" s="23" t="s">
        <v>52</v>
      </c>
      <c r="BB5" s="23" t="s">
        <v>53</v>
      </c>
      <c r="BC5" s="23" t="s">
        <v>54</v>
      </c>
      <c r="BD5" s="23" t="s">
        <v>55</v>
      </c>
      <c r="BE5" s="23" t="s">
        <v>56</v>
      </c>
      <c r="BF5" s="23" t="s">
        <v>57</v>
      </c>
      <c r="BG5" s="23" t="s">
        <v>58</v>
      </c>
      <c r="BH5" s="23" t="s">
        <v>59</v>
      </c>
      <c r="BI5" s="23" t="s">
        <v>60</v>
      </c>
      <c r="BJ5" s="23" t="s">
        <v>61</v>
      </c>
    </row>
    <row r="6" spans="1:62" x14ac:dyDescent="0.25">
      <c r="A6" s="43">
        <v>1</v>
      </c>
      <c r="B6" s="27" t="str">
        <f>'CounterParty Rating'!B6</f>
        <v>Marketer1</v>
      </c>
      <c r="C6" s="115">
        <v>6984.8329166666663</v>
      </c>
      <c r="D6" s="115">
        <v>6984.8329166666663</v>
      </c>
      <c r="E6" s="115">
        <v>6984.8329166666663</v>
      </c>
      <c r="F6" s="115">
        <v>6984.8329166666663</v>
      </c>
      <c r="G6" s="115">
        <v>6984.8329166666663</v>
      </c>
      <c r="H6" s="115">
        <v>6984.8329166666663</v>
      </c>
      <c r="I6" s="115">
        <v>6984.8329166666663</v>
      </c>
      <c r="J6" s="115">
        <v>6984.8329166666663</v>
      </c>
      <c r="K6" s="115">
        <v>6984.8329166666663</v>
      </c>
      <c r="L6" s="115">
        <v>6984.8329166666663</v>
      </c>
      <c r="M6" s="115">
        <v>6984.8329166666663</v>
      </c>
      <c r="N6" s="115">
        <v>6984.8329166666663</v>
      </c>
      <c r="O6" s="115">
        <v>6984.8329166666663</v>
      </c>
      <c r="P6" s="115">
        <v>6984.8329166666663</v>
      </c>
      <c r="Q6" s="115">
        <v>6984.8329166666663</v>
      </c>
      <c r="R6" s="115">
        <v>6984.8329166666663</v>
      </c>
      <c r="S6" s="115">
        <v>6984.8329166666663</v>
      </c>
      <c r="T6" s="115">
        <v>6984.8329166666663</v>
      </c>
      <c r="U6" s="115">
        <v>6984.8329166666663</v>
      </c>
      <c r="V6" s="115">
        <v>6984.8329166666663</v>
      </c>
      <c r="W6" s="115">
        <v>6984.8329166666663</v>
      </c>
      <c r="X6" s="115">
        <v>6984.8329166666663</v>
      </c>
      <c r="Y6" s="115">
        <v>6984.8329166666663</v>
      </c>
      <c r="Z6" s="115">
        <v>6984.8329166666663</v>
      </c>
      <c r="AA6" s="115">
        <v>6984.8329166666663</v>
      </c>
      <c r="AB6" s="115">
        <v>6984.8329166666663</v>
      </c>
      <c r="AC6" s="115">
        <v>6984.8329166666663</v>
      </c>
      <c r="AD6" s="115">
        <v>6984.8329166666663</v>
      </c>
      <c r="AE6" s="115">
        <v>6984.8329166666663</v>
      </c>
      <c r="AF6" s="115">
        <v>6984.8329166666663</v>
      </c>
      <c r="AG6" s="115">
        <v>6984.8329166666663</v>
      </c>
      <c r="AH6" s="115">
        <v>6984.8329166666663</v>
      </c>
      <c r="AI6" s="115">
        <v>6984.8329166666663</v>
      </c>
      <c r="AJ6" s="115">
        <v>6984.8329166666663</v>
      </c>
      <c r="AK6" s="115">
        <v>6984.8329166666663</v>
      </c>
      <c r="AL6" s="115">
        <v>6984.8329166666663</v>
      </c>
      <c r="AM6" s="115">
        <v>6984.8329166666663</v>
      </c>
      <c r="AN6" s="115">
        <v>6984.8329166666663</v>
      </c>
      <c r="AO6" s="115">
        <v>6984.8329166666663</v>
      </c>
      <c r="AP6" s="115">
        <v>6984.8329166666663</v>
      </c>
      <c r="AQ6" s="115">
        <v>6984.8329166666663</v>
      </c>
      <c r="AR6" s="115">
        <v>6984.8329166666663</v>
      </c>
      <c r="AS6" s="115">
        <v>6984.8329166666663</v>
      </c>
      <c r="AT6" s="115">
        <v>6984.8329166666663</v>
      </c>
      <c r="AU6" s="115">
        <v>6984.8329166666663</v>
      </c>
      <c r="AV6" s="115">
        <v>6984.8329166666663</v>
      </c>
      <c r="AW6" s="115">
        <v>6984.8329166666663</v>
      </c>
      <c r="AX6" s="115">
        <v>6984.8329166666663</v>
      </c>
      <c r="AY6" s="115">
        <v>6984.8329166666663</v>
      </c>
      <c r="AZ6" s="115">
        <v>6984.8329166666663</v>
      </c>
      <c r="BA6" s="115">
        <v>6984.8329166666663</v>
      </c>
      <c r="BB6" s="115">
        <v>6984.8329166666663</v>
      </c>
      <c r="BC6" s="115">
        <v>6984.8329166666663</v>
      </c>
      <c r="BD6" s="115">
        <v>6984.8329166666663</v>
      </c>
      <c r="BE6" s="115">
        <v>6984.8329166666663</v>
      </c>
      <c r="BF6" s="115">
        <v>6984.8329166666663</v>
      </c>
      <c r="BG6" s="115">
        <v>6984.8329166666663</v>
      </c>
      <c r="BH6" s="115">
        <v>6984.8329166666663</v>
      </c>
      <c r="BI6" s="115">
        <v>6984.8329166666663</v>
      </c>
      <c r="BJ6" s="115">
        <v>6984.8329166666663</v>
      </c>
    </row>
    <row r="7" spans="1:62" x14ac:dyDescent="0.25">
      <c r="A7" s="25">
        <v>2</v>
      </c>
      <c r="B7" s="27" t="str">
        <f>'CounterParty Rating'!B7</f>
        <v>Marketer2</v>
      </c>
      <c r="C7" s="115">
        <v>16903.949583333331</v>
      </c>
      <c r="D7" s="115">
        <v>16903.949583333331</v>
      </c>
      <c r="E7" s="115">
        <v>16903.949583333331</v>
      </c>
      <c r="F7" s="115">
        <v>16903.949583333331</v>
      </c>
      <c r="G7" s="115">
        <v>16903.949583333331</v>
      </c>
      <c r="H7" s="115">
        <v>16903.949583333331</v>
      </c>
      <c r="I7" s="115">
        <v>16903.949583333331</v>
      </c>
      <c r="J7" s="115">
        <v>16903.949583333331</v>
      </c>
      <c r="K7" s="115">
        <v>16903.949583333331</v>
      </c>
      <c r="L7" s="115">
        <v>16903.949583333331</v>
      </c>
      <c r="M7" s="115">
        <v>16903.949583333331</v>
      </c>
      <c r="N7" s="115">
        <v>16903.949583333331</v>
      </c>
      <c r="O7" s="115">
        <v>16903.949583333331</v>
      </c>
      <c r="P7" s="115">
        <v>16903.949583333331</v>
      </c>
      <c r="Q7" s="115">
        <v>16903.949583333331</v>
      </c>
      <c r="R7" s="115">
        <v>16903.949583333331</v>
      </c>
      <c r="S7" s="115">
        <v>16903.949583333331</v>
      </c>
      <c r="T7" s="115">
        <v>16903.949583333331</v>
      </c>
      <c r="U7" s="115">
        <v>16903.949583333331</v>
      </c>
      <c r="V7" s="115">
        <v>16903.949583333331</v>
      </c>
      <c r="W7" s="115">
        <v>16903.949583333331</v>
      </c>
      <c r="X7" s="115">
        <v>16903.949583333331</v>
      </c>
      <c r="Y7" s="115">
        <v>16903.949583333331</v>
      </c>
      <c r="Z7" s="115">
        <v>16903.949583333331</v>
      </c>
      <c r="AA7" s="115">
        <v>16903.949583333331</v>
      </c>
      <c r="AB7" s="115">
        <v>16903.949583333331</v>
      </c>
      <c r="AC7" s="115">
        <v>16903.949583333331</v>
      </c>
      <c r="AD7" s="115">
        <v>16903.949583333331</v>
      </c>
      <c r="AE7" s="115">
        <v>16903.949583333331</v>
      </c>
      <c r="AF7" s="115">
        <v>16903.949583333331</v>
      </c>
      <c r="AG7" s="115">
        <v>16903.949583333331</v>
      </c>
      <c r="AH7" s="115">
        <v>16903.949583333331</v>
      </c>
      <c r="AI7" s="115">
        <v>16903.949583333331</v>
      </c>
      <c r="AJ7" s="115">
        <v>16903.949583333331</v>
      </c>
      <c r="AK7" s="115">
        <v>16903.949583333331</v>
      </c>
      <c r="AL7" s="115">
        <v>16903.949583333331</v>
      </c>
      <c r="AM7" s="115">
        <v>16903.949583333331</v>
      </c>
      <c r="AN7" s="115">
        <v>16903.949583333331</v>
      </c>
      <c r="AO7" s="115">
        <v>16903.949583333331</v>
      </c>
      <c r="AP7" s="115">
        <v>16903.949583333331</v>
      </c>
      <c r="AQ7" s="115">
        <v>16903.949583333331</v>
      </c>
      <c r="AR7" s="115">
        <v>16903.949583333331</v>
      </c>
      <c r="AS7" s="115">
        <v>16903.949583333331</v>
      </c>
      <c r="AT7" s="115">
        <v>16903.949583333331</v>
      </c>
      <c r="AU7" s="115">
        <v>16903.949583333331</v>
      </c>
      <c r="AV7" s="115">
        <v>16903.949583333331</v>
      </c>
      <c r="AW7" s="115">
        <v>16903.949583333331</v>
      </c>
      <c r="AX7" s="115">
        <v>16903.949583333331</v>
      </c>
      <c r="AY7" s="115">
        <v>16903.949583333331</v>
      </c>
      <c r="AZ7" s="115">
        <v>16903.949583333331</v>
      </c>
      <c r="BA7" s="115">
        <v>16903.949583333331</v>
      </c>
      <c r="BB7" s="115">
        <v>16903.949583333331</v>
      </c>
      <c r="BC7" s="115">
        <v>16903.949583333331</v>
      </c>
      <c r="BD7" s="115">
        <v>16903.949583333331</v>
      </c>
      <c r="BE7" s="115">
        <v>16903.949583333331</v>
      </c>
      <c r="BF7" s="115">
        <v>16903.949583333331</v>
      </c>
      <c r="BG7" s="115">
        <v>16903.949583333331</v>
      </c>
      <c r="BH7" s="115">
        <v>16903.949583333331</v>
      </c>
      <c r="BI7" s="115">
        <v>16903.949583333331</v>
      </c>
      <c r="BJ7" s="115">
        <v>16903.949583333331</v>
      </c>
    </row>
    <row r="8" spans="1:62" x14ac:dyDescent="0.25">
      <c r="A8" s="25">
        <v>3</v>
      </c>
      <c r="B8" s="27" t="str">
        <f>'CounterParty Rating'!B8</f>
        <v>Marketer3</v>
      </c>
      <c r="C8" s="115">
        <v>37236.122166666697</v>
      </c>
      <c r="D8" s="115">
        <v>37236.122166666697</v>
      </c>
      <c r="E8" s="115">
        <v>37236.122166666697</v>
      </c>
      <c r="F8" s="115">
        <v>37236.122166666697</v>
      </c>
      <c r="G8" s="115">
        <v>37236.122166666697</v>
      </c>
      <c r="H8" s="115">
        <v>37236.122166666697</v>
      </c>
      <c r="I8" s="115">
        <v>37236.122166666697</v>
      </c>
      <c r="J8" s="115">
        <v>37236.122166666697</v>
      </c>
      <c r="K8" s="115">
        <v>37236.122166666697</v>
      </c>
      <c r="L8" s="115">
        <v>37236.122166666697</v>
      </c>
      <c r="M8" s="115">
        <v>37236.122166666697</v>
      </c>
      <c r="N8" s="115">
        <v>37236.122166666697</v>
      </c>
      <c r="O8" s="115">
        <v>37236.122166666697</v>
      </c>
      <c r="P8" s="115">
        <v>37236.122166666697</v>
      </c>
      <c r="Q8" s="115">
        <v>37236.122166666697</v>
      </c>
      <c r="R8" s="115">
        <v>37236.122166666697</v>
      </c>
      <c r="S8" s="115">
        <v>37236.122166666697</v>
      </c>
      <c r="T8" s="115">
        <v>37236.122166666697</v>
      </c>
      <c r="U8" s="115">
        <v>37236.122166666697</v>
      </c>
      <c r="V8" s="115">
        <v>37236.122166666697</v>
      </c>
      <c r="W8" s="115">
        <v>37236.122166666697</v>
      </c>
      <c r="X8" s="115">
        <v>37236.122166666697</v>
      </c>
      <c r="Y8" s="115">
        <v>37236.122166666697</v>
      </c>
      <c r="Z8" s="115">
        <v>37236.122166666697</v>
      </c>
      <c r="AA8" s="115">
        <v>37236.122166666697</v>
      </c>
      <c r="AB8" s="115">
        <v>37236.122166666697</v>
      </c>
      <c r="AC8" s="115">
        <v>37236.122166666697</v>
      </c>
      <c r="AD8" s="115">
        <v>37236.122166666697</v>
      </c>
      <c r="AE8" s="115">
        <v>37236.122166666697</v>
      </c>
      <c r="AF8" s="115">
        <v>37236.122166666697</v>
      </c>
      <c r="AG8" s="115">
        <v>37236.122166666697</v>
      </c>
      <c r="AH8" s="115">
        <v>37236.122166666697</v>
      </c>
      <c r="AI8" s="115">
        <v>37236.122166666697</v>
      </c>
      <c r="AJ8" s="115">
        <v>37236.122166666697</v>
      </c>
      <c r="AK8" s="115">
        <v>37236.122166666697</v>
      </c>
      <c r="AL8" s="115">
        <v>37236.122166666697</v>
      </c>
      <c r="AM8" s="115">
        <v>37236.122166666697</v>
      </c>
      <c r="AN8" s="115">
        <v>37236.122166666697</v>
      </c>
      <c r="AO8" s="115">
        <v>37236.122166666697</v>
      </c>
      <c r="AP8" s="115">
        <v>37236.122166666697</v>
      </c>
      <c r="AQ8" s="115">
        <v>37236.122166666697</v>
      </c>
      <c r="AR8" s="115">
        <v>37236.122166666697</v>
      </c>
      <c r="AS8" s="115">
        <v>37236.122166666697</v>
      </c>
      <c r="AT8" s="115">
        <v>37236.122166666697</v>
      </c>
      <c r="AU8" s="115">
        <v>37236.122166666697</v>
      </c>
      <c r="AV8" s="115">
        <v>37236.122166666697</v>
      </c>
      <c r="AW8" s="115">
        <v>37236.122166666697</v>
      </c>
      <c r="AX8" s="115">
        <v>37236.122166666697</v>
      </c>
      <c r="AY8" s="115">
        <v>37236.122166666697</v>
      </c>
      <c r="AZ8" s="115">
        <v>37236.122166666697</v>
      </c>
      <c r="BA8" s="115">
        <v>37236.122166666697</v>
      </c>
      <c r="BB8" s="115">
        <v>37236.122166666697</v>
      </c>
      <c r="BC8" s="115">
        <v>37236.122166666697</v>
      </c>
      <c r="BD8" s="115">
        <v>37236.122166666697</v>
      </c>
      <c r="BE8" s="115">
        <v>37236.122166666697</v>
      </c>
      <c r="BF8" s="115">
        <v>37236.122166666697</v>
      </c>
      <c r="BG8" s="115">
        <v>37236.122166666697</v>
      </c>
      <c r="BH8" s="115">
        <v>37236.122166666697</v>
      </c>
      <c r="BI8" s="115">
        <v>37236.122166666697</v>
      </c>
      <c r="BJ8" s="115">
        <v>37236.122166666697</v>
      </c>
    </row>
    <row r="9" spans="1:62" x14ac:dyDescent="0.25">
      <c r="A9" s="25">
        <v>4</v>
      </c>
      <c r="B9" s="27" t="str">
        <f>'CounterParty Rating'!B9</f>
        <v>Marketer4</v>
      </c>
      <c r="C9" s="115">
        <v>25909.566000000003</v>
      </c>
      <c r="D9" s="115">
        <v>25909.566000000003</v>
      </c>
      <c r="E9" s="115">
        <v>25909.566000000003</v>
      </c>
      <c r="F9" s="115">
        <v>25909.566000000003</v>
      </c>
      <c r="G9" s="115">
        <v>25909.566000000003</v>
      </c>
      <c r="H9" s="115">
        <v>25909.566000000003</v>
      </c>
      <c r="I9" s="115">
        <v>25909.566000000003</v>
      </c>
      <c r="J9" s="115">
        <v>25909.566000000003</v>
      </c>
      <c r="K9" s="115">
        <v>25909.566000000003</v>
      </c>
      <c r="L9" s="115">
        <v>25909.566000000003</v>
      </c>
      <c r="M9" s="115">
        <v>25909.566000000003</v>
      </c>
      <c r="N9" s="115">
        <v>25909.566000000003</v>
      </c>
      <c r="O9" s="115">
        <v>25909.566000000003</v>
      </c>
      <c r="P9" s="115">
        <v>25909.566000000003</v>
      </c>
      <c r="Q9" s="115">
        <v>25909.566000000003</v>
      </c>
      <c r="R9" s="115">
        <v>25909.566000000003</v>
      </c>
      <c r="S9" s="115">
        <v>25909.566000000003</v>
      </c>
      <c r="T9" s="115">
        <v>25909.566000000003</v>
      </c>
      <c r="U9" s="115">
        <v>25909.566000000003</v>
      </c>
      <c r="V9" s="115">
        <v>25909.566000000003</v>
      </c>
      <c r="W9" s="115">
        <v>25909.566000000003</v>
      </c>
      <c r="X9" s="115">
        <v>25909.566000000003</v>
      </c>
      <c r="Y9" s="115">
        <v>25909.566000000003</v>
      </c>
      <c r="Z9" s="115">
        <v>25909.566000000003</v>
      </c>
      <c r="AA9" s="115">
        <v>25909.566000000003</v>
      </c>
      <c r="AB9" s="115">
        <v>25909.566000000003</v>
      </c>
      <c r="AC9" s="115">
        <v>25909.566000000003</v>
      </c>
      <c r="AD9" s="115">
        <v>25909.566000000003</v>
      </c>
      <c r="AE9" s="115">
        <v>25909.566000000003</v>
      </c>
      <c r="AF9" s="115">
        <v>25909.566000000003</v>
      </c>
      <c r="AG9" s="115">
        <v>25909.566000000003</v>
      </c>
      <c r="AH9" s="115">
        <v>25909.566000000003</v>
      </c>
      <c r="AI9" s="115">
        <v>25909.566000000003</v>
      </c>
      <c r="AJ9" s="115">
        <v>25909.566000000003</v>
      </c>
      <c r="AK9" s="115">
        <v>25909.566000000003</v>
      </c>
      <c r="AL9" s="115">
        <v>25909.566000000003</v>
      </c>
      <c r="AM9" s="115">
        <v>25909.566000000003</v>
      </c>
      <c r="AN9" s="115">
        <v>25909.566000000003</v>
      </c>
      <c r="AO9" s="115">
        <v>25909.566000000003</v>
      </c>
      <c r="AP9" s="115">
        <v>25909.566000000003</v>
      </c>
      <c r="AQ9" s="115">
        <v>25909.566000000003</v>
      </c>
      <c r="AR9" s="115">
        <v>25909.566000000003</v>
      </c>
      <c r="AS9" s="115">
        <v>25909.566000000003</v>
      </c>
      <c r="AT9" s="115">
        <v>25909.566000000003</v>
      </c>
      <c r="AU9" s="115">
        <v>25909.566000000003</v>
      </c>
      <c r="AV9" s="115">
        <v>25909.566000000003</v>
      </c>
      <c r="AW9" s="115">
        <v>25909.566000000003</v>
      </c>
      <c r="AX9" s="115">
        <v>25909.566000000003</v>
      </c>
      <c r="AY9" s="115">
        <v>25909.566000000003</v>
      </c>
      <c r="AZ9" s="115">
        <v>25909.566000000003</v>
      </c>
      <c r="BA9" s="115">
        <v>25909.566000000003</v>
      </c>
      <c r="BB9" s="115">
        <v>25909.566000000003</v>
      </c>
      <c r="BC9" s="115">
        <v>25909.566000000003</v>
      </c>
      <c r="BD9" s="115">
        <v>25909.566000000003</v>
      </c>
      <c r="BE9" s="115">
        <v>25909.566000000003</v>
      </c>
      <c r="BF9" s="115">
        <v>25909.566000000003</v>
      </c>
      <c r="BG9" s="115">
        <v>25909.566000000003</v>
      </c>
      <c r="BH9" s="115">
        <v>25909.566000000003</v>
      </c>
      <c r="BI9" s="115">
        <v>25909.566000000003</v>
      </c>
      <c r="BJ9" s="115">
        <v>25909.566000000003</v>
      </c>
    </row>
    <row r="10" spans="1:62" x14ac:dyDescent="0.25">
      <c r="A10" s="25">
        <v>5</v>
      </c>
      <c r="B10" s="27" t="str">
        <f>'CounterParty Rating'!B10</f>
        <v>Marketer5</v>
      </c>
      <c r="C10" s="115">
        <v>24298.819583333334</v>
      </c>
      <c r="D10" s="115">
        <v>24298.819583333334</v>
      </c>
      <c r="E10" s="115">
        <v>24298.819583333334</v>
      </c>
      <c r="F10" s="115">
        <v>24298.819583333334</v>
      </c>
      <c r="G10" s="115">
        <v>24298.819583333334</v>
      </c>
      <c r="H10" s="115">
        <v>24298.819583333334</v>
      </c>
      <c r="I10" s="115">
        <v>24298.819583333334</v>
      </c>
      <c r="J10" s="115">
        <v>24298.819583333334</v>
      </c>
      <c r="K10" s="115">
        <v>24298.819583333334</v>
      </c>
      <c r="L10" s="115">
        <v>24298.819583333334</v>
      </c>
      <c r="M10" s="115">
        <v>24298.819583333334</v>
      </c>
      <c r="N10" s="115">
        <v>24298.819583333334</v>
      </c>
      <c r="O10" s="115">
        <v>24298.819583333334</v>
      </c>
      <c r="P10" s="115">
        <v>24298.819583333334</v>
      </c>
      <c r="Q10" s="115">
        <v>24298.819583333334</v>
      </c>
      <c r="R10" s="115">
        <v>24298.819583333334</v>
      </c>
      <c r="S10" s="115">
        <v>24298.819583333334</v>
      </c>
      <c r="T10" s="115">
        <v>24298.819583333334</v>
      </c>
      <c r="U10" s="115">
        <v>24298.819583333334</v>
      </c>
      <c r="V10" s="115">
        <v>24298.819583333334</v>
      </c>
      <c r="W10" s="115">
        <v>24298.819583333334</v>
      </c>
      <c r="X10" s="115">
        <v>24298.819583333334</v>
      </c>
      <c r="Y10" s="115">
        <v>24298.819583333334</v>
      </c>
      <c r="Z10" s="115">
        <v>24298.819583333334</v>
      </c>
      <c r="AA10" s="115">
        <v>24298.819583333334</v>
      </c>
      <c r="AB10" s="115">
        <v>24298.819583333334</v>
      </c>
      <c r="AC10" s="115">
        <v>24298.819583333334</v>
      </c>
      <c r="AD10" s="115">
        <v>24298.819583333334</v>
      </c>
      <c r="AE10" s="115">
        <v>24298.819583333334</v>
      </c>
      <c r="AF10" s="115">
        <v>24298.819583333334</v>
      </c>
      <c r="AG10" s="115">
        <v>24298.819583333334</v>
      </c>
      <c r="AH10" s="115">
        <v>24298.819583333334</v>
      </c>
      <c r="AI10" s="115">
        <v>24298.819583333334</v>
      </c>
      <c r="AJ10" s="115">
        <v>24298.819583333334</v>
      </c>
      <c r="AK10" s="115">
        <v>24298.819583333334</v>
      </c>
      <c r="AL10" s="115">
        <v>24298.819583333334</v>
      </c>
      <c r="AM10" s="115">
        <v>24298.819583333334</v>
      </c>
      <c r="AN10" s="115">
        <v>24298.819583333334</v>
      </c>
      <c r="AO10" s="115">
        <v>24298.819583333334</v>
      </c>
      <c r="AP10" s="115">
        <v>24298.819583333334</v>
      </c>
      <c r="AQ10" s="115">
        <v>24298.819583333334</v>
      </c>
      <c r="AR10" s="115">
        <v>24298.819583333334</v>
      </c>
      <c r="AS10" s="115">
        <v>24298.819583333334</v>
      </c>
      <c r="AT10" s="115">
        <v>24298.819583333334</v>
      </c>
      <c r="AU10" s="115">
        <v>24298.819583333334</v>
      </c>
      <c r="AV10" s="115">
        <v>24298.819583333334</v>
      </c>
      <c r="AW10" s="115">
        <v>24298.819583333334</v>
      </c>
      <c r="AX10" s="115">
        <v>24298.819583333334</v>
      </c>
      <c r="AY10" s="115">
        <v>24298.819583333334</v>
      </c>
      <c r="AZ10" s="115">
        <v>24298.819583333334</v>
      </c>
      <c r="BA10" s="115">
        <v>24298.819583333334</v>
      </c>
      <c r="BB10" s="115">
        <v>24298.819583333334</v>
      </c>
      <c r="BC10" s="115">
        <v>24298.819583333334</v>
      </c>
      <c r="BD10" s="115">
        <v>24298.819583333334</v>
      </c>
      <c r="BE10" s="115">
        <v>24298.819583333334</v>
      </c>
      <c r="BF10" s="115">
        <v>24298.819583333334</v>
      </c>
      <c r="BG10" s="115">
        <v>24298.819583333334</v>
      </c>
      <c r="BH10" s="115">
        <v>24298.819583333334</v>
      </c>
      <c r="BI10" s="115">
        <v>24298.819583333334</v>
      </c>
      <c r="BJ10" s="115">
        <v>24298.819583333334</v>
      </c>
    </row>
    <row r="11" spans="1:62" x14ac:dyDescent="0.25">
      <c r="A11" s="25">
        <v>6</v>
      </c>
      <c r="B11" s="27" t="str">
        <f>'CounterParty Rating'!B11</f>
        <v>Marketer6</v>
      </c>
      <c r="C11" s="115">
        <v>4631.7189166666667</v>
      </c>
      <c r="D11" s="115">
        <v>4631.7189166666667</v>
      </c>
      <c r="E11" s="115">
        <v>4631.7189166666667</v>
      </c>
      <c r="F11" s="115">
        <v>4631.7189166666667</v>
      </c>
      <c r="G11" s="115">
        <v>4631.7189166666667</v>
      </c>
      <c r="H11" s="115">
        <v>4631.7189166666667</v>
      </c>
      <c r="I11" s="115">
        <v>4631.7189166666667</v>
      </c>
      <c r="J11" s="115">
        <v>4631.7189166666667</v>
      </c>
      <c r="K11" s="115">
        <v>4631.7189166666667</v>
      </c>
      <c r="L11" s="115">
        <v>4631.7189166666667</v>
      </c>
      <c r="M11" s="115">
        <v>4631.7189166666667</v>
      </c>
      <c r="N11" s="115">
        <v>4631.7189166666667</v>
      </c>
      <c r="O11" s="115">
        <v>4631.7189166666667</v>
      </c>
      <c r="P11" s="115">
        <v>4631.7189166666667</v>
      </c>
      <c r="Q11" s="115">
        <v>4631.7189166666667</v>
      </c>
      <c r="R11" s="115">
        <v>4631.7189166666667</v>
      </c>
      <c r="S11" s="115">
        <v>4631.7189166666667</v>
      </c>
      <c r="T11" s="115">
        <v>4631.7189166666667</v>
      </c>
      <c r="U11" s="115">
        <v>4631.7189166666667</v>
      </c>
      <c r="V11" s="115">
        <v>4631.7189166666667</v>
      </c>
      <c r="W11" s="115">
        <v>4631.7189166666667</v>
      </c>
      <c r="X11" s="115">
        <v>4631.7189166666667</v>
      </c>
      <c r="Y11" s="115">
        <v>4631.7189166666667</v>
      </c>
      <c r="Z11" s="115">
        <v>4631.7189166666667</v>
      </c>
      <c r="AA11" s="115">
        <v>4631.7189166666667</v>
      </c>
      <c r="AB11" s="115">
        <v>4631.7189166666667</v>
      </c>
      <c r="AC11" s="115">
        <v>4631.7189166666667</v>
      </c>
      <c r="AD11" s="115">
        <v>4631.7189166666667</v>
      </c>
      <c r="AE11" s="115">
        <v>4631.7189166666667</v>
      </c>
      <c r="AF11" s="115">
        <v>4631.7189166666667</v>
      </c>
      <c r="AG11" s="115">
        <v>4631.7189166666667</v>
      </c>
      <c r="AH11" s="115">
        <v>4631.7189166666667</v>
      </c>
      <c r="AI11" s="115">
        <v>4631.7189166666667</v>
      </c>
      <c r="AJ11" s="115">
        <v>4631.7189166666667</v>
      </c>
      <c r="AK11" s="115">
        <v>4631.7189166666667</v>
      </c>
      <c r="AL11" s="115">
        <v>4631.7189166666667</v>
      </c>
      <c r="AM11" s="115">
        <v>4631.7189166666667</v>
      </c>
      <c r="AN11" s="115">
        <v>4631.7189166666667</v>
      </c>
      <c r="AO11" s="115">
        <v>4631.7189166666667</v>
      </c>
      <c r="AP11" s="115">
        <v>4631.7189166666667</v>
      </c>
      <c r="AQ11" s="115">
        <v>4631.7189166666667</v>
      </c>
      <c r="AR11" s="115">
        <v>4631.7189166666667</v>
      </c>
      <c r="AS11" s="115">
        <v>4631.7189166666667</v>
      </c>
      <c r="AT11" s="115">
        <v>4631.7189166666667</v>
      </c>
      <c r="AU11" s="115">
        <v>4631.7189166666667</v>
      </c>
      <c r="AV11" s="115">
        <v>4631.7189166666667</v>
      </c>
      <c r="AW11" s="115">
        <v>4631.7189166666667</v>
      </c>
      <c r="AX11" s="115">
        <v>4631.7189166666667</v>
      </c>
      <c r="AY11" s="115">
        <v>4631.7189166666667</v>
      </c>
      <c r="AZ11" s="115">
        <v>4631.7189166666667</v>
      </c>
      <c r="BA11" s="115">
        <v>4631.7189166666667</v>
      </c>
      <c r="BB11" s="115">
        <v>4631.7189166666667</v>
      </c>
      <c r="BC11" s="115">
        <v>4631.7189166666667</v>
      </c>
      <c r="BD11" s="115">
        <v>4631.7189166666667</v>
      </c>
      <c r="BE11" s="115">
        <v>4631.7189166666667</v>
      </c>
      <c r="BF11" s="115">
        <v>4631.7189166666667</v>
      </c>
      <c r="BG11" s="115">
        <v>4631.7189166666667</v>
      </c>
      <c r="BH11" s="115">
        <v>4631.7189166666667</v>
      </c>
      <c r="BI11" s="115">
        <v>4631.7189166666667</v>
      </c>
      <c r="BJ11" s="115">
        <v>4631.7189166666667</v>
      </c>
    </row>
    <row r="12" spans="1:62" x14ac:dyDescent="0.25">
      <c r="A12" s="25">
        <v>7</v>
      </c>
      <c r="B12" s="27" t="str">
        <f>'CounterParty Rating'!B12</f>
        <v>Marketer7</v>
      </c>
      <c r="C12" s="115">
        <v>7074.6598333333332</v>
      </c>
      <c r="D12" s="115">
        <v>7074.6598333333332</v>
      </c>
      <c r="E12" s="115">
        <v>7074.6598333333332</v>
      </c>
      <c r="F12" s="115">
        <v>7074.6598333333332</v>
      </c>
      <c r="G12" s="115">
        <v>7074.6598333333332</v>
      </c>
      <c r="H12" s="115">
        <v>7074.6598333333332</v>
      </c>
      <c r="I12" s="115">
        <v>7074.6598333333332</v>
      </c>
      <c r="J12" s="115">
        <v>7074.6598333333332</v>
      </c>
      <c r="K12" s="115">
        <v>7074.6598333333332</v>
      </c>
      <c r="L12" s="115">
        <v>7074.6598333333332</v>
      </c>
      <c r="M12" s="115">
        <v>7074.6598333333332</v>
      </c>
      <c r="N12" s="115">
        <v>7074.6598333333332</v>
      </c>
      <c r="O12" s="115">
        <v>7074.6598333333332</v>
      </c>
      <c r="P12" s="115">
        <v>7074.6598333333332</v>
      </c>
      <c r="Q12" s="115">
        <v>7074.6598333333332</v>
      </c>
      <c r="R12" s="115">
        <v>7074.6598333333332</v>
      </c>
      <c r="S12" s="115">
        <v>7074.6598333333332</v>
      </c>
      <c r="T12" s="115">
        <v>7074.6598333333332</v>
      </c>
      <c r="U12" s="115">
        <v>7074.6598333333332</v>
      </c>
      <c r="V12" s="115">
        <v>7074.6598333333332</v>
      </c>
      <c r="W12" s="115">
        <v>7074.6598333333332</v>
      </c>
      <c r="X12" s="115">
        <v>7074.6598333333332</v>
      </c>
      <c r="Y12" s="115">
        <v>7074.6598333333332</v>
      </c>
      <c r="Z12" s="115">
        <v>7074.6598333333332</v>
      </c>
      <c r="AA12" s="115">
        <v>7074.6598333333332</v>
      </c>
      <c r="AB12" s="115">
        <v>7074.6598333333332</v>
      </c>
      <c r="AC12" s="115">
        <v>7074.6598333333332</v>
      </c>
      <c r="AD12" s="115">
        <v>7074.6598333333332</v>
      </c>
      <c r="AE12" s="115">
        <v>7074.6598333333332</v>
      </c>
      <c r="AF12" s="115">
        <v>7074.6598333333332</v>
      </c>
      <c r="AG12" s="115">
        <v>7074.6598333333332</v>
      </c>
      <c r="AH12" s="115">
        <v>7074.6598333333332</v>
      </c>
      <c r="AI12" s="115">
        <v>7074.6598333333332</v>
      </c>
      <c r="AJ12" s="115">
        <v>7074.6598333333332</v>
      </c>
      <c r="AK12" s="115">
        <v>7074.6598333333332</v>
      </c>
      <c r="AL12" s="115">
        <v>7074.6598333333332</v>
      </c>
      <c r="AM12" s="115">
        <v>7074.6598333333332</v>
      </c>
      <c r="AN12" s="115">
        <v>7074.6598333333332</v>
      </c>
      <c r="AO12" s="115">
        <v>7074.6598333333332</v>
      </c>
      <c r="AP12" s="115">
        <v>7074.6598333333332</v>
      </c>
      <c r="AQ12" s="115">
        <v>7074.6598333333332</v>
      </c>
      <c r="AR12" s="115">
        <v>7074.6598333333332</v>
      </c>
      <c r="AS12" s="115">
        <v>7074.6598333333332</v>
      </c>
      <c r="AT12" s="115">
        <v>7074.6598333333332</v>
      </c>
      <c r="AU12" s="115">
        <v>7074.6598333333332</v>
      </c>
      <c r="AV12" s="115">
        <v>7074.6598333333332</v>
      </c>
      <c r="AW12" s="115">
        <v>7074.6598333333332</v>
      </c>
      <c r="AX12" s="115">
        <v>7074.6598333333332</v>
      </c>
      <c r="AY12" s="115">
        <v>7074.6598333333332</v>
      </c>
      <c r="AZ12" s="115">
        <v>7074.6598333333332</v>
      </c>
      <c r="BA12" s="115">
        <v>7074.6598333333332</v>
      </c>
      <c r="BB12" s="115">
        <v>7074.6598333333332</v>
      </c>
      <c r="BC12" s="115">
        <v>7074.6598333333332</v>
      </c>
      <c r="BD12" s="115">
        <v>7074.6598333333332</v>
      </c>
      <c r="BE12" s="115">
        <v>7074.6598333333332</v>
      </c>
      <c r="BF12" s="115">
        <v>7074.6598333333332</v>
      </c>
      <c r="BG12" s="115">
        <v>7074.6598333333332</v>
      </c>
      <c r="BH12" s="115">
        <v>7074.6598333333332</v>
      </c>
      <c r="BI12" s="115">
        <v>7074.6598333333332</v>
      </c>
      <c r="BJ12" s="115">
        <v>7074.6598333333332</v>
      </c>
    </row>
    <row r="13" spans="1:62" x14ac:dyDescent="0.25">
      <c r="A13" s="25">
        <v>8</v>
      </c>
      <c r="B13" s="27" t="str">
        <f>'CounterParty Rating'!B13</f>
        <v>Fin Inst1</v>
      </c>
      <c r="C13" s="115">
        <v>7384.4960000000001</v>
      </c>
      <c r="D13" s="115">
        <v>7384.4960000000001</v>
      </c>
      <c r="E13" s="115">
        <v>7384.4960000000001</v>
      </c>
      <c r="F13" s="115">
        <v>7384.4960000000001</v>
      </c>
      <c r="G13" s="115">
        <v>7384.4960000000001</v>
      </c>
      <c r="H13" s="115">
        <v>7384.4960000000001</v>
      </c>
      <c r="I13" s="115">
        <v>7384.4960000000001</v>
      </c>
      <c r="J13" s="115">
        <v>7384.4960000000001</v>
      </c>
      <c r="K13" s="115">
        <v>7384.4960000000001</v>
      </c>
      <c r="L13" s="115">
        <v>7384.4960000000001</v>
      </c>
      <c r="M13" s="115">
        <v>7384.4960000000001</v>
      </c>
      <c r="N13" s="115">
        <v>7384.4960000000001</v>
      </c>
      <c r="O13" s="115">
        <v>7384.4960000000001</v>
      </c>
      <c r="P13" s="115">
        <v>7384.4960000000001</v>
      </c>
      <c r="Q13" s="115">
        <v>7384.4960000000001</v>
      </c>
      <c r="R13" s="115">
        <v>7384.4960000000001</v>
      </c>
      <c r="S13" s="115">
        <v>7384.4960000000001</v>
      </c>
      <c r="T13" s="115">
        <v>7384.4960000000001</v>
      </c>
      <c r="U13" s="115">
        <v>7384.4960000000001</v>
      </c>
      <c r="V13" s="115">
        <v>7384.4960000000001</v>
      </c>
      <c r="W13" s="115">
        <v>7384.4960000000001</v>
      </c>
      <c r="X13" s="115">
        <v>7384.4960000000001</v>
      </c>
      <c r="Y13" s="115">
        <v>7384.4960000000001</v>
      </c>
      <c r="Z13" s="115">
        <v>7384.4960000000001</v>
      </c>
      <c r="AA13" s="115">
        <v>7384.4960000000001</v>
      </c>
      <c r="AB13" s="115">
        <v>7384.4960000000001</v>
      </c>
      <c r="AC13" s="115">
        <v>7384.4960000000001</v>
      </c>
      <c r="AD13" s="115">
        <v>7384.4960000000001</v>
      </c>
      <c r="AE13" s="115">
        <v>7384.4960000000001</v>
      </c>
      <c r="AF13" s="115">
        <v>7384.4960000000001</v>
      </c>
      <c r="AG13" s="115">
        <v>7384.4960000000001</v>
      </c>
      <c r="AH13" s="115">
        <v>7384.4960000000001</v>
      </c>
      <c r="AI13" s="115">
        <v>7384.4960000000001</v>
      </c>
      <c r="AJ13" s="115">
        <v>7384.4960000000001</v>
      </c>
      <c r="AK13" s="115">
        <v>7384.4960000000001</v>
      </c>
      <c r="AL13" s="115">
        <v>7384.4960000000001</v>
      </c>
      <c r="AM13" s="115">
        <v>7384.4960000000001</v>
      </c>
      <c r="AN13" s="115">
        <v>7384.4960000000001</v>
      </c>
      <c r="AO13" s="115">
        <v>7384.4960000000001</v>
      </c>
      <c r="AP13" s="115">
        <v>7384.4960000000001</v>
      </c>
      <c r="AQ13" s="115">
        <v>7384.4960000000001</v>
      </c>
      <c r="AR13" s="115">
        <v>7384.4960000000001</v>
      </c>
      <c r="AS13" s="115">
        <v>7384.4960000000001</v>
      </c>
      <c r="AT13" s="115">
        <v>7384.4960000000001</v>
      </c>
      <c r="AU13" s="115">
        <v>7384.4960000000001</v>
      </c>
      <c r="AV13" s="115">
        <v>7384.4960000000001</v>
      </c>
      <c r="AW13" s="115">
        <v>7384.4960000000001</v>
      </c>
      <c r="AX13" s="115">
        <v>7384.4960000000001</v>
      </c>
      <c r="AY13" s="115">
        <v>7384.4960000000001</v>
      </c>
      <c r="AZ13" s="115">
        <v>7384.4960000000001</v>
      </c>
      <c r="BA13" s="115">
        <v>7384.4960000000001</v>
      </c>
      <c r="BB13" s="115">
        <v>7384.4960000000001</v>
      </c>
      <c r="BC13" s="115">
        <v>7384.4960000000001</v>
      </c>
      <c r="BD13" s="115">
        <v>7384.4960000000001</v>
      </c>
      <c r="BE13" s="115">
        <v>7384.4960000000001</v>
      </c>
      <c r="BF13" s="115">
        <v>7384.4960000000001</v>
      </c>
      <c r="BG13" s="115">
        <v>7384.4960000000001</v>
      </c>
      <c r="BH13" s="115">
        <v>7384.4960000000001</v>
      </c>
      <c r="BI13" s="115">
        <v>7384.4960000000001</v>
      </c>
      <c r="BJ13" s="115">
        <v>7384.4960000000001</v>
      </c>
    </row>
    <row r="14" spans="1:62" x14ac:dyDescent="0.25">
      <c r="A14" s="25">
        <v>9</v>
      </c>
      <c r="B14" s="27" t="str">
        <f>'CounterParty Rating'!B14</f>
        <v>Fin Inst2</v>
      </c>
      <c r="C14" s="115">
        <v>87063.355749999988</v>
      </c>
      <c r="D14" s="115">
        <v>87063.355749999988</v>
      </c>
      <c r="E14" s="115">
        <v>87063.355749999988</v>
      </c>
      <c r="F14" s="115">
        <v>87063.355749999988</v>
      </c>
      <c r="G14" s="115">
        <v>87063.355749999988</v>
      </c>
      <c r="H14" s="115">
        <v>87063.355749999988</v>
      </c>
      <c r="I14" s="115">
        <v>87063.355749999988</v>
      </c>
      <c r="J14" s="115">
        <v>87063.355749999988</v>
      </c>
      <c r="K14" s="115">
        <v>87063.355749999988</v>
      </c>
      <c r="L14" s="115">
        <v>87063.355749999988</v>
      </c>
      <c r="M14" s="115">
        <v>87063.355749999988</v>
      </c>
      <c r="N14" s="115">
        <v>87063.355749999988</v>
      </c>
      <c r="O14" s="115">
        <v>87063.355749999988</v>
      </c>
      <c r="P14" s="115">
        <v>87063.355749999988</v>
      </c>
      <c r="Q14" s="115">
        <v>87063.355749999988</v>
      </c>
      <c r="R14" s="115">
        <v>87063.355749999988</v>
      </c>
      <c r="S14" s="115">
        <v>87063.355749999988</v>
      </c>
      <c r="T14" s="115">
        <v>87063.355749999988</v>
      </c>
      <c r="U14" s="115">
        <v>87063.355749999988</v>
      </c>
      <c r="V14" s="115">
        <v>87063.355749999988</v>
      </c>
      <c r="W14" s="115">
        <v>87063.355749999988</v>
      </c>
      <c r="X14" s="115">
        <v>87063.355749999988</v>
      </c>
      <c r="Y14" s="115">
        <v>87063.355749999988</v>
      </c>
      <c r="Z14" s="115">
        <v>87063.355749999988</v>
      </c>
      <c r="AA14" s="115">
        <v>87063.355749999988</v>
      </c>
      <c r="AB14" s="115">
        <v>87063.355749999988</v>
      </c>
      <c r="AC14" s="115">
        <v>87063.355749999988</v>
      </c>
      <c r="AD14" s="115">
        <v>87063.355749999988</v>
      </c>
      <c r="AE14" s="115">
        <v>87063.355749999988</v>
      </c>
      <c r="AF14" s="115">
        <v>87063.355749999988</v>
      </c>
      <c r="AG14" s="115">
        <v>87063.355749999988</v>
      </c>
      <c r="AH14" s="115">
        <v>87063.355749999988</v>
      </c>
      <c r="AI14" s="115">
        <v>87063.355749999988</v>
      </c>
      <c r="AJ14" s="115">
        <v>87063.355749999988</v>
      </c>
      <c r="AK14" s="115">
        <v>87063.355749999988</v>
      </c>
      <c r="AL14" s="115">
        <v>87063.355749999988</v>
      </c>
      <c r="AM14" s="115">
        <v>87063.355749999988</v>
      </c>
      <c r="AN14" s="115">
        <v>87063.355749999988</v>
      </c>
      <c r="AO14" s="115">
        <v>87063.355749999988</v>
      </c>
      <c r="AP14" s="115">
        <v>87063.355749999988</v>
      </c>
      <c r="AQ14" s="115">
        <v>87063.355749999988</v>
      </c>
      <c r="AR14" s="115">
        <v>87063.355749999988</v>
      </c>
      <c r="AS14" s="115">
        <v>87063.355749999988</v>
      </c>
      <c r="AT14" s="115">
        <v>87063.355749999988</v>
      </c>
      <c r="AU14" s="115">
        <v>87063.355749999988</v>
      </c>
      <c r="AV14" s="115">
        <v>87063.355749999988</v>
      </c>
      <c r="AW14" s="115">
        <v>87063.355749999988</v>
      </c>
      <c r="AX14" s="115">
        <v>87063.355749999988</v>
      </c>
      <c r="AY14" s="115">
        <v>87063.355749999988</v>
      </c>
      <c r="AZ14" s="115">
        <v>87063.355749999988</v>
      </c>
      <c r="BA14" s="115">
        <v>87063.355749999988</v>
      </c>
      <c r="BB14" s="115">
        <v>87063.355749999988</v>
      </c>
      <c r="BC14" s="115">
        <v>87063.355749999988</v>
      </c>
      <c r="BD14" s="115">
        <v>87063.355749999988</v>
      </c>
      <c r="BE14" s="115">
        <v>87063.355749999988</v>
      </c>
      <c r="BF14" s="115">
        <v>87063.355749999988</v>
      </c>
      <c r="BG14" s="115">
        <v>87063.355749999988</v>
      </c>
      <c r="BH14" s="115">
        <v>87063.355749999988</v>
      </c>
      <c r="BI14" s="115">
        <v>87063.355749999988</v>
      </c>
      <c r="BJ14" s="115">
        <v>87063.355749999988</v>
      </c>
    </row>
    <row r="15" spans="1:62" x14ac:dyDescent="0.25">
      <c r="A15" s="25">
        <v>10</v>
      </c>
      <c r="B15" s="27" t="str">
        <f>'CounterParty Rating'!B15</f>
        <v>Util1</v>
      </c>
      <c r="C15" s="115">
        <v>16414.562083333334</v>
      </c>
      <c r="D15" s="115">
        <v>16414.562083333334</v>
      </c>
      <c r="E15" s="115">
        <v>16414.562083333334</v>
      </c>
      <c r="F15" s="115">
        <v>16414.562083333334</v>
      </c>
      <c r="G15" s="115">
        <v>16414.562083333334</v>
      </c>
      <c r="H15" s="115">
        <v>16414.562083333334</v>
      </c>
      <c r="I15" s="115">
        <v>16414.562083333334</v>
      </c>
      <c r="J15" s="115">
        <v>16414.562083333334</v>
      </c>
      <c r="K15" s="115">
        <v>16414.562083333334</v>
      </c>
      <c r="L15" s="115">
        <v>16414.562083333334</v>
      </c>
      <c r="M15" s="115">
        <v>16414.562083333334</v>
      </c>
      <c r="N15" s="115">
        <v>16414.562083333334</v>
      </c>
      <c r="O15" s="115">
        <v>16414.562083333334</v>
      </c>
      <c r="P15" s="115">
        <v>16414.562083333334</v>
      </c>
      <c r="Q15" s="115">
        <v>16414.562083333334</v>
      </c>
      <c r="R15" s="115">
        <v>16414.562083333334</v>
      </c>
      <c r="S15" s="115">
        <v>16414.562083333334</v>
      </c>
      <c r="T15" s="115">
        <v>16414.562083333334</v>
      </c>
      <c r="U15" s="115">
        <v>16414.562083333334</v>
      </c>
      <c r="V15" s="115">
        <v>16414.562083333334</v>
      </c>
      <c r="W15" s="115">
        <v>16414.562083333334</v>
      </c>
      <c r="X15" s="115">
        <v>16414.562083333334</v>
      </c>
      <c r="Y15" s="115">
        <v>16414.562083333334</v>
      </c>
      <c r="Z15" s="115">
        <v>16414.562083333334</v>
      </c>
      <c r="AA15" s="115">
        <v>16414.562083333334</v>
      </c>
      <c r="AB15" s="115">
        <v>16414.562083333334</v>
      </c>
      <c r="AC15" s="115">
        <v>16414.562083333334</v>
      </c>
      <c r="AD15" s="115">
        <v>16414.562083333334</v>
      </c>
      <c r="AE15" s="115">
        <v>16414.562083333334</v>
      </c>
      <c r="AF15" s="115">
        <v>16414.562083333334</v>
      </c>
      <c r="AG15" s="115">
        <v>16414.562083333334</v>
      </c>
      <c r="AH15" s="115">
        <v>16414.562083333334</v>
      </c>
      <c r="AI15" s="115">
        <v>16414.562083333334</v>
      </c>
      <c r="AJ15" s="115">
        <v>16414.562083333334</v>
      </c>
      <c r="AK15" s="115">
        <v>16414.562083333334</v>
      </c>
      <c r="AL15" s="115">
        <v>16414.562083333334</v>
      </c>
      <c r="AM15" s="115">
        <v>16414.562083333334</v>
      </c>
      <c r="AN15" s="115">
        <v>16414.562083333334</v>
      </c>
      <c r="AO15" s="115">
        <v>16414.562083333334</v>
      </c>
      <c r="AP15" s="115">
        <v>16414.562083333334</v>
      </c>
      <c r="AQ15" s="115">
        <v>16414.562083333334</v>
      </c>
      <c r="AR15" s="115">
        <v>16414.562083333334</v>
      </c>
      <c r="AS15" s="115">
        <v>16414.562083333334</v>
      </c>
      <c r="AT15" s="115">
        <v>16414.562083333334</v>
      </c>
      <c r="AU15" s="115">
        <v>16414.562083333334</v>
      </c>
      <c r="AV15" s="115">
        <v>16414.562083333334</v>
      </c>
      <c r="AW15" s="115">
        <v>16414.562083333334</v>
      </c>
      <c r="AX15" s="115">
        <v>16414.562083333334</v>
      </c>
      <c r="AY15" s="115">
        <v>16414.562083333334</v>
      </c>
      <c r="AZ15" s="115">
        <v>16414.562083333334</v>
      </c>
      <c r="BA15" s="115">
        <v>16414.562083333334</v>
      </c>
      <c r="BB15" s="115">
        <v>16414.562083333334</v>
      </c>
      <c r="BC15" s="115">
        <v>16414.562083333334</v>
      </c>
      <c r="BD15" s="115">
        <v>16414.562083333334</v>
      </c>
      <c r="BE15" s="115">
        <v>16414.562083333334</v>
      </c>
      <c r="BF15" s="115">
        <v>16414.562083333334</v>
      </c>
      <c r="BG15" s="115">
        <v>16414.562083333334</v>
      </c>
      <c r="BH15" s="115">
        <v>16414.562083333334</v>
      </c>
      <c r="BI15" s="115">
        <v>16414.562083333334</v>
      </c>
      <c r="BJ15" s="115">
        <v>16414.562083333334</v>
      </c>
    </row>
    <row r="16" spans="1:62" x14ac:dyDescent="0.25">
      <c r="A16" s="25">
        <v>11</v>
      </c>
      <c r="B16" s="27" t="str">
        <f>'CounterParty Rating'!B16</f>
        <v>Util2</v>
      </c>
      <c r="C16" s="115">
        <v>6038.900083333333</v>
      </c>
      <c r="D16" s="115">
        <v>6038.900083333333</v>
      </c>
      <c r="E16" s="115">
        <v>6038.900083333333</v>
      </c>
      <c r="F16" s="115">
        <v>6038.900083333333</v>
      </c>
      <c r="G16" s="115">
        <v>6038.900083333333</v>
      </c>
      <c r="H16" s="115">
        <v>6038.900083333333</v>
      </c>
      <c r="I16" s="115">
        <v>6038.900083333333</v>
      </c>
      <c r="J16" s="115">
        <v>6038.900083333333</v>
      </c>
      <c r="K16" s="115">
        <v>6038.900083333333</v>
      </c>
      <c r="L16" s="115">
        <v>6038.900083333333</v>
      </c>
      <c r="M16" s="115">
        <v>6038.900083333333</v>
      </c>
      <c r="N16" s="115">
        <v>6038.900083333333</v>
      </c>
      <c r="O16" s="115">
        <v>6038.900083333333</v>
      </c>
      <c r="P16" s="115">
        <v>6038.900083333333</v>
      </c>
      <c r="Q16" s="115">
        <v>6038.900083333333</v>
      </c>
      <c r="R16" s="115">
        <v>6038.900083333333</v>
      </c>
      <c r="S16" s="115">
        <v>6038.900083333333</v>
      </c>
      <c r="T16" s="115">
        <v>6038.900083333333</v>
      </c>
      <c r="U16" s="115">
        <v>6038.900083333333</v>
      </c>
      <c r="V16" s="115">
        <v>6038.900083333333</v>
      </c>
      <c r="W16" s="115">
        <v>6038.900083333333</v>
      </c>
      <c r="X16" s="115">
        <v>6038.900083333333</v>
      </c>
      <c r="Y16" s="115">
        <v>6038.900083333333</v>
      </c>
      <c r="Z16" s="115">
        <v>6038.900083333333</v>
      </c>
      <c r="AA16" s="115">
        <v>6038.900083333333</v>
      </c>
      <c r="AB16" s="115">
        <v>6038.900083333333</v>
      </c>
      <c r="AC16" s="115">
        <v>6038.900083333333</v>
      </c>
      <c r="AD16" s="115">
        <v>6038.900083333333</v>
      </c>
      <c r="AE16" s="115">
        <v>6038.900083333333</v>
      </c>
      <c r="AF16" s="115">
        <v>6038.900083333333</v>
      </c>
      <c r="AG16" s="115">
        <v>6038.900083333333</v>
      </c>
      <c r="AH16" s="115">
        <v>6038.900083333333</v>
      </c>
      <c r="AI16" s="115">
        <v>6038.900083333333</v>
      </c>
      <c r="AJ16" s="115">
        <v>6038.900083333333</v>
      </c>
      <c r="AK16" s="115">
        <v>6038.900083333333</v>
      </c>
      <c r="AL16" s="115">
        <v>6038.900083333333</v>
      </c>
      <c r="AM16" s="115">
        <v>6038.900083333333</v>
      </c>
      <c r="AN16" s="115">
        <v>6038.900083333333</v>
      </c>
      <c r="AO16" s="115">
        <v>6038.900083333333</v>
      </c>
      <c r="AP16" s="115">
        <v>6038.900083333333</v>
      </c>
      <c r="AQ16" s="115">
        <v>6038.900083333333</v>
      </c>
      <c r="AR16" s="115">
        <v>6038.900083333333</v>
      </c>
      <c r="AS16" s="115">
        <v>6038.900083333333</v>
      </c>
      <c r="AT16" s="115">
        <v>6038.900083333333</v>
      </c>
      <c r="AU16" s="115">
        <v>6038.900083333333</v>
      </c>
      <c r="AV16" s="115">
        <v>6038.900083333333</v>
      </c>
      <c r="AW16" s="115">
        <v>6038.900083333333</v>
      </c>
      <c r="AX16" s="115">
        <v>6038.900083333333</v>
      </c>
      <c r="AY16" s="115">
        <v>6038.900083333333</v>
      </c>
      <c r="AZ16" s="115">
        <v>6038.900083333333</v>
      </c>
      <c r="BA16" s="115">
        <v>6038.900083333333</v>
      </c>
      <c r="BB16" s="115">
        <v>6038.900083333333</v>
      </c>
      <c r="BC16" s="115">
        <v>6038.900083333333</v>
      </c>
      <c r="BD16" s="115">
        <v>6038.900083333333</v>
      </c>
      <c r="BE16" s="115">
        <v>6038.900083333333</v>
      </c>
      <c r="BF16" s="115">
        <v>6038.900083333333</v>
      </c>
      <c r="BG16" s="115">
        <v>6038.900083333333</v>
      </c>
      <c r="BH16" s="115">
        <v>6038.900083333333</v>
      </c>
      <c r="BI16" s="115">
        <v>6038.900083333333</v>
      </c>
      <c r="BJ16" s="115">
        <v>6038.900083333333</v>
      </c>
    </row>
    <row r="17" spans="1:62" x14ac:dyDescent="0.25">
      <c r="A17" s="25">
        <v>12</v>
      </c>
      <c r="B17" s="27" t="str">
        <f>'CounterParty Rating'!B17</f>
        <v>Util3</v>
      </c>
      <c r="C17" s="115">
        <v>20790.964166666668</v>
      </c>
      <c r="D17" s="115">
        <v>20790.964166666668</v>
      </c>
      <c r="E17" s="115">
        <v>20790.964166666668</v>
      </c>
      <c r="F17" s="115">
        <v>20790.964166666668</v>
      </c>
      <c r="G17" s="115">
        <v>20790.964166666668</v>
      </c>
      <c r="H17" s="115">
        <v>20790.964166666668</v>
      </c>
      <c r="I17" s="115">
        <v>20790.964166666668</v>
      </c>
      <c r="J17" s="115">
        <v>20790.964166666668</v>
      </c>
      <c r="K17" s="115">
        <v>20790.964166666668</v>
      </c>
      <c r="L17" s="115">
        <v>20790.964166666668</v>
      </c>
      <c r="M17" s="115">
        <v>20790.964166666668</v>
      </c>
      <c r="N17" s="115">
        <v>20790.964166666668</v>
      </c>
      <c r="O17" s="115">
        <v>20790.964166666668</v>
      </c>
      <c r="P17" s="115">
        <v>20790.964166666668</v>
      </c>
      <c r="Q17" s="115">
        <v>20790.964166666668</v>
      </c>
      <c r="R17" s="115">
        <v>20790.964166666668</v>
      </c>
      <c r="S17" s="115">
        <v>20790.964166666668</v>
      </c>
      <c r="T17" s="115">
        <v>20790.964166666668</v>
      </c>
      <c r="U17" s="115">
        <v>20790.964166666668</v>
      </c>
      <c r="V17" s="115">
        <v>20790.964166666668</v>
      </c>
      <c r="W17" s="115">
        <v>20790.964166666668</v>
      </c>
      <c r="X17" s="115">
        <v>20790.964166666668</v>
      </c>
      <c r="Y17" s="115">
        <v>20790.964166666668</v>
      </c>
      <c r="Z17" s="115">
        <v>20790.964166666668</v>
      </c>
      <c r="AA17" s="115">
        <v>20790.964166666668</v>
      </c>
      <c r="AB17" s="115">
        <v>20790.964166666668</v>
      </c>
      <c r="AC17" s="115">
        <v>20790.964166666668</v>
      </c>
      <c r="AD17" s="115">
        <v>20790.964166666668</v>
      </c>
      <c r="AE17" s="115">
        <v>20790.964166666668</v>
      </c>
      <c r="AF17" s="115">
        <v>20790.964166666668</v>
      </c>
      <c r="AG17" s="115">
        <v>20790.964166666668</v>
      </c>
      <c r="AH17" s="115">
        <v>20790.964166666668</v>
      </c>
      <c r="AI17" s="115">
        <v>20790.964166666668</v>
      </c>
      <c r="AJ17" s="115">
        <v>20790.964166666668</v>
      </c>
      <c r="AK17" s="115">
        <v>20790.964166666668</v>
      </c>
      <c r="AL17" s="115">
        <v>20790.964166666668</v>
      </c>
      <c r="AM17" s="115">
        <v>20790.964166666668</v>
      </c>
      <c r="AN17" s="115">
        <v>20790.964166666668</v>
      </c>
      <c r="AO17" s="115">
        <v>20790.964166666668</v>
      </c>
      <c r="AP17" s="115">
        <v>20790.964166666668</v>
      </c>
      <c r="AQ17" s="115">
        <v>20790.964166666668</v>
      </c>
      <c r="AR17" s="115">
        <v>20790.964166666668</v>
      </c>
      <c r="AS17" s="115">
        <v>20790.964166666668</v>
      </c>
      <c r="AT17" s="115">
        <v>20790.964166666668</v>
      </c>
      <c r="AU17" s="115">
        <v>20790.964166666668</v>
      </c>
      <c r="AV17" s="115">
        <v>20790.964166666668</v>
      </c>
      <c r="AW17" s="115">
        <v>20790.964166666668</v>
      </c>
      <c r="AX17" s="115">
        <v>20790.964166666668</v>
      </c>
      <c r="AY17" s="115">
        <v>20790.964166666668</v>
      </c>
      <c r="AZ17" s="115">
        <v>20790.964166666668</v>
      </c>
      <c r="BA17" s="115">
        <v>20790.964166666668</v>
      </c>
      <c r="BB17" s="115">
        <v>20790.964166666668</v>
      </c>
      <c r="BC17" s="115">
        <v>20790.964166666668</v>
      </c>
      <c r="BD17" s="115">
        <v>20790.964166666668</v>
      </c>
      <c r="BE17" s="115">
        <v>20790.964166666668</v>
      </c>
      <c r="BF17" s="115">
        <v>20790.964166666668</v>
      </c>
      <c r="BG17" s="115">
        <v>20790.964166666668</v>
      </c>
      <c r="BH17" s="115">
        <v>20790.964166666668</v>
      </c>
      <c r="BI17" s="115">
        <v>20790.964166666668</v>
      </c>
      <c r="BJ17" s="115">
        <v>20790.964166666668</v>
      </c>
    </row>
    <row r="18" spans="1:62" x14ac:dyDescent="0.25">
      <c r="A18" s="25">
        <v>13</v>
      </c>
      <c r="B18" s="27" t="str">
        <f>'CounterParty Rating'!B18</f>
        <v>Util4</v>
      </c>
      <c r="C18" s="115">
        <v>31663.193500000001</v>
      </c>
      <c r="D18" s="115">
        <v>31663.193500000001</v>
      </c>
      <c r="E18" s="115">
        <v>31663.193500000001</v>
      </c>
      <c r="F18" s="115">
        <v>31663.193500000001</v>
      </c>
      <c r="G18" s="115">
        <v>31663.193500000001</v>
      </c>
      <c r="H18" s="115">
        <v>31663.193500000001</v>
      </c>
      <c r="I18" s="115">
        <v>31663.193500000001</v>
      </c>
      <c r="J18" s="115">
        <v>31663.193500000001</v>
      </c>
      <c r="K18" s="115">
        <v>31663.193500000001</v>
      </c>
      <c r="L18" s="115">
        <v>31663.193500000001</v>
      </c>
      <c r="M18" s="115">
        <v>31663.193500000001</v>
      </c>
      <c r="N18" s="115">
        <v>31663.193500000001</v>
      </c>
      <c r="O18" s="115">
        <v>31663.193500000001</v>
      </c>
      <c r="P18" s="115">
        <v>31663.193500000001</v>
      </c>
      <c r="Q18" s="115">
        <v>31663.193500000001</v>
      </c>
      <c r="R18" s="115">
        <v>31663.193500000001</v>
      </c>
      <c r="S18" s="115">
        <v>31663.193500000001</v>
      </c>
      <c r="T18" s="115">
        <v>31663.193500000001</v>
      </c>
      <c r="U18" s="115">
        <v>31663.193500000001</v>
      </c>
      <c r="V18" s="115">
        <v>31663.193500000001</v>
      </c>
      <c r="W18" s="115">
        <v>31663.193500000001</v>
      </c>
      <c r="X18" s="115">
        <v>31663.193500000001</v>
      </c>
      <c r="Y18" s="115">
        <v>31663.193500000001</v>
      </c>
      <c r="Z18" s="115">
        <v>31663.193500000001</v>
      </c>
      <c r="AA18" s="115">
        <v>31663.193500000001</v>
      </c>
      <c r="AB18" s="115">
        <v>31663.193500000001</v>
      </c>
      <c r="AC18" s="115">
        <v>31663.193500000001</v>
      </c>
      <c r="AD18" s="115">
        <v>31663.193500000001</v>
      </c>
      <c r="AE18" s="115">
        <v>31663.193500000001</v>
      </c>
      <c r="AF18" s="115">
        <v>31663.193500000001</v>
      </c>
      <c r="AG18" s="115">
        <v>31663.193500000001</v>
      </c>
      <c r="AH18" s="115">
        <v>31663.193500000001</v>
      </c>
      <c r="AI18" s="115">
        <v>31663.193500000001</v>
      </c>
      <c r="AJ18" s="115">
        <v>31663.193500000001</v>
      </c>
      <c r="AK18" s="115">
        <v>31663.193500000001</v>
      </c>
      <c r="AL18" s="115">
        <v>31663.193500000001</v>
      </c>
      <c r="AM18" s="115">
        <v>31663.193500000001</v>
      </c>
      <c r="AN18" s="115">
        <v>31663.193500000001</v>
      </c>
      <c r="AO18" s="115">
        <v>31663.193500000001</v>
      </c>
      <c r="AP18" s="115">
        <v>31663.193500000001</v>
      </c>
      <c r="AQ18" s="115">
        <v>31663.193500000001</v>
      </c>
      <c r="AR18" s="115">
        <v>31663.193500000001</v>
      </c>
      <c r="AS18" s="115">
        <v>31663.193500000001</v>
      </c>
      <c r="AT18" s="115">
        <v>31663.193500000001</v>
      </c>
      <c r="AU18" s="115">
        <v>31663.193500000001</v>
      </c>
      <c r="AV18" s="115">
        <v>31663.193500000001</v>
      </c>
      <c r="AW18" s="115">
        <v>31663.193500000001</v>
      </c>
      <c r="AX18" s="115">
        <v>31663.193500000001</v>
      </c>
      <c r="AY18" s="115">
        <v>31663.193500000001</v>
      </c>
      <c r="AZ18" s="115">
        <v>31663.193500000001</v>
      </c>
      <c r="BA18" s="115">
        <v>31663.193500000001</v>
      </c>
      <c r="BB18" s="115">
        <v>31663.193500000001</v>
      </c>
      <c r="BC18" s="115">
        <v>31663.193500000001</v>
      </c>
      <c r="BD18" s="115">
        <v>31663.193500000001</v>
      </c>
      <c r="BE18" s="115">
        <v>31663.193500000001</v>
      </c>
      <c r="BF18" s="115">
        <v>31663.193500000001</v>
      </c>
      <c r="BG18" s="115">
        <v>31663.193500000001</v>
      </c>
      <c r="BH18" s="115">
        <v>31663.193500000001</v>
      </c>
      <c r="BI18" s="115">
        <v>31663.193500000001</v>
      </c>
      <c r="BJ18" s="115">
        <v>31663.193500000001</v>
      </c>
    </row>
    <row r="19" spans="1:62" x14ac:dyDescent="0.25">
      <c r="A19" s="25">
        <v>14</v>
      </c>
      <c r="B19" s="27" t="str">
        <f>'CounterParty Rating'!B19</f>
        <v>Util5</v>
      </c>
      <c r="C19" s="115">
        <v>5517.0990833333335</v>
      </c>
      <c r="D19" s="115">
        <v>5517.0990833333335</v>
      </c>
      <c r="E19" s="115">
        <v>5517.0990833333335</v>
      </c>
      <c r="F19" s="115">
        <v>5517.0990833333335</v>
      </c>
      <c r="G19" s="115">
        <v>5517.0990833333335</v>
      </c>
      <c r="H19" s="115">
        <v>5517.0990833333335</v>
      </c>
      <c r="I19" s="115">
        <v>5517.0990833333335</v>
      </c>
      <c r="J19" s="115">
        <v>5517.0990833333335</v>
      </c>
      <c r="K19" s="115">
        <v>5517.0990833333335</v>
      </c>
      <c r="L19" s="115">
        <v>5517.0990833333335</v>
      </c>
      <c r="M19" s="115">
        <v>5517.0990833333335</v>
      </c>
      <c r="N19" s="115">
        <v>5517.0990833333335</v>
      </c>
      <c r="O19" s="115">
        <v>5517.0990833333335</v>
      </c>
      <c r="P19" s="115">
        <v>5517.0990833333335</v>
      </c>
      <c r="Q19" s="115">
        <v>5517.0990833333335</v>
      </c>
      <c r="R19" s="115">
        <v>5517.0990833333335</v>
      </c>
      <c r="S19" s="115">
        <v>5517.0990833333335</v>
      </c>
      <c r="T19" s="115">
        <v>5517.0990833333335</v>
      </c>
      <c r="U19" s="115">
        <v>5517.0990833333335</v>
      </c>
      <c r="V19" s="115">
        <v>5517.0990833333335</v>
      </c>
      <c r="W19" s="115">
        <v>5517.0990833333335</v>
      </c>
      <c r="X19" s="115">
        <v>5517.0990833333335</v>
      </c>
      <c r="Y19" s="115">
        <v>5517.0990833333335</v>
      </c>
      <c r="Z19" s="115">
        <v>5517.0990833333335</v>
      </c>
      <c r="AA19" s="115">
        <v>5517.0990833333335</v>
      </c>
      <c r="AB19" s="115">
        <v>5517.0990833333335</v>
      </c>
      <c r="AC19" s="115">
        <v>5517.0990833333335</v>
      </c>
      <c r="AD19" s="115">
        <v>5517.0990833333335</v>
      </c>
      <c r="AE19" s="115">
        <v>5517.0990833333335</v>
      </c>
      <c r="AF19" s="115">
        <v>5517.0990833333335</v>
      </c>
      <c r="AG19" s="115">
        <v>5517.0990833333335</v>
      </c>
      <c r="AH19" s="115">
        <v>5517.0990833333335</v>
      </c>
      <c r="AI19" s="115">
        <v>5517.0990833333335</v>
      </c>
      <c r="AJ19" s="115">
        <v>5517.0990833333335</v>
      </c>
      <c r="AK19" s="115">
        <v>5517.0990833333335</v>
      </c>
      <c r="AL19" s="115">
        <v>5517.0990833333335</v>
      </c>
      <c r="AM19" s="115">
        <v>5517.0990833333335</v>
      </c>
      <c r="AN19" s="115">
        <v>5517.0990833333335</v>
      </c>
      <c r="AO19" s="115">
        <v>5517.0990833333335</v>
      </c>
      <c r="AP19" s="115">
        <v>5517.0990833333335</v>
      </c>
      <c r="AQ19" s="115">
        <v>5517.0990833333335</v>
      </c>
      <c r="AR19" s="115">
        <v>5517.0990833333335</v>
      </c>
      <c r="AS19" s="115">
        <v>5517.0990833333335</v>
      </c>
      <c r="AT19" s="115">
        <v>5517.0990833333335</v>
      </c>
      <c r="AU19" s="115">
        <v>5517.0990833333335</v>
      </c>
      <c r="AV19" s="115">
        <v>5517.0990833333335</v>
      </c>
      <c r="AW19" s="115">
        <v>5517.0990833333335</v>
      </c>
      <c r="AX19" s="115">
        <v>5517.0990833333335</v>
      </c>
      <c r="AY19" s="115">
        <v>5517.0990833333335</v>
      </c>
      <c r="AZ19" s="115">
        <v>5517.0990833333335</v>
      </c>
      <c r="BA19" s="115">
        <v>5517.0990833333335</v>
      </c>
      <c r="BB19" s="115">
        <v>5517.0990833333335</v>
      </c>
      <c r="BC19" s="115">
        <v>5517.0990833333335</v>
      </c>
      <c r="BD19" s="115">
        <v>5517.0990833333335</v>
      </c>
      <c r="BE19" s="115">
        <v>5517.0990833333335</v>
      </c>
      <c r="BF19" s="115">
        <v>5517.0990833333335</v>
      </c>
      <c r="BG19" s="115">
        <v>5517.0990833333335</v>
      </c>
      <c r="BH19" s="115">
        <v>5517.0990833333335</v>
      </c>
      <c r="BI19" s="115">
        <v>5517.0990833333335</v>
      </c>
      <c r="BJ19" s="115">
        <v>5517.0990833333335</v>
      </c>
    </row>
    <row r="20" spans="1:62" x14ac:dyDescent="0.25">
      <c r="A20" s="25">
        <v>15</v>
      </c>
      <c r="B20" s="27" t="str">
        <f>'CounterParty Rating'!B20</f>
        <v>Industrial1</v>
      </c>
      <c r="C20" s="115">
        <v>109327.87358333332</v>
      </c>
      <c r="D20" s="115">
        <v>109327.87358333332</v>
      </c>
      <c r="E20" s="115">
        <v>109327.87358333332</v>
      </c>
      <c r="F20" s="115">
        <v>109327.87358333332</v>
      </c>
      <c r="G20" s="115">
        <v>109327.87358333332</v>
      </c>
      <c r="H20" s="115">
        <v>109327.87358333332</v>
      </c>
      <c r="I20" s="115">
        <v>109327.87358333332</v>
      </c>
      <c r="J20" s="115">
        <v>109327.87358333332</v>
      </c>
      <c r="K20" s="115">
        <v>109327.87358333332</v>
      </c>
      <c r="L20" s="115">
        <v>109327.87358333332</v>
      </c>
      <c r="M20" s="115">
        <v>109327.87358333332</v>
      </c>
      <c r="N20" s="115">
        <v>109327.87358333332</v>
      </c>
      <c r="O20" s="115">
        <v>109327.87358333332</v>
      </c>
      <c r="P20" s="115">
        <v>109327.87358333332</v>
      </c>
      <c r="Q20" s="115">
        <v>109327.87358333332</v>
      </c>
      <c r="R20" s="115">
        <v>109327.87358333332</v>
      </c>
      <c r="S20" s="115">
        <v>109327.87358333332</v>
      </c>
      <c r="T20" s="115">
        <v>109327.87358333332</v>
      </c>
      <c r="U20" s="115">
        <v>109327.87358333332</v>
      </c>
      <c r="V20" s="115">
        <v>109327.87358333332</v>
      </c>
      <c r="W20" s="115">
        <v>109327.87358333332</v>
      </c>
      <c r="X20" s="115">
        <v>109327.87358333332</v>
      </c>
      <c r="Y20" s="115">
        <v>109327.87358333332</v>
      </c>
      <c r="Z20" s="115">
        <v>109327.87358333332</v>
      </c>
      <c r="AA20" s="115">
        <v>109327.87358333332</v>
      </c>
      <c r="AB20" s="115">
        <v>109327.87358333332</v>
      </c>
      <c r="AC20" s="115">
        <v>109327.87358333332</v>
      </c>
      <c r="AD20" s="115">
        <v>109327.87358333332</v>
      </c>
      <c r="AE20" s="115">
        <v>109327.87358333332</v>
      </c>
      <c r="AF20" s="115">
        <v>109327.87358333332</v>
      </c>
      <c r="AG20" s="115">
        <v>109327.87358333332</v>
      </c>
      <c r="AH20" s="115">
        <v>109327.87358333332</v>
      </c>
      <c r="AI20" s="115">
        <v>109327.87358333332</v>
      </c>
      <c r="AJ20" s="115">
        <v>109327.87358333332</v>
      </c>
      <c r="AK20" s="115">
        <v>109327.87358333332</v>
      </c>
      <c r="AL20" s="115">
        <v>109327.87358333332</v>
      </c>
      <c r="AM20" s="115">
        <v>109327.87358333332</v>
      </c>
      <c r="AN20" s="115">
        <v>109327.87358333332</v>
      </c>
      <c r="AO20" s="115">
        <v>109327.87358333332</v>
      </c>
      <c r="AP20" s="115">
        <v>109327.87358333332</v>
      </c>
      <c r="AQ20" s="115">
        <v>109327.87358333332</v>
      </c>
      <c r="AR20" s="115">
        <v>109327.87358333332</v>
      </c>
      <c r="AS20" s="115">
        <v>109327.87358333332</v>
      </c>
      <c r="AT20" s="115">
        <v>109327.87358333332</v>
      </c>
      <c r="AU20" s="115">
        <v>109327.87358333332</v>
      </c>
      <c r="AV20" s="115">
        <v>109327.87358333332</v>
      </c>
      <c r="AW20" s="115">
        <v>109327.87358333332</v>
      </c>
      <c r="AX20" s="115">
        <v>109327.87358333332</v>
      </c>
      <c r="AY20" s="115">
        <v>109327.87358333332</v>
      </c>
      <c r="AZ20" s="115">
        <v>109327.87358333332</v>
      </c>
      <c r="BA20" s="115">
        <v>109327.87358333332</v>
      </c>
      <c r="BB20" s="115">
        <v>109327.87358333332</v>
      </c>
      <c r="BC20" s="115">
        <v>109327.87358333332</v>
      </c>
      <c r="BD20" s="115">
        <v>109327.87358333332</v>
      </c>
      <c r="BE20" s="115">
        <v>109327.87358333332</v>
      </c>
      <c r="BF20" s="115">
        <v>109327.87358333332</v>
      </c>
      <c r="BG20" s="115">
        <v>109327.87358333332</v>
      </c>
      <c r="BH20" s="115">
        <v>109327.87358333332</v>
      </c>
      <c r="BI20" s="115">
        <v>109327.87358333332</v>
      </c>
      <c r="BJ20" s="115">
        <v>109327.87358333332</v>
      </c>
    </row>
    <row r="21" spans="1:62" x14ac:dyDescent="0.25">
      <c r="A21" s="25">
        <v>16</v>
      </c>
      <c r="B21" s="27" t="str">
        <f>'CounterParty Rating'!B21</f>
        <v>Industrial2</v>
      </c>
      <c r="C21" s="115">
        <v>148966.66141666667</v>
      </c>
      <c r="D21" s="115">
        <v>148966.66141666667</v>
      </c>
      <c r="E21" s="115">
        <v>148966.66141666667</v>
      </c>
      <c r="F21" s="115">
        <v>148966.66141666667</v>
      </c>
      <c r="G21" s="115">
        <v>148966.66141666667</v>
      </c>
      <c r="H21" s="115">
        <v>148966.66141666667</v>
      </c>
      <c r="I21" s="115">
        <v>148966.66141666667</v>
      </c>
      <c r="J21" s="115">
        <v>148966.66141666667</v>
      </c>
      <c r="K21" s="115">
        <v>148966.66141666667</v>
      </c>
      <c r="L21" s="115">
        <v>148966.66141666667</v>
      </c>
      <c r="M21" s="115">
        <v>148966.66141666667</v>
      </c>
      <c r="N21" s="115">
        <v>148966.66141666667</v>
      </c>
      <c r="O21" s="115">
        <v>148966.66141666667</v>
      </c>
      <c r="P21" s="115">
        <v>148966.66141666667</v>
      </c>
      <c r="Q21" s="115">
        <v>148966.66141666667</v>
      </c>
      <c r="R21" s="115">
        <v>148966.66141666667</v>
      </c>
      <c r="S21" s="115">
        <v>148966.66141666667</v>
      </c>
      <c r="T21" s="115">
        <v>148966.66141666667</v>
      </c>
      <c r="U21" s="115">
        <v>148966.66141666667</v>
      </c>
      <c r="V21" s="115">
        <v>148966.66141666667</v>
      </c>
      <c r="W21" s="115">
        <v>148966.66141666667</v>
      </c>
      <c r="X21" s="115">
        <v>148966.66141666667</v>
      </c>
      <c r="Y21" s="115">
        <v>148966.66141666667</v>
      </c>
      <c r="Z21" s="115">
        <v>148966.66141666667</v>
      </c>
      <c r="AA21" s="115">
        <v>148966.66141666667</v>
      </c>
      <c r="AB21" s="115">
        <v>148966.66141666667</v>
      </c>
      <c r="AC21" s="115">
        <v>148966.66141666667</v>
      </c>
      <c r="AD21" s="115">
        <v>148966.66141666667</v>
      </c>
      <c r="AE21" s="115">
        <v>148966.66141666667</v>
      </c>
      <c r="AF21" s="115">
        <v>148966.66141666667</v>
      </c>
      <c r="AG21" s="115">
        <v>148966.66141666667</v>
      </c>
      <c r="AH21" s="115">
        <v>148966.66141666667</v>
      </c>
      <c r="AI21" s="115">
        <v>148966.66141666667</v>
      </c>
      <c r="AJ21" s="115">
        <v>148966.66141666667</v>
      </c>
      <c r="AK21" s="115">
        <v>148966.66141666667</v>
      </c>
      <c r="AL21" s="115">
        <v>148966.66141666667</v>
      </c>
      <c r="AM21" s="115">
        <v>148966.66141666667</v>
      </c>
      <c r="AN21" s="115">
        <v>148966.66141666667</v>
      </c>
      <c r="AO21" s="115">
        <v>148966.66141666667</v>
      </c>
      <c r="AP21" s="115">
        <v>148966.66141666667</v>
      </c>
      <c r="AQ21" s="115">
        <v>148966.66141666667</v>
      </c>
      <c r="AR21" s="115">
        <v>148966.66141666667</v>
      </c>
      <c r="AS21" s="115">
        <v>148966.66141666667</v>
      </c>
      <c r="AT21" s="115">
        <v>148966.66141666667</v>
      </c>
      <c r="AU21" s="115">
        <v>148966.66141666667</v>
      </c>
      <c r="AV21" s="115">
        <v>148966.66141666667</v>
      </c>
      <c r="AW21" s="115">
        <v>148966.66141666667</v>
      </c>
      <c r="AX21" s="115">
        <v>148966.66141666667</v>
      </c>
      <c r="AY21" s="115">
        <v>148966.66141666667</v>
      </c>
      <c r="AZ21" s="115">
        <v>148966.66141666667</v>
      </c>
      <c r="BA21" s="115">
        <v>148966.66141666667</v>
      </c>
      <c r="BB21" s="115">
        <v>148966.66141666667</v>
      </c>
      <c r="BC21" s="115">
        <v>148966.66141666667</v>
      </c>
      <c r="BD21" s="115">
        <v>148966.66141666667</v>
      </c>
      <c r="BE21" s="115">
        <v>148966.66141666667</v>
      </c>
      <c r="BF21" s="115">
        <v>148966.66141666667</v>
      </c>
      <c r="BG21" s="115">
        <v>148966.66141666667</v>
      </c>
      <c r="BH21" s="115">
        <v>148966.66141666667</v>
      </c>
      <c r="BI21" s="115">
        <v>148966.66141666667</v>
      </c>
      <c r="BJ21" s="115">
        <v>148966.66141666667</v>
      </c>
    </row>
    <row r="22" spans="1:62" x14ac:dyDescent="0.25">
      <c r="A22" s="25">
        <v>17</v>
      </c>
      <c r="B22" s="27" t="str">
        <f>'CounterParty Rating'!B22</f>
        <v>Industrial3</v>
      </c>
      <c r="C22" s="115">
        <v>6591.8429166666665</v>
      </c>
      <c r="D22" s="115">
        <v>6591.8429166666665</v>
      </c>
      <c r="E22" s="115">
        <v>6591.8429166666665</v>
      </c>
      <c r="F22" s="115">
        <v>6591.8429166666665</v>
      </c>
      <c r="G22" s="115">
        <v>6591.8429166666665</v>
      </c>
      <c r="H22" s="115">
        <v>6591.8429166666665</v>
      </c>
      <c r="I22" s="115">
        <v>6591.8429166666665</v>
      </c>
      <c r="J22" s="115">
        <v>6591.8429166666665</v>
      </c>
      <c r="K22" s="115">
        <v>6591.8429166666665</v>
      </c>
      <c r="L22" s="115">
        <v>6591.8429166666665</v>
      </c>
      <c r="M22" s="115">
        <v>6591.8429166666665</v>
      </c>
      <c r="N22" s="115">
        <v>6591.8429166666665</v>
      </c>
      <c r="O22" s="115">
        <v>6591.8429166666665</v>
      </c>
      <c r="P22" s="115">
        <v>6591.8429166666665</v>
      </c>
      <c r="Q22" s="115">
        <v>6591.8429166666665</v>
      </c>
      <c r="R22" s="115">
        <v>6591.8429166666665</v>
      </c>
      <c r="S22" s="115">
        <v>6591.8429166666665</v>
      </c>
      <c r="T22" s="115">
        <v>6591.8429166666665</v>
      </c>
      <c r="U22" s="115">
        <v>6591.8429166666665</v>
      </c>
      <c r="V22" s="115">
        <v>6591.8429166666665</v>
      </c>
      <c r="W22" s="115">
        <v>6591.8429166666665</v>
      </c>
      <c r="X22" s="115">
        <v>6591.8429166666665</v>
      </c>
      <c r="Y22" s="115">
        <v>6591.8429166666665</v>
      </c>
      <c r="Z22" s="115">
        <v>6591.8429166666665</v>
      </c>
      <c r="AA22" s="115">
        <v>6591.8429166666665</v>
      </c>
      <c r="AB22" s="115">
        <v>6591.8429166666665</v>
      </c>
      <c r="AC22" s="115">
        <v>6591.8429166666665</v>
      </c>
      <c r="AD22" s="115">
        <v>6591.8429166666665</v>
      </c>
      <c r="AE22" s="115">
        <v>6591.8429166666665</v>
      </c>
      <c r="AF22" s="115">
        <v>6591.8429166666665</v>
      </c>
      <c r="AG22" s="115">
        <v>6591.8429166666665</v>
      </c>
      <c r="AH22" s="115">
        <v>6591.8429166666665</v>
      </c>
      <c r="AI22" s="115">
        <v>6591.8429166666665</v>
      </c>
      <c r="AJ22" s="115">
        <v>6591.8429166666665</v>
      </c>
      <c r="AK22" s="115">
        <v>6591.8429166666665</v>
      </c>
      <c r="AL22" s="115">
        <v>6591.8429166666665</v>
      </c>
      <c r="AM22" s="115">
        <v>6591.8429166666665</v>
      </c>
      <c r="AN22" s="115">
        <v>6591.8429166666665</v>
      </c>
      <c r="AO22" s="115">
        <v>6591.8429166666665</v>
      </c>
      <c r="AP22" s="115">
        <v>6591.8429166666665</v>
      </c>
      <c r="AQ22" s="115">
        <v>6591.8429166666665</v>
      </c>
      <c r="AR22" s="115">
        <v>6591.8429166666665</v>
      </c>
      <c r="AS22" s="115">
        <v>6591.8429166666665</v>
      </c>
      <c r="AT22" s="115">
        <v>6591.8429166666665</v>
      </c>
      <c r="AU22" s="115">
        <v>6591.8429166666665</v>
      </c>
      <c r="AV22" s="115">
        <v>6591.8429166666665</v>
      </c>
      <c r="AW22" s="115">
        <v>6591.8429166666665</v>
      </c>
      <c r="AX22" s="115">
        <v>6591.8429166666665</v>
      </c>
      <c r="AY22" s="115">
        <v>6591.8429166666665</v>
      </c>
      <c r="AZ22" s="115">
        <v>6591.8429166666665</v>
      </c>
      <c r="BA22" s="115">
        <v>6591.8429166666665</v>
      </c>
      <c r="BB22" s="115">
        <v>6591.8429166666665</v>
      </c>
      <c r="BC22" s="115">
        <v>6591.8429166666665</v>
      </c>
      <c r="BD22" s="115">
        <v>6591.8429166666665</v>
      </c>
      <c r="BE22" s="115">
        <v>6591.8429166666665</v>
      </c>
      <c r="BF22" s="115">
        <v>6591.8429166666665</v>
      </c>
      <c r="BG22" s="115">
        <v>6591.8429166666665</v>
      </c>
      <c r="BH22" s="115">
        <v>6591.8429166666665</v>
      </c>
      <c r="BI22" s="115">
        <v>6591.8429166666665</v>
      </c>
      <c r="BJ22" s="115">
        <v>6591.8429166666665</v>
      </c>
    </row>
    <row r="23" spans="1:62" x14ac:dyDescent="0.25">
      <c r="A23" s="25">
        <v>18</v>
      </c>
      <c r="B23" s="27" t="str">
        <f>'CounterParty Rating'!B23</f>
        <v>Producer1</v>
      </c>
      <c r="C23" s="115">
        <v>22643.939333333332</v>
      </c>
      <c r="D23" s="115">
        <v>22643.939333333332</v>
      </c>
      <c r="E23" s="115">
        <v>22643.939333333332</v>
      </c>
      <c r="F23" s="115">
        <v>22643.939333333332</v>
      </c>
      <c r="G23" s="115">
        <v>22643.939333333332</v>
      </c>
      <c r="H23" s="115">
        <v>22643.939333333332</v>
      </c>
      <c r="I23" s="115">
        <v>22643.939333333332</v>
      </c>
      <c r="J23" s="115">
        <v>22643.939333333332</v>
      </c>
      <c r="K23" s="115">
        <v>22643.939333333332</v>
      </c>
      <c r="L23" s="115">
        <v>22643.939333333332</v>
      </c>
      <c r="M23" s="115">
        <v>22643.939333333332</v>
      </c>
      <c r="N23" s="115">
        <v>22643.939333333332</v>
      </c>
      <c r="O23" s="115">
        <v>22643.939333333332</v>
      </c>
      <c r="P23" s="115">
        <v>22643.939333333332</v>
      </c>
      <c r="Q23" s="115">
        <v>22643.939333333332</v>
      </c>
      <c r="R23" s="115">
        <v>22643.939333333332</v>
      </c>
      <c r="S23" s="115">
        <v>22643.939333333332</v>
      </c>
      <c r="T23" s="115">
        <v>22643.939333333332</v>
      </c>
      <c r="U23" s="115">
        <v>22643.939333333332</v>
      </c>
      <c r="V23" s="115">
        <v>22643.939333333332</v>
      </c>
      <c r="W23" s="115">
        <v>22643.939333333332</v>
      </c>
      <c r="X23" s="115">
        <v>22643.939333333332</v>
      </c>
      <c r="Y23" s="115">
        <v>22643.939333333332</v>
      </c>
      <c r="Z23" s="115">
        <v>22643.939333333332</v>
      </c>
      <c r="AA23" s="115">
        <v>22643.939333333332</v>
      </c>
      <c r="AB23" s="115">
        <v>22643.939333333332</v>
      </c>
      <c r="AC23" s="115">
        <v>22643.939333333332</v>
      </c>
      <c r="AD23" s="115">
        <v>22643.939333333332</v>
      </c>
      <c r="AE23" s="115">
        <v>22643.939333333332</v>
      </c>
      <c r="AF23" s="115">
        <v>22643.939333333332</v>
      </c>
      <c r="AG23" s="115">
        <v>22643.939333333332</v>
      </c>
      <c r="AH23" s="115">
        <v>22643.939333333332</v>
      </c>
      <c r="AI23" s="115">
        <v>22643.939333333332</v>
      </c>
      <c r="AJ23" s="115">
        <v>22643.939333333332</v>
      </c>
      <c r="AK23" s="115">
        <v>22643.939333333332</v>
      </c>
      <c r="AL23" s="115">
        <v>22643.939333333332</v>
      </c>
      <c r="AM23" s="115">
        <v>22643.939333333332</v>
      </c>
      <c r="AN23" s="115">
        <v>22643.939333333332</v>
      </c>
      <c r="AO23" s="115">
        <v>22643.939333333332</v>
      </c>
      <c r="AP23" s="115">
        <v>22643.939333333332</v>
      </c>
      <c r="AQ23" s="115">
        <v>22643.939333333332</v>
      </c>
      <c r="AR23" s="115">
        <v>22643.939333333332</v>
      </c>
      <c r="AS23" s="115">
        <v>22643.939333333332</v>
      </c>
      <c r="AT23" s="115">
        <v>22643.939333333332</v>
      </c>
      <c r="AU23" s="115">
        <v>22643.939333333332</v>
      </c>
      <c r="AV23" s="115">
        <v>22643.939333333332</v>
      </c>
      <c r="AW23" s="115">
        <v>22643.939333333332</v>
      </c>
      <c r="AX23" s="115">
        <v>22643.939333333332</v>
      </c>
      <c r="AY23" s="115">
        <v>22643.939333333332</v>
      </c>
      <c r="AZ23" s="115">
        <v>22643.939333333332</v>
      </c>
      <c r="BA23" s="115">
        <v>22643.939333333332</v>
      </c>
      <c r="BB23" s="115">
        <v>22643.939333333332</v>
      </c>
      <c r="BC23" s="115">
        <v>22643.939333333332</v>
      </c>
      <c r="BD23" s="115">
        <v>22643.939333333332</v>
      </c>
      <c r="BE23" s="115">
        <v>22643.939333333332</v>
      </c>
      <c r="BF23" s="115">
        <v>22643.939333333332</v>
      </c>
      <c r="BG23" s="115">
        <v>22643.939333333332</v>
      </c>
      <c r="BH23" s="115">
        <v>22643.939333333332</v>
      </c>
      <c r="BI23" s="115">
        <v>22643.939333333332</v>
      </c>
      <c r="BJ23" s="115">
        <v>22643.939333333332</v>
      </c>
    </row>
    <row r="24" spans="1:62" x14ac:dyDescent="0.25">
      <c r="A24" s="25">
        <v>19</v>
      </c>
      <c r="B24" s="27" t="str">
        <f>'CounterParty Rating'!B24</f>
        <v>Producer2</v>
      </c>
      <c r="C24" s="115">
        <v>5763.4515833333335</v>
      </c>
      <c r="D24" s="115">
        <v>5763.4515833333335</v>
      </c>
      <c r="E24" s="115">
        <v>5763.4515833333335</v>
      </c>
      <c r="F24" s="115">
        <v>5763.4515833333335</v>
      </c>
      <c r="G24" s="115">
        <v>5763.4515833333335</v>
      </c>
      <c r="H24" s="115">
        <v>5763.4515833333335</v>
      </c>
      <c r="I24" s="115">
        <v>5763.4515833333335</v>
      </c>
      <c r="J24" s="115">
        <v>5763.4515833333335</v>
      </c>
      <c r="K24" s="115">
        <v>5763.4515833333335</v>
      </c>
      <c r="L24" s="115">
        <v>5763.4515833333335</v>
      </c>
      <c r="M24" s="115">
        <v>5763.4515833333335</v>
      </c>
      <c r="N24" s="115">
        <v>5763.4515833333335</v>
      </c>
      <c r="O24" s="115">
        <v>5763.4515833333335</v>
      </c>
      <c r="P24" s="115">
        <v>5763.4515833333335</v>
      </c>
      <c r="Q24" s="115">
        <v>5763.4515833333335</v>
      </c>
      <c r="R24" s="115">
        <v>5763.4515833333335</v>
      </c>
      <c r="S24" s="115">
        <v>5763.4515833333335</v>
      </c>
      <c r="T24" s="115">
        <v>5763.4515833333335</v>
      </c>
      <c r="U24" s="115">
        <v>5763.4515833333335</v>
      </c>
      <c r="V24" s="115">
        <v>5763.4515833333335</v>
      </c>
      <c r="W24" s="115">
        <v>5763.4515833333335</v>
      </c>
      <c r="X24" s="115">
        <v>5763.4515833333335</v>
      </c>
      <c r="Y24" s="115">
        <v>5763.4515833333335</v>
      </c>
      <c r="Z24" s="115">
        <v>5763.4515833333335</v>
      </c>
      <c r="AA24" s="115">
        <v>5763.4515833333335</v>
      </c>
      <c r="AB24" s="115">
        <v>5763.4515833333335</v>
      </c>
      <c r="AC24" s="115">
        <v>5763.4515833333335</v>
      </c>
      <c r="AD24" s="115">
        <v>5763.4515833333335</v>
      </c>
      <c r="AE24" s="115">
        <v>5763.4515833333335</v>
      </c>
      <c r="AF24" s="115">
        <v>5763.4515833333335</v>
      </c>
      <c r="AG24" s="115">
        <v>5763.4515833333335</v>
      </c>
      <c r="AH24" s="115">
        <v>5763.4515833333335</v>
      </c>
      <c r="AI24" s="115">
        <v>5763.4515833333335</v>
      </c>
      <c r="AJ24" s="115">
        <v>5763.4515833333335</v>
      </c>
      <c r="AK24" s="115">
        <v>5763.4515833333335</v>
      </c>
      <c r="AL24" s="115">
        <v>5763.4515833333335</v>
      </c>
      <c r="AM24" s="115">
        <v>5763.4515833333335</v>
      </c>
      <c r="AN24" s="115">
        <v>5763.4515833333335</v>
      </c>
      <c r="AO24" s="115">
        <v>5763.4515833333335</v>
      </c>
      <c r="AP24" s="115">
        <v>5763.4515833333335</v>
      </c>
      <c r="AQ24" s="115">
        <v>5763.4515833333335</v>
      </c>
      <c r="AR24" s="115">
        <v>5763.4515833333335</v>
      </c>
      <c r="AS24" s="115">
        <v>5763.4515833333335</v>
      </c>
      <c r="AT24" s="115">
        <v>5763.4515833333335</v>
      </c>
      <c r="AU24" s="115">
        <v>5763.4515833333335</v>
      </c>
      <c r="AV24" s="115">
        <v>5763.4515833333335</v>
      </c>
      <c r="AW24" s="115">
        <v>5763.4515833333335</v>
      </c>
      <c r="AX24" s="115">
        <v>5763.4515833333335</v>
      </c>
      <c r="AY24" s="115">
        <v>5763.4515833333335</v>
      </c>
      <c r="AZ24" s="115">
        <v>5763.4515833333335</v>
      </c>
      <c r="BA24" s="115">
        <v>5763.4515833333335</v>
      </c>
      <c r="BB24" s="115">
        <v>5763.4515833333335</v>
      </c>
      <c r="BC24" s="115">
        <v>5763.4515833333335</v>
      </c>
      <c r="BD24" s="115">
        <v>5763.4515833333335</v>
      </c>
      <c r="BE24" s="115">
        <v>5763.4515833333335</v>
      </c>
      <c r="BF24" s="115">
        <v>5763.4515833333335</v>
      </c>
      <c r="BG24" s="115">
        <v>5763.4515833333335</v>
      </c>
      <c r="BH24" s="115">
        <v>5763.4515833333335</v>
      </c>
      <c r="BI24" s="115">
        <v>5763.4515833333335</v>
      </c>
      <c r="BJ24" s="115">
        <v>5763.4515833333335</v>
      </c>
    </row>
    <row r="25" spans="1:62" x14ac:dyDescent="0.25">
      <c r="A25" s="25">
        <v>20</v>
      </c>
      <c r="B25" s="27" t="str">
        <f>'CounterParty Rating'!B25</f>
        <v>Other</v>
      </c>
      <c r="C25" s="115">
        <v>7230.8497499999994</v>
      </c>
      <c r="D25" s="115">
        <v>7230.8497499999994</v>
      </c>
      <c r="E25" s="115">
        <v>7230.8497499999994</v>
      </c>
      <c r="F25" s="115">
        <v>7230.8497499999994</v>
      </c>
      <c r="G25" s="115">
        <v>7230.8497499999994</v>
      </c>
      <c r="H25" s="115">
        <v>7230.8497499999994</v>
      </c>
      <c r="I25" s="115">
        <v>7230.8497499999994</v>
      </c>
      <c r="J25" s="115">
        <v>7230.8497499999994</v>
      </c>
      <c r="K25" s="115">
        <v>7230.8497499999994</v>
      </c>
      <c r="L25" s="115">
        <v>7230.8497499999994</v>
      </c>
      <c r="M25" s="115">
        <v>7230.8497499999994</v>
      </c>
      <c r="N25" s="115">
        <v>7230.8497499999994</v>
      </c>
      <c r="O25" s="115">
        <v>7230.8497499999994</v>
      </c>
      <c r="P25" s="115">
        <v>7230.8497499999994</v>
      </c>
      <c r="Q25" s="115">
        <v>7230.8497499999994</v>
      </c>
      <c r="R25" s="115">
        <v>7230.8497499999994</v>
      </c>
      <c r="S25" s="115">
        <v>7230.8497499999994</v>
      </c>
      <c r="T25" s="115">
        <v>7230.8497499999994</v>
      </c>
      <c r="U25" s="115">
        <v>7230.8497499999994</v>
      </c>
      <c r="V25" s="115">
        <v>7230.8497499999994</v>
      </c>
      <c r="W25" s="115">
        <v>7230.8497499999994</v>
      </c>
      <c r="X25" s="115">
        <v>7230.8497499999994</v>
      </c>
      <c r="Y25" s="115">
        <v>7230.8497499999994</v>
      </c>
      <c r="Z25" s="115">
        <v>7230.8497499999994</v>
      </c>
      <c r="AA25" s="115">
        <v>7230.8497499999994</v>
      </c>
      <c r="AB25" s="115">
        <v>7230.8497499999994</v>
      </c>
      <c r="AC25" s="115">
        <v>7230.8497499999994</v>
      </c>
      <c r="AD25" s="115">
        <v>7230.8497499999994</v>
      </c>
      <c r="AE25" s="115">
        <v>7230.8497499999994</v>
      </c>
      <c r="AF25" s="115">
        <v>7230.8497499999994</v>
      </c>
      <c r="AG25" s="115">
        <v>7230.8497499999994</v>
      </c>
      <c r="AH25" s="115">
        <v>7230.8497499999994</v>
      </c>
      <c r="AI25" s="115">
        <v>7230.8497499999994</v>
      </c>
      <c r="AJ25" s="115">
        <v>7230.8497499999994</v>
      </c>
      <c r="AK25" s="115">
        <v>7230.8497499999994</v>
      </c>
      <c r="AL25" s="115">
        <v>7230.8497499999994</v>
      </c>
      <c r="AM25" s="115">
        <v>7230.8497499999994</v>
      </c>
      <c r="AN25" s="115">
        <v>7230.8497499999994</v>
      </c>
      <c r="AO25" s="115">
        <v>7230.8497499999994</v>
      </c>
      <c r="AP25" s="115">
        <v>7230.8497499999994</v>
      </c>
      <c r="AQ25" s="115">
        <v>7230.8497499999994</v>
      </c>
      <c r="AR25" s="115">
        <v>7230.8497499999994</v>
      </c>
      <c r="AS25" s="115">
        <v>7230.8497499999994</v>
      </c>
      <c r="AT25" s="115">
        <v>7230.8497499999994</v>
      </c>
      <c r="AU25" s="115">
        <v>7230.8497499999994</v>
      </c>
      <c r="AV25" s="115">
        <v>7230.8497499999994</v>
      </c>
      <c r="AW25" s="115">
        <v>7230.8497499999994</v>
      </c>
      <c r="AX25" s="115">
        <v>7230.8497499999994</v>
      </c>
      <c r="AY25" s="115">
        <v>7230.8497499999994</v>
      </c>
      <c r="AZ25" s="115">
        <v>7230.8497499999994</v>
      </c>
      <c r="BA25" s="115">
        <v>7230.8497499999994</v>
      </c>
      <c r="BB25" s="115">
        <v>7230.8497499999994</v>
      </c>
      <c r="BC25" s="115">
        <v>7230.8497499999994</v>
      </c>
      <c r="BD25" s="115">
        <v>7230.8497499999994</v>
      </c>
      <c r="BE25" s="115">
        <v>7230.8497499999994</v>
      </c>
      <c r="BF25" s="115">
        <v>7230.8497499999994</v>
      </c>
      <c r="BG25" s="115">
        <v>7230.8497499999994</v>
      </c>
      <c r="BH25" s="115">
        <v>7230.8497499999994</v>
      </c>
      <c r="BI25" s="115">
        <v>7230.8497499999994</v>
      </c>
      <c r="BJ25" s="115">
        <v>7230.8497499999994</v>
      </c>
    </row>
  </sheetData>
  <mergeCells count="1">
    <mergeCell ref="C4:BJ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pivot table_normalized</vt:lpstr>
      <vt:lpstr>pivot_table</vt:lpstr>
      <vt:lpstr>outputs</vt:lpstr>
      <vt:lpstr>Main</vt:lpstr>
      <vt:lpstr>OurRating</vt:lpstr>
      <vt:lpstr>CounterParty Rating</vt:lpstr>
      <vt:lpstr>Curves</vt:lpstr>
      <vt:lpstr>Collateral</vt:lpstr>
      <vt:lpstr>Financial</vt:lpstr>
      <vt:lpstr>Physical</vt:lpstr>
      <vt:lpstr>Summary</vt:lpstr>
      <vt:lpstr>chart_capital reqrd_normalised</vt:lpstr>
      <vt:lpstr>chart_capital required</vt:lpstr>
      <vt:lpstr>capitalneeds</vt:lpstr>
      <vt:lpstr>cappercentile</vt:lpstr>
      <vt:lpstr>ourating</vt:lpstr>
      <vt:lpstr>ours</vt:lpstr>
      <vt:lpstr>pl</vt:lpstr>
      <vt:lpstr>OurRating!ratingmap</vt:lpstr>
      <vt:lpstr>ratingmap</vt:lpstr>
      <vt:lpstr>volscalar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vshanbh</dc:creator>
  <cp:lastModifiedBy>Havlíček Jan</cp:lastModifiedBy>
  <dcterms:created xsi:type="dcterms:W3CDTF">2001-11-06T18:29:17Z</dcterms:created>
  <dcterms:modified xsi:type="dcterms:W3CDTF">2023-09-10T16:00:47Z</dcterms:modified>
</cp:coreProperties>
</file>