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28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ENA!$A$1:$U$141</definedName>
    <definedName name="_xlnm.Print_Area" localSheetId="1">EPI!$A$1:$Q$26</definedName>
    <definedName name="_xlnm.Print_Area" localSheetId="2">'EWS Power'!$A$1:$O$35</definedName>
    <definedName name="_xlnm.Print_Titles" localSheetId="0">ENA!$1:$6</definedName>
  </definedNames>
  <calcPr calcId="92512" fullCalcOnLoad="1"/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7" i="1"/>
  <c r="K7" i="1"/>
  <c r="M7" i="1"/>
  <c r="Q7" i="1"/>
  <c r="U7" i="1"/>
  <c r="F8" i="1"/>
  <c r="K8" i="1"/>
  <c r="Q8" i="1"/>
  <c r="U8" i="1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J22" i="1"/>
  <c r="K22" i="1"/>
  <c r="O22" i="1"/>
  <c r="Q22" i="1"/>
  <c r="S22" i="1"/>
  <c r="T22" i="1"/>
  <c r="U22" i="1"/>
  <c r="C23" i="1"/>
  <c r="D23" i="1"/>
  <c r="E23" i="1"/>
  <c r="F23" i="1"/>
  <c r="H23" i="1"/>
  <c r="I23" i="1"/>
  <c r="J23" i="1"/>
  <c r="K23" i="1"/>
  <c r="M23" i="1"/>
  <c r="N23" i="1"/>
  <c r="O23" i="1"/>
  <c r="P23" i="1"/>
  <c r="Q23" i="1"/>
  <c r="S23" i="1"/>
  <c r="T23" i="1"/>
  <c r="U23" i="1"/>
  <c r="F25" i="1"/>
  <c r="K25" i="1"/>
  <c r="M25" i="1"/>
  <c r="Q25" i="1"/>
  <c r="U25" i="1"/>
  <c r="E26" i="1"/>
  <c r="F26" i="1"/>
  <c r="K26" i="1"/>
  <c r="M26" i="1"/>
  <c r="Q26" i="1"/>
  <c r="U26" i="1"/>
  <c r="C27" i="1"/>
  <c r="D27" i="1"/>
  <c r="E27" i="1"/>
  <c r="F27" i="1"/>
  <c r="K27" i="1"/>
  <c r="O27" i="1"/>
  <c r="Q27" i="1"/>
  <c r="S27" i="1"/>
  <c r="T27" i="1"/>
  <c r="U27" i="1"/>
  <c r="F28" i="1"/>
  <c r="K28" i="1"/>
  <c r="Q28" i="1"/>
  <c r="U28" i="1"/>
  <c r="F29" i="1"/>
  <c r="K29" i="1"/>
  <c r="Q29" i="1"/>
  <c r="U29" i="1"/>
  <c r="C30" i="1"/>
  <c r="D30" i="1"/>
  <c r="E30" i="1"/>
  <c r="F30" i="1"/>
  <c r="H30" i="1"/>
  <c r="I30" i="1"/>
  <c r="J30" i="1"/>
  <c r="K30" i="1"/>
  <c r="M30" i="1"/>
  <c r="N30" i="1"/>
  <c r="O30" i="1"/>
  <c r="P30" i="1"/>
  <c r="Q30" i="1"/>
  <c r="S30" i="1"/>
  <c r="T30" i="1"/>
  <c r="U30" i="1"/>
  <c r="F32" i="1"/>
  <c r="K32" i="1"/>
  <c r="M32" i="1"/>
  <c r="Q32" i="1"/>
  <c r="U32" i="1"/>
  <c r="F33" i="1"/>
  <c r="K33" i="1"/>
  <c r="Q33" i="1"/>
  <c r="U33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F37" i="1"/>
  <c r="K37" i="1"/>
  <c r="Q37" i="1"/>
  <c r="U37" i="1"/>
  <c r="F38" i="1"/>
  <c r="K38" i="1"/>
  <c r="M38" i="1"/>
  <c r="Q38" i="1"/>
  <c r="U38" i="1"/>
  <c r="F39" i="1"/>
  <c r="K39" i="1"/>
  <c r="Q39" i="1"/>
  <c r="U39" i="1"/>
  <c r="F40" i="1"/>
  <c r="K40" i="1"/>
  <c r="M40" i="1"/>
  <c r="Q40" i="1"/>
  <c r="U40" i="1"/>
  <c r="F41" i="1"/>
  <c r="K41" i="1"/>
  <c r="Q41" i="1"/>
  <c r="U41" i="1"/>
  <c r="F42" i="1"/>
  <c r="K42" i="1"/>
  <c r="Q42" i="1"/>
  <c r="U42" i="1"/>
  <c r="F43" i="1"/>
  <c r="K43" i="1"/>
  <c r="Q43" i="1"/>
  <c r="U43" i="1"/>
  <c r="F44" i="1"/>
  <c r="K44" i="1"/>
  <c r="Q44" i="1"/>
  <c r="U44" i="1"/>
  <c r="F45" i="1"/>
  <c r="K45" i="1"/>
  <c r="Q45" i="1"/>
  <c r="U45" i="1"/>
  <c r="C46" i="1"/>
  <c r="D46" i="1"/>
  <c r="E46" i="1"/>
  <c r="F46" i="1"/>
  <c r="H46" i="1"/>
  <c r="I46" i="1"/>
  <c r="J46" i="1"/>
  <c r="K46" i="1"/>
  <c r="M46" i="1"/>
  <c r="N46" i="1"/>
  <c r="O46" i="1"/>
  <c r="P46" i="1"/>
  <c r="Q46" i="1"/>
  <c r="S46" i="1"/>
  <c r="T46" i="1"/>
  <c r="U46" i="1"/>
  <c r="F48" i="1"/>
  <c r="K48" i="1"/>
  <c r="M48" i="1"/>
  <c r="Q48" i="1"/>
  <c r="U48" i="1"/>
  <c r="F49" i="1"/>
  <c r="K49" i="1"/>
  <c r="Q49" i="1"/>
  <c r="U49" i="1"/>
  <c r="F50" i="1"/>
  <c r="K50" i="1"/>
  <c r="Q50" i="1"/>
  <c r="U50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Q54" i="1"/>
  <c r="U54" i="1"/>
  <c r="C55" i="1"/>
  <c r="D55" i="1"/>
  <c r="E55" i="1"/>
  <c r="F55" i="1"/>
  <c r="H55" i="1"/>
  <c r="I55" i="1"/>
  <c r="J55" i="1"/>
  <c r="K55" i="1"/>
  <c r="M55" i="1"/>
  <c r="N55" i="1"/>
  <c r="O55" i="1"/>
  <c r="P55" i="1"/>
  <c r="Q55" i="1"/>
  <c r="S55" i="1"/>
  <c r="T55" i="1"/>
  <c r="U55" i="1"/>
  <c r="F57" i="1"/>
  <c r="K57" i="1"/>
  <c r="Q57" i="1"/>
  <c r="U57" i="1"/>
  <c r="F58" i="1"/>
  <c r="K58" i="1"/>
  <c r="Q58" i="1"/>
  <c r="U58" i="1"/>
  <c r="F59" i="1"/>
  <c r="K59" i="1"/>
  <c r="Q59" i="1"/>
  <c r="U59" i="1"/>
  <c r="F60" i="1"/>
  <c r="K60" i="1"/>
  <c r="Q60" i="1"/>
  <c r="U60" i="1"/>
  <c r="F61" i="1"/>
  <c r="K61" i="1"/>
  <c r="Q61" i="1"/>
  <c r="U61" i="1"/>
  <c r="F62" i="1"/>
  <c r="H62" i="1"/>
  <c r="I62" i="1"/>
  <c r="J62" i="1"/>
  <c r="K62" i="1"/>
  <c r="N62" i="1"/>
  <c r="O62" i="1"/>
  <c r="P62" i="1"/>
  <c r="Q62" i="1"/>
  <c r="S62" i="1"/>
  <c r="T62" i="1"/>
  <c r="U62" i="1"/>
  <c r="F64" i="1"/>
  <c r="K64" i="1"/>
  <c r="Q64" i="1"/>
  <c r="U64" i="1"/>
  <c r="F65" i="1"/>
  <c r="K65" i="1"/>
  <c r="Q65" i="1"/>
  <c r="U65" i="1"/>
  <c r="F66" i="1"/>
  <c r="K66" i="1"/>
  <c r="Q66" i="1"/>
  <c r="U66" i="1"/>
  <c r="C67" i="1"/>
  <c r="D67" i="1"/>
  <c r="F67" i="1"/>
  <c r="K67" i="1"/>
  <c r="Q67" i="1"/>
  <c r="U67" i="1"/>
  <c r="F68" i="1"/>
  <c r="K68" i="1"/>
  <c r="Q68" i="1"/>
  <c r="U68" i="1"/>
  <c r="F69" i="1"/>
  <c r="K69" i="1"/>
  <c r="Q69" i="1"/>
  <c r="U69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C76" i="1"/>
  <c r="D76" i="1"/>
  <c r="E76" i="1"/>
  <c r="F76" i="1"/>
  <c r="H76" i="1"/>
  <c r="I76" i="1"/>
  <c r="J76" i="1"/>
  <c r="K76" i="1"/>
  <c r="M76" i="1"/>
  <c r="N76" i="1"/>
  <c r="O76" i="1"/>
  <c r="P76" i="1"/>
  <c r="Q76" i="1"/>
  <c r="S76" i="1"/>
  <c r="T76" i="1"/>
  <c r="U76" i="1"/>
  <c r="F78" i="1"/>
  <c r="K78" i="1"/>
  <c r="Q78" i="1"/>
  <c r="U78" i="1"/>
  <c r="F79" i="1"/>
  <c r="K79" i="1"/>
  <c r="Q79" i="1"/>
  <c r="U79" i="1"/>
  <c r="F80" i="1"/>
  <c r="K80" i="1"/>
  <c r="Q80" i="1"/>
  <c r="U80" i="1"/>
  <c r="F81" i="1"/>
  <c r="K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F88" i="1"/>
  <c r="K88" i="1"/>
  <c r="Q88" i="1"/>
  <c r="U88" i="1"/>
  <c r="F89" i="1"/>
  <c r="K89" i="1"/>
  <c r="Q89" i="1"/>
  <c r="U89" i="1"/>
  <c r="F90" i="1"/>
  <c r="K90" i="1"/>
  <c r="Q90" i="1"/>
  <c r="U90" i="1"/>
  <c r="F91" i="1"/>
  <c r="K91" i="1"/>
  <c r="Q91" i="1"/>
  <c r="U91" i="1"/>
  <c r="F92" i="1"/>
  <c r="K92" i="1"/>
  <c r="Q92" i="1"/>
  <c r="U92" i="1"/>
  <c r="C93" i="1"/>
  <c r="D93" i="1"/>
  <c r="E93" i="1"/>
  <c r="F93" i="1"/>
  <c r="H93" i="1"/>
  <c r="I93" i="1"/>
  <c r="J93" i="1"/>
  <c r="K93" i="1"/>
  <c r="M93" i="1"/>
  <c r="N93" i="1"/>
  <c r="O93" i="1"/>
  <c r="P93" i="1"/>
  <c r="Q93" i="1"/>
  <c r="S93" i="1"/>
  <c r="T93" i="1"/>
  <c r="U93" i="1"/>
  <c r="F95" i="1"/>
  <c r="K95" i="1"/>
  <c r="Q95" i="1"/>
  <c r="U95" i="1"/>
  <c r="F96" i="1"/>
  <c r="K96" i="1"/>
  <c r="Q96" i="1"/>
  <c r="U96" i="1"/>
  <c r="F97" i="1"/>
  <c r="K97" i="1"/>
  <c r="Q97" i="1"/>
  <c r="U97" i="1"/>
  <c r="F98" i="1"/>
  <c r="K98" i="1"/>
  <c r="Q98" i="1"/>
  <c r="U98" i="1"/>
  <c r="F99" i="1"/>
  <c r="K99" i="1"/>
  <c r="Q99" i="1"/>
  <c r="U99" i="1"/>
  <c r="F100" i="1"/>
  <c r="K100" i="1"/>
  <c r="Q100" i="1"/>
  <c r="U100" i="1"/>
  <c r="F101" i="1"/>
  <c r="K101" i="1"/>
  <c r="Q101" i="1"/>
  <c r="U101" i="1"/>
  <c r="F102" i="1"/>
  <c r="K102" i="1"/>
  <c r="Q102" i="1"/>
  <c r="U102" i="1"/>
  <c r="F103" i="1"/>
  <c r="K103" i="1"/>
  <c r="Q103" i="1"/>
  <c r="U103" i="1"/>
  <c r="F104" i="1"/>
  <c r="K104" i="1"/>
  <c r="Q104" i="1"/>
  <c r="U104" i="1"/>
  <c r="F105" i="1"/>
  <c r="K105" i="1"/>
  <c r="Q105" i="1"/>
  <c r="U105" i="1"/>
  <c r="F106" i="1"/>
  <c r="K106" i="1"/>
  <c r="Q106" i="1"/>
  <c r="U106" i="1"/>
  <c r="F107" i="1"/>
  <c r="K107" i="1"/>
  <c r="Q107" i="1"/>
  <c r="U107" i="1"/>
  <c r="F108" i="1"/>
  <c r="K108" i="1"/>
  <c r="Q108" i="1"/>
  <c r="U108" i="1"/>
  <c r="C109" i="1"/>
  <c r="D109" i="1"/>
  <c r="E109" i="1"/>
  <c r="F109" i="1"/>
  <c r="H109" i="1"/>
  <c r="I109" i="1"/>
  <c r="J109" i="1"/>
  <c r="K109" i="1"/>
  <c r="M109" i="1"/>
  <c r="N109" i="1"/>
  <c r="O109" i="1"/>
  <c r="P109" i="1"/>
  <c r="Q109" i="1"/>
  <c r="S109" i="1"/>
  <c r="T109" i="1"/>
  <c r="U109" i="1"/>
  <c r="F111" i="1"/>
  <c r="K111" i="1"/>
  <c r="Q111" i="1"/>
  <c r="U111" i="1"/>
  <c r="F112" i="1"/>
  <c r="K112" i="1"/>
  <c r="Q112" i="1"/>
  <c r="U112" i="1"/>
  <c r="F113" i="1"/>
  <c r="K113" i="1"/>
  <c r="Q113" i="1"/>
  <c r="U113" i="1"/>
  <c r="F114" i="1"/>
  <c r="K114" i="1"/>
  <c r="Q114" i="1"/>
  <c r="U114" i="1"/>
  <c r="F115" i="1"/>
  <c r="K115" i="1"/>
  <c r="Q115" i="1"/>
  <c r="U115" i="1"/>
  <c r="C116" i="1"/>
  <c r="D116" i="1"/>
  <c r="E116" i="1"/>
  <c r="F116" i="1"/>
  <c r="H116" i="1"/>
  <c r="I116" i="1"/>
  <c r="J116" i="1"/>
  <c r="K116" i="1"/>
  <c r="M116" i="1"/>
  <c r="N116" i="1"/>
  <c r="O116" i="1"/>
  <c r="P116" i="1"/>
  <c r="Q116" i="1"/>
  <c r="S116" i="1"/>
  <c r="T116" i="1"/>
  <c r="U116" i="1"/>
  <c r="C118" i="1"/>
  <c r="D118" i="1"/>
  <c r="E118" i="1"/>
  <c r="F118" i="1"/>
  <c r="H118" i="1"/>
  <c r="I118" i="1"/>
  <c r="J118" i="1"/>
  <c r="K118" i="1"/>
  <c r="M118" i="1"/>
  <c r="N118" i="1"/>
  <c r="O118" i="1"/>
  <c r="P118" i="1"/>
  <c r="Q118" i="1"/>
  <c r="S118" i="1"/>
  <c r="T118" i="1"/>
  <c r="U118" i="1"/>
  <c r="F120" i="1"/>
  <c r="K120" i="1"/>
  <c r="Q120" i="1"/>
  <c r="U120" i="1"/>
  <c r="F121" i="1"/>
  <c r="K121" i="1"/>
  <c r="Q121" i="1"/>
  <c r="U121" i="1"/>
  <c r="F122" i="1"/>
  <c r="K122" i="1"/>
  <c r="Q122" i="1"/>
  <c r="U122" i="1"/>
  <c r="F123" i="1"/>
  <c r="K123" i="1"/>
  <c r="Q123" i="1"/>
  <c r="U123" i="1"/>
  <c r="F124" i="1"/>
  <c r="K124" i="1"/>
  <c r="Q124" i="1"/>
  <c r="U124" i="1"/>
  <c r="F125" i="1"/>
  <c r="K125" i="1"/>
  <c r="Q125" i="1"/>
  <c r="U125" i="1"/>
  <c r="F126" i="1"/>
  <c r="K126" i="1"/>
  <c r="Q126" i="1"/>
  <c r="U126" i="1"/>
  <c r="F127" i="1"/>
  <c r="K127" i="1"/>
  <c r="Q127" i="1"/>
  <c r="U127" i="1"/>
  <c r="F128" i="1"/>
  <c r="K128" i="1"/>
  <c r="Q128" i="1"/>
  <c r="U128" i="1"/>
  <c r="C129" i="1"/>
  <c r="D129" i="1"/>
  <c r="E129" i="1"/>
  <c r="F129" i="1"/>
  <c r="H129" i="1"/>
  <c r="I129" i="1"/>
  <c r="J129" i="1"/>
  <c r="K129" i="1"/>
  <c r="M129" i="1"/>
  <c r="N129" i="1"/>
  <c r="O129" i="1"/>
  <c r="P129" i="1"/>
  <c r="Q129" i="1"/>
  <c r="S129" i="1"/>
  <c r="T129" i="1"/>
  <c r="U129" i="1"/>
  <c r="C131" i="1"/>
  <c r="D131" i="1"/>
  <c r="E131" i="1"/>
  <c r="F131" i="1"/>
  <c r="H131" i="1"/>
  <c r="I131" i="1"/>
  <c r="J131" i="1"/>
  <c r="K131" i="1"/>
  <c r="M131" i="1"/>
  <c r="N131" i="1"/>
  <c r="O131" i="1"/>
  <c r="P131" i="1"/>
  <c r="Q131" i="1"/>
  <c r="S131" i="1"/>
  <c r="T131" i="1"/>
  <c r="U131" i="1"/>
  <c r="F133" i="1"/>
  <c r="K133" i="1"/>
  <c r="Q133" i="1"/>
  <c r="U133" i="1"/>
  <c r="F134" i="1"/>
  <c r="K134" i="1"/>
  <c r="Q134" i="1"/>
  <c r="U134" i="1"/>
  <c r="F135" i="1"/>
  <c r="K135" i="1"/>
  <c r="Q135" i="1"/>
  <c r="U135" i="1"/>
  <c r="F136" i="1"/>
  <c r="K136" i="1"/>
  <c r="Q136" i="1"/>
  <c r="U136" i="1"/>
  <c r="C139" i="1"/>
  <c r="D139" i="1"/>
  <c r="E139" i="1"/>
  <c r="F139" i="1"/>
  <c r="H139" i="1"/>
  <c r="I139" i="1"/>
  <c r="J139" i="1"/>
  <c r="K139" i="1"/>
  <c r="M139" i="1"/>
  <c r="N139" i="1"/>
  <c r="O139" i="1"/>
  <c r="P139" i="1"/>
  <c r="Q139" i="1"/>
  <c r="S139" i="1"/>
  <c r="T139" i="1"/>
  <c r="U139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<sst xmlns="http://schemas.openxmlformats.org/spreadsheetml/2006/main" count="252" uniqueCount="154">
  <si>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</si>
  <si>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</si>
  <si>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</si>
  <si>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</si>
  <si>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</si>
  <si>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</si>
  <si>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</si>
  <si>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</si>
  <si>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</si>
  <si>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</si>
  <si>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</si>
  <si>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</si>
  <si>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</si>
  <si>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</si>
  <si>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</si>
  <si>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</si>
  <si>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</si>
  <si>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</si>
  <si>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</si>
  <si>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</si>
  <si>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</si>
  <si>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</si>
  <si>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</si>
  <si>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</si>
  <si>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</si>
  <si>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</si>
  <si>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</si>
  <si>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</si>
  <si>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</si>
  <si>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</si>
  <si>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</si>
  <si>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</si>
  <si>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</si>
  <si>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</si>
  <si>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</si>
  <si>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</si>
  <si>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</si>
  <si>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</si>
  <si>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</si>
  <si>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</si>
  <si>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</si>
  <si>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</si>
  <si>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</si>
  <si>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</si>
  <si>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</si>
  <si>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</si>
  <si>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</si>
  <si>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</si>
  <si>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</si>
  <si>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</si>
  <si>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</si>
  <si>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</si>
  <si>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</si>
  <si>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</si>
  <si>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</si>
  <si>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</si>
  <si>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</si>
  <si>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</si>
  <si>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</si>
  <si>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</si>
  <si>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</si>
  <si>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</si>
  <si>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</si>
  <si>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</si>
  <si>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</si>
  <si>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</si>
  <si>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</si>
  <si>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</si>
  <si>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</si>
  <si>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</si>
  <si>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</si>
  <si>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</si>
  <si>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</si>
  <si>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</si>
  <si>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</si>
  <si>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</si>
  <si>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</si>
  <si>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</si>
  <si>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</si>
  <si>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</si>
  <si>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</si>
  <si>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</si>
  <si>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</si>
  <si>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</si>
  <si>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</si>
  <si>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</si>
  <si>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</si>
  <si>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</si>
  <si>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</si>
  <si>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</si>
  <si>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</si>
  <si>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</si>
  <si>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</si>
  <si>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</si>
  <si>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</si>
  <si>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</si>
  <si>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</si>
  <si>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</si>
  <si>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</si>
  <si>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Bonus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</si>
  <si>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</si>
  <si>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</si>
  <si>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</si>
  <si>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</si>
  <si>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</si>
  <si>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</si>
  <si>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</si>
  <si>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</si>
  <si>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</si>
  <si>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</si>
  <si>
    <t xml:space="preserve">  Upstream Products</t>
  </si>
  <si>
    <t xml:space="preserve">  Total Corp</t>
  </si>
  <si>
    <t xml:space="preserve">  Total ENA</t>
  </si>
  <si>
    <t>Total Group</t>
  </si>
  <si>
    <t>Legal</t>
  </si>
  <si>
    <t>RAC</t>
  </si>
  <si>
    <t>Accounting</t>
  </si>
  <si>
    <t>Tax</t>
  </si>
  <si>
    <t>Risk Management</t>
  </si>
  <si>
    <t xml:space="preserve"> SAP</t>
  </si>
  <si>
    <t>Accounts Payable</t>
  </si>
  <si>
    <t>Human Resources</t>
  </si>
  <si>
    <t>Benefit Plans and Comp</t>
  </si>
  <si>
    <t>Regulatory Affairs</t>
  </si>
  <si>
    <t>PR</t>
  </si>
  <si>
    <t>Community Relations</t>
  </si>
  <si>
    <t>Aviation</t>
  </si>
  <si>
    <t>Global Finance</t>
  </si>
  <si>
    <t>Assurance Services</t>
  </si>
  <si>
    <t>Competitive Analysis/Bus Controls</t>
  </si>
  <si>
    <t xml:space="preserve">Esource </t>
  </si>
  <si>
    <t xml:space="preserve">Financial Operations  </t>
  </si>
  <si>
    <t>Public Relations</t>
  </si>
  <si>
    <t>Research</t>
  </si>
  <si>
    <t>Technical Services</t>
  </si>
  <si>
    <t>Transaction Support</t>
  </si>
  <si>
    <t>Treasury</t>
  </si>
  <si>
    <t>Buildout and Other</t>
  </si>
  <si>
    <t>Energy Operations</t>
  </si>
  <si>
    <t>Energy Operations- IT Development</t>
  </si>
  <si>
    <t>Enron Online</t>
  </si>
  <si>
    <t>IT Development</t>
  </si>
  <si>
    <t>IT Infrastructure</t>
  </si>
  <si>
    <t xml:space="preserve">Coyote </t>
  </si>
  <si>
    <t xml:space="preserve">Citrus </t>
  </si>
  <si>
    <t>Sithe</t>
  </si>
  <si>
    <t>Sithe Adj</t>
  </si>
  <si>
    <t>CES</t>
  </si>
  <si>
    <t>Mexico City</t>
  </si>
  <si>
    <t>Weather Alert Amortization</t>
  </si>
  <si>
    <t xml:space="preserve">  Total ENW</t>
  </si>
  <si>
    <t xml:space="preserve">      Total Allocations</t>
  </si>
  <si>
    <t xml:space="preserve">      Total Non-Allocable</t>
  </si>
  <si>
    <t>Pan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</si>
</sst>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  <numFmt numFmtId="170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164" fontId="0" fillId="0" borderId="12" xfId="0" applyNumberFormat="1" applyBorder="1"/>
    <xf numFmtId="164" fontId="0" fillId="0" borderId="1" xfId="0" applyNumberFormat="1" applyBorder="1"/>
    <xf numFmtId="0" fontId="0" fillId="2" borderId="0" xfId="0" applyFill="1"/>
    <xf numFmtId="167" fontId="0" fillId="0" borderId="0" xfId="0" applyNumberFormat="1" applyFill="1" applyBorder="1"/>
    <xf numFmtId="168" fontId="0" fillId="0" borderId="14" xfId="1" applyNumberFormat="1" applyFont="1" applyBorder="1"/>
    <xf numFmtId="167" fontId="0" fillId="0" borderId="3" xfId="0" applyNumberFormat="1" applyFill="1" applyBorder="1"/>
    <xf numFmtId="168" fontId="0" fillId="0" borderId="12" xfId="1" applyNumberFormat="1" applyFont="1" applyBorder="1"/>
    <xf numFmtId="43" fontId="0" fillId="0" borderId="12" xfId="1" applyFont="1" applyBorder="1"/>
    <xf numFmtId="168" fontId="0" fillId="0" borderId="1" xfId="0" applyNumberFormat="1" applyFill="1" applyBorder="1"/>
    <xf numFmtId="168" fontId="0" fillId="0" borderId="8" xfId="0" applyNumberFormat="1" applyBorder="1"/>
    <xf numFmtId="170" fontId="0" fillId="0" borderId="12" xfId="1" applyNumberFormat="1" applyFont="1" applyBorder="1"/>
    <xf numFmtId="170" fontId="0" fillId="0" borderId="1" xfId="0" applyNumberFormat="1" applyFill="1" applyBorder="1"/>
    <xf numFmtId="0" fontId="5" fillId="0" borderId="0" xfId="0" applyFont="1" applyFill="1" applyAlignment="1"/>
    <xf numFmtId="0" fontId="7" fillId="0" borderId="0" xfId="0" applyFont="1" applyAlignment="1"/>
    <xf numFmtId="167" fontId="0" fillId="0" borderId="12" xfId="1" applyNumberFormat="1" applyFont="1" applyBorder="1"/>
    <xf numFmtId="165" fontId="0" fillId="0" borderId="3" xfId="0" applyNumberFormat="1" applyFill="1" applyBorder="1"/>
    <xf numFmtId="165" fontId="0" fillId="0" borderId="15" xfId="0" applyNumberFormat="1" applyBorder="1"/>
    <xf numFmtId="168" fontId="0" fillId="0" borderId="0" xfId="0" applyNumberFormat="1" applyFill="1" applyBorder="1"/>
    <xf numFmtId="168" fontId="0" fillId="0" borderId="7" xfId="0" applyNumberFormat="1" applyBorder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3"/>
  <sheetViews>
    <sheetView tabSelected="1" zoomScale="65" zoomScaleNormal="65"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A4" sqref="A4"/>
    </sheetView>
  </sheetViews>
  <sheetFormatPr defaultRowHeight="13.2" x14ac:dyDescent="0.25"/>
  <cols>
    <col min="1" max="1" width="39" bestFit="1" customWidth="1"/>
    <col min="2" max="2" width="17.44140625" bestFit="1" customWidth="1"/>
    <col min="3" max="5" width="12.33203125" customWidth="1"/>
    <col min="6" max="6" width="12.6640625" customWidth="1"/>
    <col min="7" max="7" width="5.6640625" style="36" customWidth="1"/>
    <col min="8" max="10" width="12.33203125" customWidth="1"/>
    <col min="11" max="11" width="12.6640625" customWidth="1"/>
    <col min="12" max="12" width="5.5546875" customWidth="1"/>
    <col min="13" max="17" width="12.33203125" customWidth="1"/>
    <col min="18" max="18" width="5.6640625" customWidth="1"/>
    <col min="19" max="19" width="14.33203125" bestFit="1" customWidth="1"/>
    <col min="20" max="20" width="11.109375" bestFit="1" customWidth="1"/>
    <col min="21" max="21" width="13.33203125" bestFit="1" customWidth="1"/>
  </cols>
  <sheetData>
    <row r="1" spans="1:21" ht="17.25" customHeight="1" x14ac:dyDescent="0.4">
      <c r="I1" s="103" t="s">
        <v>0</v>
      </c>
      <c r="J1" s="103"/>
      <c r="K1" s="103"/>
      <c r="L1" s="103"/>
      <c r="M1" s="103"/>
      <c r="N1" s="80"/>
      <c r="O1" s="80"/>
      <c r="P1" s="80"/>
      <c r="U1" s="64"/>
    </row>
    <row r="2" spans="1:21" ht="17.25" customHeight="1" x14ac:dyDescent="0.4">
      <c r="I2" s="103" t="s">
        <v>1</v>
      </c>
      <c r="J2" s="103"/>
      <c r="K2" s="103"/>
      <c r="L2" s="103"/>
      <c r="M2" s="103"/>
      <c r="N2" s="80"/>
      <c r="O2" s="80"/>
      <c r="P2" s="80"/>
    </row>
    <row r="3" spans="1:21" ht="7.5" customHeight="1" thickBot="1" x14ac:dyDescent="0.3"/>
    <row r="4" spans="1:21" ht="16.2" thickBot="1" x14ac:dyDescent="0.35">
      <c r="C4" s="104" t="s">
        <v>3</v>
      </c>
      <c r="D4" s="105"/>
      <c r="E4" s="105"/>
      <c r="F4" s="106"/>
      <c r="G4" s="74"/>
      <c r="H4" s="104" t="s">
        <v>100</v>
      </c>
      <c r="I4" s="105"/>
      <c r="J4" s="105"/>
      <c r="K4" s="106"/>
      <c r="M4" s="104" t="s">
        <v>8</v>
      </c>
      <c r="N4" s="105"/>
      <c r="O4" s="105"/>
      <c r="P4" s="105"/>
      <c r="Q4" s="106"/>
      <c r="S4" s="51"/>
      <c r="T4" s="51"/>
      <c r="U4" s="51"/>
    </row>
    <row r="5" spans="1:21" ht="15.6" x14ac:dyDescent="0.3">
      <c r="C5" s="14"/>
      <c r="D5" s="14" t="s">
        <v>87</v>
      </c>
      <c r="E5" s="14" t="s">
        <v>5</v>
      </c>
      <c r="F5" s="14"/>
      <c r="G5" s="74"/>
      <c r="H5" s="14"/>
      <c r="I5" s="14" t="s">
        <v>87</v>
      </c>
      <c r="J5" s="14" t="s">
        <v>5</v>
      </c>
      <c r="K5" s="14"/>
      <c r="M5" s="14"/>
      <c r="N5" s="14" t="s">
        <v>87</v>
      </c>
      <c r="O5" s="14" t="s">
        <v>5</v>
      </c>
      <c r="P5" s="14" t="s">
        <v>85</v>
      </c>
      <c r="Q5" s="14"/>
      <c r="S5" s="52" t="s">
        <v>3</v>
      </c>
      <c r="T5" s="52" t="s">
        <v>10</v>
      </c>
      <c r="U5" s="54" t="s">
        <v>11</v>
      </c>
    </row>
    <row r="6" spans="1:21" ht="16.2" thickBot="1" x14ac:dyDescent="0.35">
      <c r="A6" s="13" t="s">
        <v>2</v>
      </c>
      <c r="B6" s="2"/>
      <c r="C6" s="15" t="s">
        <v>4</v>
      </c>
      <c r="D6" s="15" t="s">
        <v>88</v>
      </c>
      <c r="E6" s="15" t="s">
        <v>6</v>
      </c>
      <c r="F6" s="15" t="s">
        <v>63</v>
      </c>
      <c r="G6" s="74"/>
      <c r="H6" s="15" t="s">
        <v>4</v>
      </c>
      <c r="I6" s="15" t="s">
        <v>88</v>
      </c>
      <c r="J6" s="15" t="s">
        <v>6</v>
      </c>
      <c r="K6" s="15" t="s">
        <v>63</v>
      </c>
      <c r="M6" s="15" t="s">
        <v>4</v>
      </c>
      <c r="N6" s="15" t="s">
        <v>88</v>
      </c>
      <c r="O6" s="15" t="s">
        <v>6</v>
      </c>
      <c r="P6" s="15"/>
      <c r="Q6" s="15" t="s">
        <v>63</v>
      </c>
      <c r="S6" s="53" t="s">
        <v>9</v>
      </c>
      <c r="T6" s="53" t="s">
        <v>9</v>
      </c>
      <c r="U6" s="15" t="s">
        <v>12</v>
      </c>
    </row>
    <row r="7" spans="1:21" ht="15.6" x14ac:dyDescent="0.3">
      <c r="A7" s="63" t="s">
        <v>13</v>
      </c>
      <c r="C7" s="38">
        <v>182.7</v>
      </c>
      <c r="D7" s="62">
        <v>0</v>
      </c>
      <c r="E7" s="39">
        <v>2.9</v>
      </c>
      <c r="F7" s="40">
        <f t="shared" ref="F7:F22" si="0">C7-D7-E7</f>
        <v>179.79999999999998</v>
      </c>
      <c r="G7" s="62"/>
      <c r="H7" s="38">
        <v>164.6</v>
      </c>
      <c r="I7" s="62">
        <v>0</v>
      </c>
      <c r="J7" s="39">
        <v>3.1</v>
      </c>
      <c r="K7" s="40">
        <f t="shared" ref="K7:K22" si="1">H7-I7-J7</f>
        <v>161.5</v>
      </c>
      <c r="M7" s="38">
        <f>150</f>
        <v>150</v>
      </c>
      <c r="N7" s="62">
        <v>0</v>
      </c>
      <c r="O7" s="39">
        <v>4</v>
      </c>
      <c r="P7" s="69">
        <v>0</v>
      </c>
      <c r="Q7" s="40">
        <f t="shared" ref="Q7:Q22" si="2">M7-N7-O7</f>
        <v>146</v>
      </c>
      <c r="S7" s="47">
        <v>15</v>
      </c>
      <c r="T7" s="30">
        <v>23</v>
      </c>
      <c r="U7" s="48">
        <f t="shared" ref="U7:U22" si="3">S7-T7</f>
        <v>-8</v>
      </c>
    </row>
    <row r="8" spans="1:21" ht="15.6" x14ac:dyDescent="0.3">
      <c r="A8" s="65" t="s">
        <v>14</v>
      </c>
      <c r="C8" s="38">
        <v>9.8000000000000007</v>
      </c>
      <c r="D8" s="62">
        <v>0</v>
      </c>
      <c r="E8" s="39">
        <v>2.6</v>
      </c>
      <c r="F8" s="40">
        <f t="shared" si="0"/>
        <v>7.2000000000000011</v>
      </c>
      <c r="G8" s="62"/>
      <c r="H8" s="38">
        <v>9.8000000000000007</v>
      </c>
      <c r="I8" s="62">
        <v>0</v>
      </c>
      <c r="J8" s="39">
        <v>2.4</v>
      </c>
      <c r="K8" s="40">
        <f t="shared" si="1"/>
        <v>7.4</v>
      </c>
      <c r="M8" s="38">
        <v>25</v>
      </c>
      <c r="N8" s="62">
        <v>0</v>
      </c>
      <c r="O8" s="39">
        <v>3.2</v>
      </c>
      <c r="P8" s="69">
        <v>0</v>
      </c>
      <c r="Q8" s="40">
        <f t="shared" si="2"/>
        <v>21.8</v>
      </c>
      <c r="S8" s="47">
        <v>8</v>
      </c>
      <c r="T8" s="30">
        <v>13</v>
      </c>
      <c r="U8" s="48">
        <f t="shared" si="3"/>
        <v>-5</v>
      </c>
    </row>
    <row r="9" spans="1:21" ht="15.6" x14ac:dyDescent="0.3">
      <c r="A9" s="65" t="s">
        <v>15</v>
      </c>
      <c r="C9" s="38">
        <v>107.3</v>
      </c>
      <c r="D9" s="62">
        <v>0</v>
      </c>
      <c r="E9" s="39">
        <v>1.9</v>
      </c>
      <c r="F9" s="40">
        <f t="shared" si="0"/>
        <v>105.39999999999999</v>
      </c>
      <c r="G9" s="62"/>
      <c r="H9" s="38">
        <v>87</v>
      </c>
      <c r="I9" s="62">
        <v>0</v>
      </c>
      <c r="J9" s="39">
        <v>1.7</v>
      </c>
      <c r="K9" s="40">
        <f t="shared" si="1"/>
        <v>85.3</v>
      </c>
      <c r="M9" s="38">
        <f>150</f>
        <v>150</v>
      </c>
      <c r="N9" s="62">
        <v>0</v>
      </c>
      <c r="O9" s="39">
        <v>2.4</v>
      </c>
      <c r="P9" s="69">
        <v>0</v>
      </c>
      <c r="Q9" s="40">
        <f t="shared" si="2"/>
        <v>147.6</v>
      </c>
      <c r="S9" s="47">
        <v>10</v>
      </c>
      <c r="T9" s="30">
        <v>15</v>
      </c>
      <c r="U9" s="48">
        <f t="shared" si="3"/>
        <v>-5</v>
      </c>
    </row>
    <row r="10" spans="1:21" ht="15.6" x14ac:dyDescent="0.3">
      <c r="A10" s="65" t="s">
        <v>16</v>
      </c>
      <c r="C10" s="38">
        <v>5.2</v>
      </c>
      <c r="D10" s="62">
        <v>0</v>
      </c>
      <c r="E10" s="39">
        <v>2.2000000000000002</v>
      </c>
      <c r="F10" s="40">
        <f t="shared" si="0"/>
        <v>3</v>
      </c>
      <c r="G10" s="62"/>
      <c r="H10" s="38">
        <v>5.2</v>
      </c>
      <c r="I10" s="62">
        <v>0</v>
      </c>
      <c r="J10" s="39">
        <v>2.4</v>
      </c>
      <c r="K10" s="40">
        <f t="shared" si="1"/>
        <v>2.8000000000000003</v>
      </c>
      <c r="M10" s="38">
        <v>20</v>
      </c>
      <c r="N10" s="62">
        <v>0</v>
      </c>
      <c r="O10" s="39">
        <v>2.8</v>
      </c>
      <c r="P10" s="69">
        <v>0</v>
      </c>
      <c r="Q10" s="40">
        <f t="shared" si="2"/>
        <v>17.2</v>
      </c>
      <c r="S10" s="47">
        <v>13</v>
      </c>
      <c r="T10" s="30">
        <v>12</v>
      </c>
      <c r="U10" s="48">
        <f t="shared" si="3"/>
        <v>1</v>
      </c>
    </row>
    <row r="11" spans="1:21" ht="15.6" x14ac:dyDescent="0.3">
      <c r="A11" s="65" t="s">
        <v>17</v>
      </c>
      <c r="C11" s="38">
        <v>15.6</v>
      </c>
      <c r="D11" s="62">
        <v>0.1</v>
      </c>
      <c r="E11" s="39">
        <v>1.8</v>
      </c>
      <c r="F11" s="40">
        <f t="shared" si="0"/>
        <v>13.7</v>
      </c>
      <c r="G11" s="62"/>
      <c r="H11" s="38">
        <v>6.3</v>
      </c>
      <c r="I11" s="62">
        <v>0</v>
      </c>
      <c r="J11" s="39">
        <v>1.5</v>
      </c>
      <c r="K11" s="40">
        <f t="shared" si="1"/>
        <v>4.8</v>
      </c>
      <c r="M11" s="38">
        <f>50</f>
        <v>50</v>
      </c>
      <c r="N11" s="62">
        <v>0</v>
      </c>
      <c r="O11" s="39">
        <v>2.5</v>
      </c>
      <c r="P11" s="69">
        <v>0</v>
      </c>
      <c r="Q11" s="40">
        <f t="shared" si="2"/>
        <v>47.5</v>
      </c>
      <c r="S11" s="47">
        <v>13</v>
      </c>
      <c r="T11" s="30">
        <v>15</v>
      </c>
      <c r="U11" s="48">
        <f t="shared" si="3"/>
        <v>-2</v>
      </c>
    </row>
    <row r="12" spans="1:21" ht="15.6" x14ac:dyDescent="0.3">
      <c r="A12" s="65" t="s">
        <v>18</v>
      </c>
      <c r="C12" s="38">
        <v>9.6999999999999993</v>
      </c>
      <c r="D12" s="62">
        <v>0.1</v>
      </c>
      <c r="E12" s="39">
        <v>3.7</v>
      </c>
      <c r="F12" s="40">
        <f t="shared" si="0"/>
        <v>5.8999999999999995</v>
      </c>
      <c r="G12" s="62"/>
      <c r="H12" s="38">
        <v>9.6</v>
      </c>
      <c r="I12" s="62">
        <v>0</v>
      </c>
      <c r="J12" s="39">
        <v>3.7</v>
      </c>
      <c r="K12" s="40">
        <f t="shared" si="1"/>
        <v>5.8999999999999995</v>
      </c>
      <c r="M12" s="38">
        <v>20</v>
      </c>
      <c r="N12" s="62">
        <v>0</v>
      </c>
      <c r="O12" s="39">
        <v>4.2</v>
      </c>
      <c r="P12" s="69">
        <v>0</v>
      </c>
      <c r="Q12" s="40">
        <f t="shared" si="2"/>
        <v>15.8</v>
      </c>
      <c r="S12" s="47">
        <v>9</v>
      </c>
      <c r="T12" s="30">
        <v>12</v>
      </c>
      <c r="U12" s="48">
        <f t="shared" si="3"/>
        <v>-3</v>
      </c>
    </row>
    <row r="13" spans="1:21" ht="15.6" x14ac:dyDescent="0.3">
      <c r="A13" s="65" t="s">
        <v>19</v>
      </c>
      <c r="C13" s="38">
        <v>31.7</v>
      </c>
      <c r="D13" s="62">
        <v>0</v>
      </c>
      <c r="E13" s="39">
        <v>1.2</v>
      </c>
      <c r="F13" s="40">
        <f t="shared" si="0"/>
        <v>30.5</v>
      </c>
      <c r="G13" s="62"/>
      <c r="H13" s="38">
        <v>27.3</v>
      </c>
      <c r="I13" s="62">
        <v>0</v>
      </c>
      <c r="J13" s="39">
        <v>1.3</v>
      </c>
      <c r="K13" s="40">
        <f t="shared" si="1"/>
        <v>26</v>
      </c>
      <c r="M13" s="38">
        <f>50</f>
        <v>50</v>
      </c>
      <c r="N13" s="62">
        <v>0</v>
      </c>
      <c r="O13" s="39">
        <v>2.8</v>
      </c>
      <c r="P13" s="69">
        <v>0</v>
      </c>
      <c r="Q13" s="40">
        <f t="shared" si="2"/>
        <v>47.2</v>
      </c>
      <c r="S13" s="47">
        <v>9</v>
      </c>
      <c r="T13" s="30">
        <v>16</v>
      </c>
      <c r="U13" s="48">
        <f t="shared" si="3"/>
        <v>-7</v>
      </c>
    </row>
    <row r="14" spans="1:21" ht="15.6" x14ac:dyDescent="0.3">
      <c r="A14" s="65" t="s">
        <v>20</v>
      </c>
      <c r="C14" s="38">
        <v>20.5</v>
      </c>
      <c r="D14" s="62">
        <v>0</v>
      </c>
      <c r="E14" s="39">
        <v>1.5</v>
      </c>
      <c r="F14" s="40">
        <f t="shared" si="0"/>
        <v>19</v>
      </c>
      <c r="G14" s="62"/>
      <c r="H14" s="38">
        <v>20.399999999999999</v>
      </c>
      <c r="I14" s="62">
        <v>0</v>
      </c>
      <c r="J14" s="39">
        <v>1.2</v>
      </c>
      <c r="K14" s="40">
        <f t="shared" si="1"/>
        <v>19.2</v>
      </c>
      <c r="M14" s="38">
        <v>20</v>
      </c>
      <c r="N14" s="62">
        <v>0</v>
      </c>
      <c r="O14" s="39">
        <v>1.4</v>
      </c>
      <c r="P14" s="69">
        <v>0</v>
      </c>
      <c r="Q14" s="40">
        <f t="shared" si="2"/>
        <v>18.600000000000001</v>
      </c>
      <c r="S14" s="47">
        <v>4</v>
      </c>
      <c r="T14" s="30">
        <v>5</v>
      </c>
      <c r="U14" s="48">
        <f t="shared" si="3"/>
        <v>-1</v>
      </c>
    </row>
    <row r="15" spans="1:21" ht="15.6" x14ac:dyDescent="0.3">
      <c r="A15" s="65" t="s">
        <v>21</v>
      </c>
      <c r="C15" s="38">
        <v>23.9</v>
      </c>
      <c r="D15" s="62">
        <v>0</v>
      </c>
      <c r="E15" s="39">
        <v>0.5</v>
      </c>
      <c r="F15" s="40">
        <f t="shared" si="0"/>
        <v>23.4</v>
      </c>
      <c r="G15" s="62"/>
      <c r="H15" s="38">
        <v>23</v>
      </c>
      <c r="I15" s="62">
        <v>0</v>
      </c>
      <c r="J15" s="39">
        <v>0.7</v>
      </c>
      <c r="K15" s="40">
        <f t="shared" si="1"/>
        <v>22.3</v>
      </c>
      <c r="M15" s="38">
        <v>30</v>
      </c>
      <c r="N15" s="62">
        <v>0</v>
      </c>
      <c r="O15" s="39">
        <v>1.2</v>
      </c>
      <c r="P15" s="69">
        <v>0</v>
      </c>
      <c r="Q15" s="40">
        <f t="shared" si="2"/>
        <v>28.8</v>
      </c>
      <c r="S15" s="47">
        <v>3</v>
      </c>
      <c r="T15" s="30">
        <v>7</v>
      </c>
      <c r="U15" s="48">
        <f t="shared" si="3"/>
        <v>-4</v>
      </c>
    </row>
    <row r="16" spans="1:21" ht="15.6" x14ac:dyDescent="0.3">
      <c r="A16" s="65" t="s">
        <v>22</v>
      </c>
      <c r="C16" s="38">
        <v>45.6</v>
      </c>
      <c r="D16" s="62">
        <v>0</v>
      </c>
      <c r="E16" s="39">
        <v>11.5</v>
      </c>
      <c r="F16" s="40">
        <f t="shared" si="0"/>
        <v>34.1</v>
      </c>
      <c r="G16" s="62"/>
      <c r="H16" s="38">
        <v>36.799999999999997</v>
      </c>
      <c r="I16" s="62">
        <v>0</v>
      </c>
      <c r="J16" s="39">
        <v>7.9</v>
      </c>
      <c r="K16" s="40">
        <f t="shared" si="1"/>
        <v>28.9</v>
      </c>
      <c r="M16" s="38">
        <v>30</v>
      </c>
      <c r="N16" s="62">
        <v>0</v>
      </c>
      <c r="O16" s="39">
        <v>12.9</v>
      </c>
      <c r="P16" s="69">
        <v>0</v>
      </c>
      <c r="Q16" s="40">
        <f t="shared" si="2"/>
        <v>17.100000000000001</v>
      </c>
      <c r="S16" s="47">
        <v>6</v>
      </c>
      <c r="T16" s="30">
        <v>7</v>
      </c>
      <c r="U16" s="48">
        <f t="shared" si="3"/>
        <v>-1</v>
      </c>
    </row>
    <row r="17" spans="1:21" ht="15.6" x14ac:dyDescent="0.3">
      <c r="A17" s="65" t="s">
        <v>67</v>
      </c>
      <c r="C17" s="38">
        <v>0</v>
      </c>
      <c r="D17" s="62">
        <v>0</v>
      </c>
      <c r="E17" s="39">
        <v>0</v>
      </c>
      <c r="F17" s="40">
        <f t="shared" si="0"/>
        <v>0</v>
      </c>
      <c r="G17" s="62"/>
      <c r="H17" s="38">
        <v>0</v>
      </c>
      <c r="I17" s="62">
        <v>0</v>
      </c>
      <c r="J17" s="39">
        <v>3.4</v>
      </c>
      <c r="K17" s="40">
        <f t="shared" si="1"/>
        <v>-3.4</v>
      </c>
      <c r="M17" s="38">
        <v>0</v>
      </c>
      <c r="N17" s="62">
        <v>0</v>
      </c>
      <c r="O17" s="39">
        <v>2.5</v>
      </c>
      <c r="P17" s="69">
        <v>0</v>
      </c>
      <c r="Q17" s="40">
        <f t="shared" si="2"/>
        <v>-2.5</v>
      </c>
      <c r="S17" s="47">
        <v>6</v>
      </c>
      <c r="T17" s="30">
        <v>11</v>
      </c>
      <c r="U17" s="48">
        <f t="shared" si="3"/>
        <v>-5</v>
      </c>
    </row>
    <row r="18" spans="1:21" ht="15.6" x14ac:dyDescent="0.3">
      <c r="A18" s="65" t="s">
        <v>68</v>
      </c>
      <c r="C18" s="38">
        <v>0</v>
      </c>
      <c r="D18" s="62">
        <v>0</v>
      </c>
      <c r="E18" s="39">
        <v>0</v>
      </c>
      <c r="F18" s="40">
        <f t="shared" si="0"/>
        <v>0</v>
      </c>
      <c r="G18" s="62"/>
      <c r="H18" s="38">
        <v>0</v>
      </c>
      <c r="I18" s="62">
        <v>0</v>
      </c>
      <c r="J18" s="39">
        <v>3.3</v>
      </c>
      <c r="K18" s="40">
        <f t="shared" si="1"/>
        <v>-3.3</v>
      </c>
      <c r="M18" s="38">
        <v>0</v>
      </c>
      <c r="N18" s="62">
        <v>0</v>
      </c>
      <c r="O18" s="39">
        <v>3.6</v>
      </c>
      <c r="P18" s="69">
        <v>0</v>
      </c>
      <c r="Q18" s="40">
        <f t="shared" si="2"/>
        <v>-3.6</v>
      </c>
      <c r="S18" s="47">
        <v>9</v>
      </c>
      <c r="T18" s="30">
        <v>12</v>
      </c>
      <c r="U18" s="48">
        <f t="shared" si="3"/>
        <v>-3</v>
      </c>
    </row>
    <row r="19" spans="1:21" ht="15.6" x14ac:dyDescent="0.3">
      <c r="A19" s="65" t="s">
        <v>23</v>
      </c>
      <c r="C19" s="38">
        <v>1.4</v>
      </c>
      <c r="D19" s="62">
        <v>0</v>
      </c>
      <c r="E19" s="39">
        <v>0.3</v>
      </c>
      <c r="F19" s="40">
        <f t="shared" si="0"/>
        <v>1.0999999999999999</v>
      </c>
      <c r="G19" s="62"/>
      <c r="H19" s="38">
        <v>1.4</v>
      </c>
      <c r="I19" s="62">
        <v>0</v>
      </c>
      <c r="J19" s="39">
        <v>0.4</v>
      </c>
      <c r="K19" s="40">
        <f t="shared" si="1"/>
        <v>0.99999999999999989</v>
      </c>
      <c r="M19" s="38">
        <v>10</v>
      </c>
      <c r="N19" s="62">
        <v>0</v>
      </c>
      <c r="O19" s="39">
        <v>1.8</v>
      </c>
      <c r="P19" s="69">
        <v>0</v>
      </c>
      <c r="Q19" s="40">
        <f t="shared" si="2"/>
        <v>8.1999999999999993</v>
      </c>
      <c r="S19" s="47">
        <v>5</v>
      </c>
      <c r="T19" s="30">
        <v>10</v>
      </c>
      <c r="U19" s="48">
        <f t="shared" si="3"/>
        <v>-5</v>
      </c>
    </row>
    <row r="20" spans="1:21" ht="15.6" x14ac:dyDescent="0.3">
      <c r="A20" s="65" t="s">
        <v>24</v>
      </c>
      <c r="C20" s="38">
        <v>22.8</v>
      </c>
      <c r="D20" s="62">
        <v>1</v>
      </c>
      <c r="E20" s="39">
        <v>8.3000000000000007</v>
      </c>
      <c r="F20" s="40">
        <f t="shared" si="0"/>
        <v>13.5</v>
      </c>
      <c r="G20" s="62"/>
      <c r="H20" s="38">
        <v>16.600000000000001</v>
      </c>
      <c r="I20" s="62">
        <v>0</v>
      </c>
      <c r="J20" s="39">
        <v>8.1</v>
      </c>
      <c r="K20" s="40">
        <f t="shared" si="1"/>
        <v>8.5000000000000018</v>
      </c>
      <c r="M20" s="38">
        <v>15</v>
      </c>
      <c r="N20" s="62">
        <v>0</v>
      </c>
      <c r="O20" s="39">
        <v>8.6999999999999993</v>
      </c>
      <c r="P20" s="69">
        <v>0</v>
      </c>
      <c r="Q20" s="40">
        <f t="shared" si="2"/>
        <v>6.3000000000000007</v>
      </c>
      <c r="S20" s="47">
        <v>17</v>
      </c>
      <c r="T20" s="30">
        <v>15</v>
      </c>
      <c r="U20" s="48">
        <f t="shared" si="3"/>
        <v>2</v>
      </c>
    </row>
    <row r="21" spans="1:21" ht="15.6" x14ac:dyDescent="0.3">
      <c r="A21" s="65" t="s">
        <v>25</v>
      </c>
      <c r="C21" s="38">
        <v>28.6</v>
      </c>
      <c r="D21" s="62">
        <v>64.7</v>
      </c>
      <c r="E21" s="39">
        <v>7.8</v>
      </c>
      <c r="F21" s="40">
        <f t="shared" si="0"/>
        <v>-43.9</v>
      </c>
      <c r="G21" s="62"/>
      <c r="H21" s="38">
        <v>6.4</v>
      </c>
      <c r="I21" s="62">
        <v>0</v>
      </c>
      <c r="J21" s="39">
        <v>8.1999999999999993</v>
      </c>
      <c r="K21" s="40">
        <f t="shared" si="1"/>
        <v>-1.7999999999999989</v>
      </c>
      <c r="M21" s="38">
        <v>20</v>
      </c>
      <c r="N21" s="62">
        <v>0</v>
      </c>
      <c r="O21" s="39">
        <v>6.9</v>
      </c>
      <c r="P21" s="69">
        <v>0</v>
      </c>
      <c r="Q21" s="40">
        <f t="shared" si="2"/>
        <v>13.1</v>
      </c>
      <c r="S21" s="47">
        <v>37</v>
      </c>
      <c r="T21" s="30">
        <v>23</v>
      </c>
      <c r="U21" s="48">
        <f t="shared" si="3"/>
        <v>14</v>
      </c>
    </row>
    <row r="22" spans="1:21" ht="15.6" x14ac:dyDescent="0.3">
      <c r="A22" s="65" t="s">
        <v>105</v>
      </c>
      <c r="C22" s="55">
        <v>0</v>
      </c>
      <c r="D22" s="62">
        <v>0</v>
      </c>
      <c r="E22" s="27">
        <v>5.4</v>
      </c>
      <c r="F22" s="40">
        <f t="shared" si="0"/>
        <v>-5.4</v>
      </c>
      <c r="G22" s="62"/>
      <c r="H22" s="55">
        <v>0</v>
      </c>
      <c r="I22" s="62">
        <v>0</v>
      </c>
      <c r="J22" s="27">
        <f>3.4+1.8</f>
        <v>5.2</v>
      </c>
      <c r="K22" s="40">
        <f t="shared" si="1"/>
        <v>-5.2</v>
      </c>
      <c r="M22" s="55">
        <v>0</v>
      </c>
      <c r="N22" s="62">
        <v>0</v>
      </c>
      <c r="O22" s="27">
        <f>2.1+4.5</f>
        <v>6.6</v>
      </c>
      <c r="P22" s="69">
        <v>0</v>
      </c>
      <c r="Q22" s="40">
        <f t="shared" si="2"/>
        <v>-6.6</v>
      </c>
      <c r="S22" s="56">
        <f>18+12</f>
        <v>30</v>
      </c>
      <c r="T22" s="29">
        <f>20+12</f>
        <v>32</v>
      </c>
      <c r="U22" s="57">
        <f t="shared" si="3"/>
        <v>-2</v>
      </c>
    </row>
    <row r="23" spans="1:21" ht="15.6" x14ac:dyDescent="0.3">
      <c r="A23" s="66" t="s">
        <v>26</v>
      </c>
      <c r="C23" s="59">
        <f>SUM(C7:C22)</f>
        <v>504.8</v>
      </c>
      <c r="D23" s="31">
        <f>SUM(D7:D22)</f>
        <v>65.900000000000006</v>
      </c>
      <c r="E23" s="31">
        <f>SUM(E7:E22)</f>
        <v>51.6</v>
      </c>
      <c r="F23" s="43">
        <f>SUM(F7:F22)</f>
        <v>387.3</v>
      </c>
      <c r="G23" s="62"/>
      <c r="H23" s="59">
        <f>SUM(H7:H22)</f>
        <v>414.4</v>
      </c>
      <c r="I23" s="31">
        <f>SUM(I7:I22)</f>
        <v>0</v>
      </c>
      <c r="J23" s="31">
        <f>SUM(J7:J22)</f>
        <v>54.5</v>
      </c>
      <c r="K23" s="43">
        <f>SUM(K7:K22)</f>
        <v>359.9</v>
      </c>
      <c r="M23" s="59">
        <f>SUM(M7:M22)</f>
        <v>590</v>
      </c>
      <c r="N23" s="31">
        <f>SUM(N7:N22)</f>
        <v>0</v>
      </c>
      <c r="O23" s="31">
        <f>SUM(O7:O22)</f>
        <v>67.5</v>
      </c>
      <c r="P23" s="31">
        <f>SUM(P7:P22)</f>
        <v>0</v>
      </c>
      <c r="Q23" s="43">
        <f>SUM(Q7:Q22)</f>
        <v>522.5</v>
      </c>
      <c r="S23" s="58">
        <f>SUM(S7:S22)</f>
        <v>194</v>
      </c>
      <c r="T23" s="22">
        <f>SUM(T7:T22)</f>
        <v>228</v>
      </c>
      <c r="U23" s="50">
        <f>SUM(U7:U22)</f>
        <v>-34</v>
      </c>
    </row>
    <row r="24" spans="1:21" ht="6" customHeight="1" x14ac:dyDescent="0.25">
      <c r="A24" s="67"/>
      <c r="C24" s="35"/>
      <c r="D24" s="36"/>
      <c r="E24" s="36"/>
      <c r="F24" s="41"/>
      <c r="G24" s="39"/>
      <c r="H24" s="35"/>
      <c r="I24" s="36"/>
      <c r="J24" s="36"/>
      <c r="K24" s="41"/>
      <c r="M24" s="35"/>
      <c r="N24" s="36"/>
      <c r="O24" s="36"/>
      <c r="P24" s="36"/>
      <c r="Q24" s="41"/>
      <c r="S24" s="47"/>
      <c r="T24" s="30"/>
      <c r="U24" s="48"/>
    </row>
    <row r="25" spans="1:21" ht="15.6" x14ac:dyDescent="0.3">
      <c r="A25" s="65" t="s">
        <v>27</v>
      </c>
      <c r="C25" s="38">
        <v>794.6</v>
      </c>
      <c r="D25" s="62">
        <v>0</v>
      </c>
      <c r="E25" s="39">
        <v>19.3</v>
      </c>
      <c r="F25" s="40">
        <f>C25-D25-E25</f>
        <v>775.30000000000007</v>
      </c>
      <c r="G25" s="62"/>
      <c r="H25" s="38">
        <v>703.8</v>
      </c>
      <c r="I25" s="62">
        <v>0</v>
      </c>
      <c r="J25" s="39">
        <v>20</v>
      </c>
      <c r="K25" s="40">
        <f>H25-I25-J25</f>
        <v>683.8</v>
      </c>
      <c r="M25" s="38">
        <f>300</f>
        <v>300</v>
      </c>
      <c r="N25" s="62">
        <v>0</v>
      </c>
      <c r="O25" s="39">
        <v>18.2</v>
      </c>
      <c r="P25" s="69">
        <v>0</v>
      </c>
      <c r="Q25" s="40">
        <f>M25-N25-O25</f>
        <v>281.8</v>
      </c>
      <c r="S25" s="47">
        <v>53</v>
      </c>
      <c r="T25" s="30">
        <v>54</v>
      </c>
      <c r="U25" s="48">
        <f>S25-T25</f>
        <v>-1</v>
      </c>
    </row>
    <row r="26" spans="1:21" ht="15.6" x14ac:dyDescent="0.3">
      <c r="A26" s="65" t="s">
        <v>90</v>
      </c>
      <c r="C26" s="38">
        <v>52.4</v>
      </c>
      <c r="D26" s="62">
        <v>0</v>
      </c>
      <c r="E26" s="39">
        <f>1+0.5</f>
        <v>1.5</v>
      </c>
      <c r="F26" s="40">
        <f>C26-D26-E26</f>
        <v>50.9</v>
      </c>
      <c r="G26" s="62"/>
      <c r="H26" s="38">
        <v>48.7</v>
      </c>
      <c r="I26" s="62">
        <v>0</v>
      </c>
      <c r="J26" s="39">
        <v>1.4</v>
      </c>
      <c r="K26" s="40">
        <f>H26-I26-J26</f>
        <v>47.300000000000004</v>
      </c>
      <c r="M26" s="38">
        <f>25</f>
        <v>25</v>
      </c>
      <c r="N26" s="62">
        <v>0</v>
      </c>
      <c r="O26" s="39">
        <v>1.7</v>
      </c>
      <c r="P26" s="69">
        <v>0</v>
      </c>
      <c r="Q26" s="40">
        <f>M26-N26-O26</f>
        <v>23.3</v>
      </c>
      <c r="S26" s="47">
        <v>6</v>
      </c>
      <c r="T26" s="30">
        <v>10</v>
      </c>
      <c r="U26" s="48">
        <f>S26-T26</f>
        <v>-4</v>
      </c>
    </row>
    <row r="27" spans="1:21" ht="15.6" x14ac:dyDescent="0.3">
      <c r="A27" s="65" t="s">
        <v>91</v>
      </c>
      <c r="C27" s="38">
        <f>44.4+55.4</f>
        <v>99.8</v>
      </c>
      <c r="D27" s="39">
        <f>2.9+8.8</f>
        <v>11.700000000000001</v>
      </c>
      <c r="E27" s="39">
        <f>7.9+5.2</f>
        <v>13.100000000000001</v>
      </c>
      <c r="F27" s="40">
        <f>C27-D27-E27</f>
        <v>75</v>
      </c>
      <c r="G27" s="62"/>
      <c r="H27" s="38">
        <v>96.3</v>
      </c>
      <c r="I27" s="39">
        <v>10.199999999999999</v>
      </c>
      <c r="J27" s="39">
        <v>15.1</v>
      </c>
      <c r="K27" s="40">
        <f>H27-I27-J27</f>
        <v>71</v>
      </c>
      <c r="M27" s="38">
        <v>75</v>
      </c>
      <c r="N27" s="39">
        <v>9.6999999999999993</v>
      </c>
      <c r="O27" s="39">
        <f>6+8</f>
        <v>14</v>
      </c>
      <c r="P27" s="69">
        <v>0</v>
      </c>
      <c r="Q27" s="40">
        <f>M27-N27-O27</f>
        <v>51.3</v>
      </c>
      <c r="S27" s="47">
        <f>11+19</f>
        <v>30</v>
      </c>
      <c r="T27" s="30">
        <f>13+20</f>
        <v>33</v>
      </c>
      <c r="U27" s="48">
        <f>S27-T27</f>
        <v>-3</v>
      </c>
    </row>
    <row r="28" spans="1:21" ht="15.6" x14ac:dyDescent="0.3">
      <c r="A28" s="65" t="s">
        <v>28</v>
      </c>
      <c r="C28" s="38">
        <v>11.3</v>
      </c>
      <c r="D28" s="62">
        <v>0</v>
      </c>
      <c r="E28" s="39">
        <v>1.3</v>
      </c>
      <c r="F28" s="40">
        <f>C28-D28-E28</f>
        <v>10</v>
      </c>
      <c r="G28" s="62"/>
      <c r="H28" s="38">
        <v>11.2</v>
      </c>
      <c r="I28" s="62">
        <v>0</v>
      </c>
      <c r="J28" s="39">
        <v>4.5</v>
      </c>
      <c r="K28" s="40">
        <f>H28-I28-J28</f>
        <v>6.6999999999999993</v>
      </c>
      <c r="M28" s="38">
        <v>0</v>
      </c>
      <c r="N28" s="62">
        <v>0</v>
      </c>
      <c r="O28" s="39">
        <v>5.0999999999999996</v>
      </c>
      <c r="P28" s="69">
        <v>0</v>
      </c>
      <c r="Q28" s="40">
        <f>M28-N28-O28</f>
        <v>-5.0999999999999996</v>
      </c>
      <c r="S28" s="47">
        <v>23</v>
      </c>
      <c r="T28" s="30">
        <v>23</v>
      </c>
      <c r="U28" s="48">
        <f>S28-T28</f>
        <v>0</v>
      </c>
    </row>
    <row r="29" spans="1:21" ht="15.6" x14ac:dyDescent="0.3">
      <c r="A29" s="65" t="s">
        <v>29</v>
      </c>
      <c r="C29" s="61">
        <v>0</v>
      </c>
      <c r="D29" s="62">
        <v>0</v>
      </c>
      <c r="E29" s="27">
        <v>0.9</v>
      </c>
      <c r="F29" s="40">
        <f>C29-D29-E29</f>
        <v>-0.9</v>
      </c>
      <c r="G29" s="62"/>
      <c r="H29" s="61">
        <v>0</v>
      </c>
      <c r="I29" s="62">
        <v>0</v>
      </c>
      <c r="J29" s="27">
        <v>0.8</v>
      </c>
      <c r="K29" s="40">
        <f>H29-I29-J29</f>
        <v>-0.8</v>
      </c>
      <c r="M29" s="61">
        <v>0</v>
      </c>
      <c r="N29" s="62">
        <v>0</v>
      </c>
      <c r="O29" s="27">
        <v>1.1000000000000001</v>
      </c>
      <c r="P29" s="69">
        <v>0</v>
      </c>
      <c r="Q29" s="40">
        <f>M29-N29-O29</f>
        <v>-1.1000000000000001</v>
      </c>
      <c r="S29" s="56">
        <v>6</v>
      </c>
      <c r="T29" s="29">
        <v>9</v>
      </c>
      <c r="U29" s="57">
        <f>S29-T29</f>
        <v>-3</v>
      </c>
    </row>
    <row r="30" spans="1:21" ht="15.6" x14ac:dyDescent="0.3">
      <c r="A30" s="66" t="s">
        <v>30</v>
      </c>
      <c r="C30" s="59">
        <f>SUM(C25:C29)</f>
        <v>958.09999999999991</v>
      </c>
      <c r="D30" s="8">
        <f>SUM(D25:D29)</f>
        <v>11.700000000000001</v>
      </c>
      <c r="E30" s="8">
        <f>SUM(E25:E29)</f>
        <v>36.1</v>
      </c>
      <c r="F30" s="43">
        <f>SUM(F25:F29)</f>
        <v>910.30000000000007</v>
      </c>
      <c r="G30" s="62"/>
      <c r="H30" s="59">
        <f>SUM(H25:H29)</f>
        <v>860</v>
      </c>
      <c r="I30" s="8">
        <f>SUM(I25:I29)</f>
        <v>10.199999999999999</v>
      </c>
      <c r="J30" s="8">
        <f>SUM(J25:J29)</f>
        <v>41.8</v>
      </c>
      <c r="K30" s="43">
        <f>SUM(K25:K29)</f>
        <v>808</v>
      </c>
      <c r="M30" s="59">
        <f>SUM(M25:M29)</f>
        <v>400</v>
      </c>
      <c r="N30" s="8">
        <f>SUM(N25:N29)</f>
        <v>9.6999999999999993</v>
      </c>
      <c r="O30" s="8">
        <f>SUM(O25:O29)</f>
        <v>40.1</v>
      </c>
      <c r="P30" s="8">
        <f>SUM(P25:P29)</f>
        <v>0</v>
      </c>
      <c r="Q30" s="43">
        <f>SUM(Q25:Q29)</f>
        <v>350.2</v>
      </c>
      <c r="S30" s="49">
        <f>SUM(S25:S29)</f>
        <v>118</v>
      </c>
      <c r="T30" s="22">
        <f>SUM(T25:T29)</f>
        <v>129</v>
      </c>
      <c r="U30" s="50">
        <f>SUM(U25:U29)</f>
        <v>-11</v>
      </c>
    </row>
    <row r="31" spans="1:21" ht="6.75" customHeight="1" x14ac:dyDescent="0.25">
      <c r="A31" s="67"/>
      <c r="C31" s="35"/>
      <c r="D31" s="36"/>
      <c r="E31" s="36"/>
      <c r="F31" s="41"/>
      <c r="G31" s="39"/>
      <c r="H31" s="35"/>
      <c r="I31" s="36"/>
      <c r="J31" s="36"/>
      <c r="K31" s="41"/>
      <c r="M31" s="35"/>
      <c r="N31" s="36"/>
      <c r="O31" s="36"/>
      <c r="P31" s="36"/>
      <c r="Q31" s="41"/>
      <c r="S31" s="47"/>
      <c r="T31" s="30"/>
      <c r="U31" s="48"/>
    </row>
    <row r="32" spans="1:21" ht="15.6" x14ac:dyDescent="0.3">
      <c r="A32" s="65" t="s">
        <v>31</v>
      </c>
      <c r="C32" s="38">
        <v>30.1</v>
      </c>
      <c r="D32" s="39">
        <v>3.6</v>
      </c>
      <c r="E32" s="39">
        <v>10.3</v>
      </c>
      <c r="F32" s="40">
        <f t="shared" ref="F32:F45" si="4">C32-D32-E32</f>
        <v>16.2</v>
      </c>
      <c r="G32" s="62"/>
      <c r="H32" s="38">
        <v>1.9</v>
      </c>
      <c r="I32" s="39">
        <v>2.8</v>
      </c>
      <c r="J32" s="39">
        <v>9.5</v>
      </c>
      <c r="K32" s="40">
        <f t="shared" ref="K32:K45" si="5">H32-I32-J32</f>
        <v>-10.4</v>
      </c>
      <c r="M32" s="38">
        <f>150</f>
        <v>150</v>
      </c>
      <c r="N32" s="39">
        <v>2.8</v>
      </c>
      <c r="O32" s="39">
        <v>9.6</v>
      </c>
      <c r="P32" s="69">
        <v>0</v>
      </c>
      <c r="Q32" s="40">
        <f t="shared" ref="Q32:Q45" si="6">M32-N32-O32</f>
        <v>137.6</v>
      </c>
      <c r="S32" s="47">
        <v>16</v>
      </c>
      <c r="T32" s="30">
        <v>17</v>
      </c>
      <c r="U32" s="48">
        <f t="shared" ref="U32:U45" si="7">S32-T32</f>
        <v>-1</v>
      </c>
    </row>
    <row r="33" spans="1:21" ht="15.6" x14ac:dyDescent="0.3">
      <c r="A33" s="65" t="s">
        <v>32</v>
      </c>
      <c r="C33" s="38">
        <v>9.6</v>
      </c>
      <c r="D33" s="62">
        <v>0</v>
      </c>
      <c r="E33" s="39">
        <v>3.5</v>
      </c>
      <c r="F33" s="40">
        <f t="shared" si="4"/>
        <v>6.1</v>
      </c>
      <c r="G33" s="62"/>
      <c r="H33" s="38">
        <v>10.7</v>
      </c>
      <c r="I33" s="62">
        <v>0</v>
      </c>
      <c r="J33" s="39">
        <v>2.9</v>
      </c>
      <c r="K33" s="40">
        <f t="shared" si="5"/>
        <v>7.7999999999999989</v>
      </c>
      <c r="M33" s="38">
        <v>15</v>
      </c>
      <c r="N33" s="62">
        <v>0</v>
      </c>
      <c r="O33" s="39">
        <v>3</v>
      </c>
      <c r="P33" s="69">
        <v>0</v>
      </c>
      <c r="Q33" s="40">
        <f t="shared" si="6"/>
        <v>12</v>
      </c>
      <c r="S33" s="47">
        <v>10</v>
      </c>
      <c r="T33" s="30">
        <v>12</v>
      </c>
      <c r="U33" s="48">
        <f t="shared" si="7"/>
        <v>-2</v>
      </c>
    </row>
    <row r="34" spans="1:21" ht="15.6" x14ac:dyDescent="0.3">
      <c r="A34" s="65" t="s">
        <v>33</v>
      </c>
      <c r="C34" s="38">
        <v>213.6</v>
      </c>
      <c r="D34" s="62">
        <v>1.7</v>
      </c>
      <c r="E34" s="39">
        <v>5.8</v>
      </c>
      <c r="F34" s="40">
        <f t="shared" si="4"/>
        <v>206.1</v>
      </c>
      <c r="G34" s="62"/>
      <c r="H34" s="38">
        <v>178.2</v>
      </c>
      <c r="I34" s="62">
        <v>0</v>
      </c>
      <c r="J34" s="39">
        <v>4.5</v>
      </c>
      <c r="K34" s="40">
        <f t="shared" si="5"/>
        <v>173.7</v>
      </c>
      <c r="M34" s="38">
        <f>150</f>
        <v>150</v>
      </c>
      <c r="N34" s="62">
        <v>0</v>
      </c>
      <c r="O34" s="39">
        <v>5.5</v>
      </c>
      <c r="P34" s="69">
        <v>0</v>
      </c>
      <c r="Q34" s="40">
        <f t="shared" si="6"/>
        <v>144.5</v>
      </c>
      <c r="S34" s="47">
        <v>10</v>
      </c>
      <c r="T34" s="30">
        <v>16</v>
      </c>
      <c r="U34" s="48">
        <f t="shared" si="7"/>
        <v>-6</v>
      </c>
    </row>
    <row r="35" spans="1:21" ht="15.6" x14ac:dyDescent="0.3">
      <c r="A35" s="65" t="s">
        <v>34</v>
      </c>
      <c r="C35" s="38">
        <v>4.8</v>
      </c>
      <c r="D35" s="62">
        <v>0</v>
      </c>
      <c r="E35" s="39">
        <v>2.8</v>
      </c>
      <c r="F35" s="40">
        <f t="shared" si="4"/>
        <v>2</v>
      </c>
      <c r="G35" s="62"/>
      <c r="H35" s="38">
        <v>11</v>
      </c>
      <c r="I35" s="39">
        <v>1.9</v>
      </c>
      <c r="J35" s="39">
        <v>3.6</v>
      </c>
      <c r="K35" s="40">
        <f t="shared" si="5"/>
        <v>5.5</v>
      </c>
      <c r="M35" s="38">
        <v>15</v>
      </c>
      <c r="N35" s="39">
        <v>1.8</v>
      </c>
      <c r="O35" s="39">
        <v>2.5</v>
      </c>
      <c r="P35" s="69">
        <v>0</v>
      </c>
      <c r="Q35" s="40">
        <f t="shared" si="6"/>
        <v>10.7</v>
      </c>
      <c r="S35" s="47">
        <v>20</v>
      </c>
      <c r="T35" s="30">
        <v>12</v>
      </c>
      <c r="U35" s="48">
        <f t="shared" si="7"/>
        <v>8</v>
      </c>
    </row>
    <row r="36" spans="1:21" ht="15.6" x14ac:dyDescent="0.3">
      <c r="A36" s="65" t="s">
        <v>35</v>
      </c>
      <c r="C36" s="38">
        <v>172</v>
      </c>
      <c r="D36" s="62">
        <v>0</v>
      </c>
      <c r="E36" s="39">
        <v>4.2</v>
      </c>
      <c r="F36" s="40">
        <f t="shared" si="4"/>
        <v>167.8</v>
      </c>
      <c r="G36" s="62"/>
      <c r="H36" s="38">
        <v>151.9</v>
      </c>
      <c r="I36" s="62">
        <v>0</v>
      </c>
      <c r="J36" s="39">
        <v>3.3</v>
      </c>
      <c r="K36" s="40">
        <f t="shared" si="5"/>
        <v>148.6</v>
      </c>
      <c r="M36" s="38">
        <f>100</f>
        <v>100</v>
      </c>
      <c r="N36" s="62">
        <v>0</v>
      </c>
      <c r="O36" s="39">
        <v>3.8</v>
      </c>
      <c r="P36" s="69">
        <v>0</v>
      </c>
      <c r="Q36" s="40">
        <f t="shared" si="6"/>
        <v>96.2</v>
      </c>
      <c r="S36" s="47">
        <v>7</v>
      </c>
      <c r="T36" s="30">
        <v>10</v>
      </c>
      <c r="U36" s="48">
        <f t="shared" si="7"/>
        <v>-3</v>
      </c>
    </row>
    <row r="37" spans="1:21" ht="15.6" x14ac:dyDescent="0.3">
      <c r="A37" s="65" t="s">
        <v>36</v>
      </c>
      <c r="C37" s="61">
        <v>0</v>
      </c>
      <c r="D37" s="62">
        <v>0</v>
      </c>
      <c r="E37" s="39">
        <v>0.4</v>
      </c>
      <c r="F37" s="40">
        <f t="shared" si="4"/>
        <v>-0.4</v>
      </c>
      <c r="G37" s="62"/>
      <c r="H37" s="38">
        <v>0.1</v>
      </c>
      <c r="I37" s="62">
        <v>0</v>
      </c>
      <c r="J37" s="39">
        <v>1.2</v>
      </c>
      <c r="K37" s="40">
        <f t="shared" si="5"/>
        <v>-1.0999999999999999</v>
      </c>
      <c r="M37" s="38">
        <v>10</v>
      </c>
      <c r="N37" s="62">
        <v>0</v>
      </c>
      <c r="O37" s="39">
        <v>2.5</v>
      </c>
      <c r="P37" s="69">
        <v>0</v>
      </c>
      <c r="Q37" s="40">
        <f t="shared" si="6"/>
        <v>7.5</v>
      </c>
      <c r="S37" s="47">
        <v>5</v>
      </c>
      <c r="T37" s="30">
        <v>9</v>
      </c>
      <c r="U37" s="48">
        <f t="shared" si="7"/>
        <v>-4</v>
      </c>
    </row>
    <row r="38" spans="1:21" ht="15.6" x14ac:dyDescent="0.3">
      <c r="A38" s="65" t="s">
        <v>37</v>
      </c>
      <c r="C38" s="38">
        <v>-193.1</v>
      </c>
      <c r="D38" s="62">
        <v>0</v>
      </c>
      <c r="E38" s="39">
        <v>4.7</v>
      </c>
      <c r="F38" s="40">
        <f t="shared" si="4"/>
        <v>-197.79999999999998</v>
      </c>
      <c r="G38" s="62"/>
      <c r="H38" s="38">
        <v>-239.2</v>
      </c>
      <c r="I38" s="62">
        <v>0</v>
      </c>
      <c r="J38" s="39">
        <v>4.8</v>
      </c>
      <c r="K38" s="40">
        <f t="shared" si="5"/>
        <v>-244</v>
      </c>
      <c r="M38" s="38">
        <f>150</f>
        <v>150</v>
      </c>
      <c r="N38" s="62">
        <v>0</v>
      </c>
      <c r="O38" s="39">
        <v>5.3</v>
      </c>
      <c r="P38" s="69">
        <v>0</v>
      </c>
      <c r="Q38" s="40">
        <f t="shared" si="6"/>
        <v>144.69999999999999</v>
      </c>
      <c r="S38" s="47">
        <v>16.3</v>
      </c>
      <c r="T38" s="30">
        <v>17</v>
      </c>
      <c r="U38" s="48">
        <f t="shared" si="7"/>
        <v>-0.69999999999999929</v>
      </c>
    </row>
    <row r="39" spans="1:21" ht="15.6" x14ac:dyDescent="0.3">
      <c r="A39" s="65" t="s">
        <v>38</v>
      </c>
      <c r="C39" s="38">
        <v>49.6</v>
      </c>
      <c r="D39" s="62">
        <v>0</v>
      </c>
      <c r="E39" s="39">
        <v>2.2000000000000002</v>
      </c>
      <c r="F39" s="40">
        <f t="shared" si="4"/>
        <v>47.4</v>
      </c>
      <c r="G39" s="62"/>
      <c r="H39" s="38">
        <v>48.3</v>
      </c>
      <c r="I39" s="62">
        <v>0</v>
      </c>
      <c r="J39" s="39">
        <v>2.2000000000000002</v>
      </c>
      <c r="K39" s="40">
        <f t="shared" si="5"/>
        <v>46.099999999999994</v>
      </c>
      <c r="M39" s="38">
        <v>25</v>
      </c>
      <c r="N39" s="62">
        <v>0</v>
      </c>
      <c r="O39" s="39">
        <v>3.9</v>
      </c>
      <c r="P39" s="69">
        <v>0</v>
      </c>
      <c r="Q39" s="40">
        <f t="shared" si="6"/>
        <v>21.1</v>
      </c>
      <c r="S39" s="47">
        <v>11</v>
      </c>
      <c r="T39" s="30">
        <v>18</v>
      </c>
      <c r="U39" s="48">
        <f t="shared" si="7"/>
        <v>-7</v>
      </c>
    </row>
    <row r="40" spans="1:21" ht="15.6" x14ac:dyDescent="0.3">
      <c r="A40" s="65" t="s">
        <v>39</v>
      </c>
      <c r="C40" s="38">
        <v>778.2</v>
      </c>
      <c r="D40" s="62">
        <v>0</v>
      </c>
      <c r="E40" s="39">
        <v>1.7</v>
      </c>
      <c r="F40" s="40">
        <f t="shared" si="4"/>
        <v>776.5</v>
      </c>
      <c r="G40" s="62"/>
      <c r="H40" s="38">
        <v>710.7</v>
      </c>
      <c r="I40" s="62">
        <v>0</v>
      </c>
      <c r="J40" s="39">
        <v>1.7</v>
      </c>
      <c r="K40" s="40">
        <f t="shared" si="5"/>
        <v>709</v>
      </c>
      <c r="M40" s="38">
        <f>300</f>
        <v>300</v>
      </c>
      <c r="N40" s="62">
        <v>0</v>
      </c>
      <c r="O40" s="39">
        <v>2.1</v>
      </c>
      <c r="P40" s="69">
        <v>0</v>
      </c>
      <c r="Q40" s="40">
        <f t="shared" si="6"/>
        <v>297.89999999999998</v>
      </c>
      <c r="S40" s="47">
        <v>10.3</v>
      </c>
      <c r="T40" s="30">
        <v>11</v>
      </c>
      <c r="U40" s="48">
        <f t="shared" si="7"/>
        <v>-0.69999999999999929</v>
      </c>
    </row>
    <row r="41" spans="1:21" ht="15.6" x14ac:dyDescent="0.3">
      <c r="A41" s="65" t="s">
        <v>107</v>
      </c>
      <c r="C41" s="38">
        <v>34.4</v>
      </c>
      <c r="D41" s="62">
        <v>0</v>
      </c>
      <c r="E41" s="39">
        <v>4.0999999999999996</v>
      </c>
      <c r="F41" s="40">
        <f t="shared" si="4"/>
        <v>30.299999999999997</v>
      </c>
      <c r="G41" s="62"/>
      <c r="H41" s="38">
        <v>26.9</v>
      </c>
      <c r="I41" s="62">
        <v>0</v>
      </c>
      <c r="J41" s="39">
        <v>4</v>
      </c>
      <c r="K41" s="40">
        <f t="shared" si="5"/>
        <v>22.9</v>
      </c>
      <c r="M41" s="38">
        <v>35</v>
      </c>
      <c r="N41" s="62">
        <v>0</v>
      </c>
      <c r="O41" s="39">
        <v>4.3</v>
      </c>
      <c r="P41" s="69">
        <v>0</v>
      </c>
      <c r="Q41" s="40">
        <f t="shared" si="6"/>
        <v>30.7</v>
      </c>
      <c r="S41" s="47">
        <v>21</v>
      </c>
      <c r="T41" s="30">
        <v>25</v>
      </c>
      <c r="U41" s="48">
        <f t="shared" si="7"/>
        <v>-4</v>
      </c>
    </row>
    <row r="42" spans="1:21" ht="15.6" x14ac:dyDescent="0.3">
      <c r="A42" s="65" t="s">
        <v>40</v>
      </c>
      <c r="C42" s="61">
        <v>0</v>
      </c>
      <c r="D42" s="62">
        <v>0</v>
      </c>
      <c r="E42" s="39">
        <v>2.1</v>
      </c>
      <c r="F42" s="40">
        <f t="shared" si="4"/>
        <v>-2.1</v>
      </c>
      <c r="G42" s="62"/>
      <c r="H42" s="61">
        <v>0</v>
      </c>
      <c r="I42" s="62">
        <v>0</v>
      </c>
      <c r="J42" s="39">
        <v>1.8</v>
      </c>
      <c r="K42" s="40">
        <f t="shared" si="5"/>
        <v>-1.8</v>
      </c>
      <c r="M42" s="61">
        <v>0</v>
      </c>
      <c r="N42" s="62">
        <v>0</v>
      </c>
      <c r="O42" s="39">
        <v>2.1</v>
      </c>
      <c r="P42" s="69">
        <v>0</v>
      </c>
      <c r="Q42" s="40">
        <f t="shared" si="6"/>
        <v>-2.1</v>
      </c>
      <c r="S42" s="47">
        <v>16.5</v>
      </c>
      <c r="T42" s="30">
        <v>14</v>
      </c>
      <c r="U42" s="48">
        <f t="shared" si="7"/>
        <v>2.5</v>
      </c>
    </row>
    <row r="43" spans="1:21" ht="15.6" x14ac:dyDescent="0.3">
      <c r="A43" s="65" t="s">
        <v>41</v>
      </c>
      <c r="C43" s="61">
        <v>0</v>
      </c>
      <c r="D43" s="62">
        <v>0</v>
      </c>
      <c r="E43" s="39">
        <v>2</v>
      </c>
      <c r="F43" s="40">
        <f t="shared" si="4"/>
        <v>-2</v>
      </c>
      <c r="G43" s="62"/>
      <c r="H43" s="61">
        <v>0</v>
      </c>
      <c r="I43" s="62">
        <v>0</v>
      </c>
      <c r="J43" s="39">
        <v>1.7</v>
      </c>
      <c r="K43" s="40">
        <f t="shared" si="5"/>
        <v>-1.7</v>
      </c>
      <c r="M43" s="61">
        <v>0</v>
      </c>
      <c r="N43" s="62">
        <v>0</v>
      </c>
      <c r="O43" s="39">
        <v>2.4</v>
      </c>
      <c r="P43" s="69">
        <v>0</v>
      </c>
      <c r="Q43" s="40">
        <f t="shared" si="6"/>
        <v>-2.4</v>
      </c>
      <c r="S43" s="47">
        <v>15</v>
      </c>
      <c r="T43" s="30">
        <v>18</v>
      </c>
      <c r="U43" s="48">
        <f t="shared" si="7"/>
        <v>-3</v>
      </c>
    </row>
    <row r="44" spans="1:21" ht="15.6" x14ac:dyDescent="0.3">
      <c r="A44" s="65" t="s">
        <v>108</v>
      </c>
      <c r="C44" s="61">
        <v>0</v>
      </c>
      <c r="D44" s="62">
        <v>0</v>
      </c>
      <c r="E44" s="62">
        <v>0</v>
      </c>
      <c r="F44" s="40">
        <f t="shared" si="4"/>
        <v>0</v>
      </c>
      <c r="G44" s="62"/>
      <c r="H44" s="61">
        <v>0</v>
      </c>
      <c r="I44" s="62">
        <v>0</v>
      </c>
      <c r="J44" s="62">
        <v>0</v>
      </c>
      <c r="K44" s="40">
        <f t="shared" si="5"/>
        <v>0</v>
      </c>
      <c r="M44" s="61">
        <v>0</v>
      </c>
      <c r="N44" s="62">
        <v>0</v>
      </c>
      <c r="O44" s="39">
        <v>2.9</v>
      </c>
      <c r="P44" s="69">
        <v>0</v>
      </c>
      <c r="Q44" s="40">
        <f t="shared" si="6"/>
        <v>-2.9</v>
      </c>
      <c r="S44" s="47">
        <v>0</v>
      </c>
      <c r="T44" s="30">
        <v>10</v>
      </c>
      <c r="U44" s="48">
        <f t="shared" si="7"/>
        <v>-10</v>
      </c>
    </row>
    <row r="45" spans="1:21" ht="15.6" x14ac:dyDescent="0.3">
      <c r="A45" s="65" t="s">
        <v>89</v>
      </c>
      <c r="C45" s="61">
        <v>254</v>
      </c>
      <c r="D45" s="62">
        <v>0</v>
      </c>
      <c r="E45" s="62">
        <v>0</v>
      </c>
      <c r="F45" s="40">
        <f t="shared" si="4"/>
        <v>254</v>
      </c>
      <c r="G45" s="62"/>
      <c r="H45" s="61">
        <v>0</v>
      </c>
      <c r="I45" s="62">
        <v>0</v>
      </c>
      <c r="J45" s="62">
        <v>0</v>
      </c>
      <c r="K45" s="40">
        <f t="shared" si="5"/>
        <v>0</v>
      </c>
      <c r="M45" s="61">
        <v>0</v>
      </c>
      <c r="N45" s="62">
        <v>0</v>
      </c>
      <c r="O45" s="62">
        <v>0</v>
      </c>
      <c r="P45" s="69">
        <v>0</v>
      </c>
      <c r="Q45" s="40">
        <f t="shared" si="6"/>
        <v>0</v>
      </c>
      <c r="S45" s="56">
        <v>0</v>
      </c>
      <c r="T45" s="29">
        <v>0</v>
      </c>
      <c r="U45" s="57">
        <f t="shared" si="7"/>
        <v>0</v>
      </c>
    </row>
    <row r="46" spans="1:21" ht="15.6" x14ac:dyDescent="0.3">
      <c r="A46" s="66" t="s">
        <v>42</v>
      </c>
      <c r="C46" s="60">
        <f>SUM(C32:C45)</f>
        <v>1353.2000000000003</v>
      </c>
      <c r="D46" s="8">
        <f>SUM(D32:D45)</f>
        <v>5.3</v>
      </c>
      <c r="E46" s="8">
        <f>SUM(E32:E45)</f>
        <v>43.800000000000004</v>
      </c>
      <c r="F46" s="43">
        <f>SUM(F32:F45)</f>
        <v>1304.1000000000001</v>
      </c>
      <c r="G46" s="62"/>
      <c r="H46" s="60">
        <f>SUM(H32:H45)</f>
        <v>900.50000000000011</v>
      </c>
      <c r="I46" s="8">
        <f>SUM(I32:I45)</f>
        <v>4.6999999999999993</v>
      </c>
      <c r="J46" s="8">
        <f>SUM(J32:J45)</f>
        <v>41.2</v>
      </c>
      <c r="K46" s="43">
        <f>SUM(K32:K45)</f>
        <v>854.59999999999991</v>
      </c>
      <c r="M46" s="60">
        <f>SUM(M32:M45)</f>
        <v>950</v>
      </c>
      <c r="N46" s="8">
        <f>SUM(N32:N45)</f>
        <v>4.5999999999999996</v>
      </c>
      <c r="O46" s="8">
        <f>SUM(O32:O45)</f>
        <v>49.9</v>
      </c>
      <c r="P46" s="8">
        <f>SUM(P32:P45)</f>
        <v>0</v>
      </c>
      <c r="Q46" s="43">
        <f>SUM(Q32:Q45)</f>
        <v>895.50000000000011</v>
      </c>
      <c r="S46" s="49">
        <f>SUM(S32:S45)</f>
        <v>158.1</v>
      </c>
      <c r="T46" s="22">
        <f>SUM(T32:T45)</f>
        <v>189</v>
      </c>
      <c r="U46" s="50">
        <f>SUM(U32:U45)</f>
        <v>-30.9</v>
      </c>
    </row>
    <row r="47" spans="1:21" ht="6" customHeight="1" x14ac:dyDescent="0.25">
      <c r="A47" s="67"/>
      <c r="C47" s="35"/>
      <c r="D47" s="36"/>
      <c r="E47" s="36"/>
      <c r="F47" s="41"/>
      <c r="G47" s="39"/>
      <c r="H47" s="35"/>
      <c r="I47" s="36"/>
      <c r="J47" s="36"/>
      <c r="K47" s="41"/>
      <c r="M47" s="35"/>
      <c r="N47" s="36"/>
      <c r="O47" s="36"/>
      <c r="P47" s="36"/>
      <c r="Q47" s="41"/>
      <c r="S47" s="47"/>
      <c r="T47" s="30"/>
      <c r="U47" s="48"/>
    </row>
    <row r="48" spans="1:21" ht="15.6" x14ac:dyDescent="0.3">
      <c r="A48" s="65" t="s">
        <v>43</v>
      </c>
      <c r="C48" s="38">
        <v>-30.4</v>
      </c>
      <c r="D48" s="62">
        <v>0.6</v>
      </c>
      <c r="E48" s="39">
        <v>4.0999999999999996</v>
      </c>
      <c r="F48" s="40">
        <f t="shared" ref="F48:F54" si="8">C48-D48-E48</f>
        <v>-35.1</v>
      </c>
      <c r="G48" s="62"/>
      <c r="H48" s="38">
        <v>-29.3</v>
      </c>
      <c r="I48" s="62">
        <v>0</v>
      </c>
      <c r="J48" s="39">
        <v>4.0999999999999996</v>
      </c>
      <c r="K48" s="40">
        <f t="shared" ref="K48:K54" si="9">H48-I48-J48</f>
        <v>-33.4</v>
      </c>
      <c r="M48" s="38">
        <f>50</f>
        <v>50</v>
      </c>
      <c r="N48" s="62">
        <v>0</v>
      </c>
      <c r="O48" s="39">
        <v>4.4000000000000004</v>
      </c>
      <c r="P48" s="69">
        <v>0</v>
      </c>
      <c r="Q48" s="40">
        <f t="shared" ref="Q48:Q54" si="10">M48-N48-O48</f>
        <v>45.6</v>
      </c>
      <c r="S48" s="47">
        <v>15</v>
      </c>
      <c r="T48" s="30">
        <v>13</v>
      </c>
      <c r="U48" s="48">
        <f t="shared" ref="U48:U54" si="11">S48-T48</f>
        <v>2</v>
      </c>
    </row>
    <row r="49" spans="1:21" ht="15.6" x14ac:dyDescent="0.3">
      <c r="A49" s="65" t="s">
        <v>44</v>
      </c>
      <c r="C49" s="38">
        <v>14</v>
      </c>
      <c r="D49" s="62">
        <v>0</v>
      </c>
      <c r="E49" s="39">
        <v>1.2</v>
      </c>
      <c r="F49" s="40">
        <f t="shared" si="8"/>
        <v>12.8</v>
      </c>
      <c r="G49" s="62"/>
      <c r="H49" s="38">
        <v>18.7</v>
      </c>
      <c r="I49" s="62">
        <v>0</v>
      </c>
      <c r="J49" s="39">
        <v>0.95</v>
      </c>
      <c r="K49" s="40">
        <f t="shared" si="9"/>
        <v>17.75</v>
      </c>
      <c r="M49" s="38">
        <v>25</v>
      </c>
      <c r="N49" s="62">
        <v>0</v>
      </c>
      <c r="O49" s="39">
        <v>1.8</v>
      </c>
      <c r="P49" s="69">
        <v>0</v>
      </c>
      <c r="Q49" s="40">
        <f t="shared" si="10"/>
        <v>23.2</v>
      </c>
      <c r="S49" s="47">
        <v>11</v>
      </c>
      <c r="T49" s="30">
        <v>15</v>
      </c>
      <c r="U49" s="48">
        <f t="shared" si="11"/>
        <v>-4</v>
      </c>
    </row>
    <row r="50" spans="1:21" ht="15.6" x14ac:dyDescent="0.3">
      <c r="A50" s="65" t="s">
        <v>45</v>
      </c>
      <c r="C50" s="38">
        <v>12.5</v>
      </c>
      <c r="D50" s="62">
        <v>3.5</v>
      </c>
      <c r="E50" s="39">
        <v>0.9</v>
      </c>
      <c r="F50" s="40">
        <f t="shared" si="8"/>
        <v>8.1</v>
      </c>
      <c r="G50" s="62"/>
      <c r="H50" s="38">
        <v>7.5</v>
      </c>
      <c r="I50" s="62">
        <v>0</v>
      </c>
      <c r="J50" s="39">
        <v>0.7</v>
      </c>
      <c r="K50" s="40">
        <f t="shared" si="9"/>
        <v>6.8</v>
      </c>
      <c r="M50" s="38">
        <v>0</v>
      </c>
      <c r="N50" s="62">
        <v>0</v>
      </c>
      <c r="O50" s="39">
        <v>0.8</v>
      </c>
      <c r="P50" s="69">
        <v>0</v>
      </c>
      <c r="Q50" s="40">
        <f t="shared" si="10"/>
        <v>-0.8</v>
      </c>
      <c r="S50" s="47">
        <v>5</v>
      </c>
      <c r="T50" s="30">
        <v>5</v>
      </c>
      <c r="U50" s="48">
        <f t="shared" si="11"/>
        <v>0</v>
      </c>
    </row>
    <row r="51" spans="1:21" ht="15.6" x14ac:dyDescent="0.3">
      <c r="A51" s="65" t="s">
        <v>46</v>
      </c>
      <c r="C51" s="38">
        <v>253.8</v>
      </c>
      <c r="D51" s="62">
        <v>0</v>
      </c>
      <c r="E51" s="39">
        <v>1.4</v>
      </c>
      <c r="F51" s="40">
        <f t="shared" si="8"/>
        <v>252.4</v>
      </c>
      <c r="G51" s="62"/>
      <c r="H51" s="38">
        <v>249.5</v>
      </c>
      <c r="I51" s="62">
        <v>0</v>
      </c>
      <c r="J51" s="39">
        <v>1.7</v>
      </c>
      <c r="K51" s="40">
        <f t="shared" si="9"/>
        <v>247.8</v>
      </c>
      <c r="M51" s="38">
        <f>50</f>
        <v>50</v>
      </c>
      <c r="N51" s="62">
        <v>0</v>
      </c>
      <c r="O51" s="39">
        <v>1.2</v>
      </c>
      <c r="P51" s="69">
        <v>0</v>
      </c>
      <c r="Q51" s="40">
        <f t="shared" si="10"/>
        <v>48.8</v>
      </c>
      <c r="S51" s="47">
        <v>6</v>
      </c>
      <c r="T51" s="30">
        <v>10</v>
      </c>
      <c r="U51" s="48">
        <f t="shared" si="11"/>
        <v>-4</v>
      </c>
    </row>
    <row r="52" spans="1:21" ht="15.6" x14ac:dyDescent="0.3">
      <c r="A52" s="65" t="s">
        <v>47</v>
      </c>
      <c r="C52" s="38">
        <v>79.5</v>
      </c>
      <c r="D52" s="62">
        <v>0</v>
      </c>
      <c r="E52" s="39">
        <v>0.7</v>
      </c>
      <c r="F52" s="40">
        <f t="shared" si="8"/>
        <v>78.8</v>
      </c>
      <c r="G52" s="62"/>
      <c r="H52" s="38">
        <v>84.7</v>
      </c>
      <c r="I52" s="62">
        <v>0</v>
      </c>
      <c r="J52" s="39">
        <v>0.2</v>
      </c>
      <c r="K52" s="40">
        <f t="shared" si="9"/>
        <v>84.5</v>
      </c>
      <c r="M52" s="38">
        <v>25</v>
      </c>
      <c r="N52" s="62">
        <v>0</v>
      </c>
      <c r="O52" s="39">
        <v>0.9</v>
      </c>
      <c r="P52" s="69">
        <v>0</v>
      </c>
      <c r="Q52" s="40">
        <f t="shared" si="10"/>
        <v>24.1</v>
      </c>
      <c r="S52" s="47">
        <v>10</v>
      </c>
      <c r="T52" s="30">
        <v>9</v>
      </c>
      <c r="U52" s="48">
        <f t="shared" si="11"/>
        <v>1</v>
      </c>
    </row>
    <row r="53" spans="1:21" ht="15.6" x14ac:dyDescent="0.3">
      <c r="A53" s="65" t="s">
        <v>48</v>
      </c>
      <c r="C53" s="38">
        <v>12.9</v>
      </c>
      <c r="D53" s="62">
        <v>0.4</v>
      </c>
      <c r="E53" s="39">
        <v>2.1</v>
      </c>
      <c r="F53" s="40">
        <f t="shared" si="8"/>
        <v>10.4</v>
      </c>
      <c r="G53" s="62"/>
      <c r="H53" s="38">
        <v>2</v>
      </c>
      <c r="I53" s="62">
        <v>0</v>
      </c>
      <c r="J53" s="39">
        <v>1.4</v>
      </c>
      <c r="K53" s="40">
        <f t="shared" si="9"/>
        <v>0.60000000000000009</v>
      </c>
      <c r="M53" s="38">
        <v>75</v>
      </c>
      <c r="N53" s="62">
        <v>0</v>
      </c>
      <c r="O53" s="39">
        <v>2.5</v>
      </c>
      <c r="P53" s="69">
        <v>0</v>
      </c>
      <c r="Q53" s="40">
        <f t="shared" si="10"/>
        <v>72.5</v>
      </c>
      <c r="S53" s="47">
        <v>14</v>
      </c>
      <c r="T53" s="30">
        <v>28</v>
      </c>
      <c r="U53" s="48">
        <f t="shared" si="11"/>
        <v>-14</v>
      </c>
    </row>
    <row r="54" spans="1:21" ht="15.6" x14ac:dyDescent="0.3">
      <c r="A54" s="65" t="s">
        <v>28</v>
      </c>
      <c r="C54" s="55">
        <v>5.0999999999999996</v>
      </c>
      <c r="D54" s="62">
        <v>0</v>
      </c>
      <c r="E54" s="27">
        <v>3.1</v>
      </c>
      <c r="F54" s="40">
        <f t="shared" si="8"/>
        <v>1.9999999999999996</v>
      </c>
      <c r="G54" s="62"/>
      <c r="H54" s="55">
        <v>3.2</v>
      </c>
      <c r="I54" s="62">
        <v>0</v>
      </c>
      <c r="J54" s="27">
        <v>2.4</v>
      </c>
      <c r="K54" s="40">
        <f t="shared" si="9"/>
        <v>0.80000000000000027</v>
      </c>
      <c r="M54" s="55">
        <v>0</v>
      </c>
      <c r="N54" s="62">
        <v>0</v>
      </c>
      <c r="O54" s="27">
        <v>2.5</v>
      </c>
      <c r="P54" s="69">
        <v>0</v>
      </c>
      <c r="Q54" s="40">
        <f t="shared" si="10"/>
        <v>-2.5</v>
      </c>
      <c r="S54" s="56">
        <v>5</v>
      </c>
      <c r="T54" s="29">
        <v>5</v>
      </c>
      <c r="U54" s="57">
        <f t="shared" si="11"/>
        <v>0</v>
      </c>
    </row>
    <row r="55" spans="1:21" ht="15.6" x14ac:dyDescent="0.3">
      <c r="A55" s="66" t="s">
        <v>49</v>
      </c>
      <c r="C55" s="59">
        <f>SUM(C48:C54)</f>
        <v>347.4</v>
      </c>
      <c r="D55" s="8">
        <f>SUM(D48:D54)</f>
        <v>4.5</v>
      </c>
      <c r="E55" s="8">
        <f>SUM(E48:E54)</f>
        <v>13.499999999999998</v>
      </c>
      <c r="F55" s="43">
        <f>SUM(F48:F54)</f>
        <v>329.4</v>
      </c>
      <c r="G55" s="62"/>
      <c r="H55" s="59">
        <f>SUM(H48:H54)</f>
        <v>336.3</v>
      </c>
      <c r="I55" s="8">
        <f>SUM(I48:I54)</f>
        <v>0</v>
      </c>
      <c r="J55" s="8">
        <f>SUM(J48:J54)</f>
        <v>11.450000000000001</v>
      </c>
      <c r="K55" s="43">
        <f>SUM(K48:K54)</f>
        <v>324.85000000000008</v>
      </c>
      <c r="M55" s="59">
        <f>SUM(M48:M54)</f>
        <v>225</v>
      </c>
      <c r="N55" s="8">
        <f>SUM(N48:N54)</f>
        <v>0</v>
      </c>
      <c r="O55" s="8">
        <f>SUM(O48:O54)</f>
        <v>14.1</v>
      </c>
      <c r="P55" s="8">
        <f>SUM(P48:P54)</f>
        <v>0</v>
      </c>
      <c r="Q55" s="43">
        <f>SUM(Q48:Q54)</f>
        <v>210.9</v>
      </c>
      <c r="S55" s="49">
        <f>SUM(S48:S54)</f>
        <v>66</v>
      </c>
      <c r="T55" s="32">
        <f>SUM(T48:T54)</f>
        <v>85</v>
      </c>
      <c r="U55" s="50">
        <f>SUM(U48:U54)</f>
        <v>-19</v>
      </c>
    </row>
    <row r="56" spans="1:21" ht="3.75" customHeight="1" x14ac:dyDescent="0.25">
      <c r="A56" s="67"/>
      <c r="C56" s="35"/>
      <c r="D56" s="36"/>
      <c r="E56" s="36"/>
      <c r="F56" s="41"/>
      <c r="G56" s="39"/>
      <c r="H56" s="35"/>
      <c r="I56" s="36"/>
      <c r="J56" s="36"/>
      <c r="K56" s="41"/>
      <c r="M56" s="35"/>
      <c r="N56" s="36"/>
      <c r="O56" s="36"/>
      <c r="P56" s="36"/>
      <c r="Q56" s="41"/>
      <c r="S56" s="47"/>
      <c r="T56" s="30"/>
      <c r="U56" s="48"/>
    </row>
    <row r="57" spans="1:21" ht="15.6" x14ac:dyDescent="0.3">
      <c r="A57" s="68" t="s">
        <v>50</v>
      </c>
      <c r="C57" s="61">
        <v>0</v>
      </c>
      <c r="D57" s="62">
        <v>0</v>
      </c>
      <c r="E57" s="62">
        <v>0</v>
      </c>
      <c r="F57" s="40">
        <f t="shared" ref="F57:F62" si="12">C57-D57-E57</f>
        <v>0</v>
      </c>
      <c r="G57" s="62"/>
      <c r="H57" s="38">
        <v>5.3</v>
      </c>
      <c r="I57" s="62">
        <v>0</v>
      </c>
      <c r="J57" s="39">
        <v>1.1000000000000001</v>
      </c>
      <c r="K57" s="40">
        <f>H57-I57-J57</f>
        <v>4.1999999999999993</v>
      </c>
      <c r="M57" s="38">
        <v>0</v>
      </c>
      <c r="N57" s="62">
        <v>0</v>
      </c>
      <c r="O57" s="39">
        <v>0.5</v>
      </c>
      <c r="P57" s="69">
        <v>0</v>
      </c>
      <c r="Q57" s="40">
        <f>M57-N57-O57</f>
        <v>-0.5</v>
      </c>
      <c r="S57" s="47">
        <v>7</v>
      </c>
      <c r="T57" s="30">
        <v>3</v>
      </c>
      <c r="U57" s="48">
        <f>S57-T57</f>
        <v>4</v>
      </c>
    </row>
    <row r="58" spans="1:21" ht="15.6" x14ac:dyDescent="0.3">
      <c r="A58" s="68" t="s">
        <v>51</v>
      </c>
      <c r="C58" s="61">
        <v>0</v>
      </c>
      <c r="D58" s="62">
        <v>0</v>
      </c>
      <c r="E58" s="62">
        <v>0</v>
      </c>
      <c r="F58" s="40">
        <f t="shared" si="12"/>
        <v>0</v>
      </c>
      <c r="G58" s="62"/>
      <c r="H58" s="38">
        <v>4.9000000000000004</v>
      </c>
      <c r="I58" s="62">
        <v>0</v>
      </c>
      <c r="J58" s="39">
        <v>1.5</v>
      </c>
      <c r="K58" s="40">
        <f>H58-I58-J58</f>
        <v>3.4000000000000004</v>
      </c>
      <c r="M58" s="38">
        <v>12.9</v>
      </c>
      <c r="N58" s="62">
        <v>0</v>
      </c>
      <c r="O58" s="39">
        <v>1.1000000000000001</v>
      </c>
      <c r="P58" s="69">
        <v>0</v>
      </c>
      <c r="Q58" s="40">
        <f>M58-N58-O58</f>
        <v>11.8</v>
      </c>
      <c r="S58" s="47">
        <v>8</v>
      </c>
      <c r="T58" s="30">
        <v>6</v>
      </c>
      <c r="U58" s="48">
        <f>S58-T58</f>
        <v>2</v>
      </c>
    </row>
    <row r="59" spans="1:21" ht="15.6" x14ac:dyDescent="0.3">
      <c r="A59" s="68" t="s">
        <v>92</v>
      </c>
      <c r="C59" s="61">
        <v>0</v>
      </c>
      <c r="D59" s="62">
        <v>0</v>
      </c>
      <c r="E59" s="62">
        <v>0</v>
      </c>
      <c r="F59" s="40">
        <f t="shared" si="12"/>
        <v>0</v>
      </c>
      <c r="G59" s="62"/>
      <c r="H59" s="61">
        <v>0</v>
      </c>
      <c r="I59" s="62">
        <v>0</v>
      </c>
      <c r="J59" s="62">
        <v>0</v>
      </c>
      <c r="K59" s="40">
        <f>H59-I59-J59</f>
        <v>0</v>
      </c>
      <c r="M59" s="61">
        <v>0</v>
      </c>
      <c r="N59" s="62">
        <v>0</v>
      </c>
      <c r="O59" s="62">
        <v>0</v>
      </c>
      <c r="P59" s="69">
        <v>0</v>
      </c>
      <c r="Q59" s="40">
        <f>M59-N59-O59</f>
        <v>0</v>
      </c>
      <c r="S59" s="47">
        <v>0</v>
      </c>
      <c r="T59" s="30">
        <v>0</v>
      </c>
      <c r="U59" s="48">
        <f>S59-T59</f>
        <v>0</v>
      </c>
    </row>
    <row r="60" spans="1:21" ht="15.6" x14ac:dyDescent="0.3">
      <c r="A60" s="68" t="s">
        <v>93</v>
      </c>
      <c r="C60" s="61">
        <v>0</v>
      </c>
      <c r="D60" s="62">
        <v>0</v>
      </c>
      <c r="E60" s="62">
        <v>0</v>
      </c>
      <c r="F60" s="40">
        <f t="shared" si="12"/>
        <v>0</v>
      </c>
      <c r="G60" s="62"/>
      <c r="H60" s="61">
        <v>0</v>
      </c>
      <c r="I60" s="62">
        <v>0</v>
      </c>
      <c r="J60" s="62">
        <v>0</v>
      </c>
      <c r="K60" s="40">
        <f>H60-I60-J60</f>
        <v>0</v>
      </c>
      <c r="M60" s="61">
        <v>0</v>
      </c>
      <c r="N60" s="62">
        <v>0</v>
      </c>
      <c r="O60" s="62">
        <v>0</v>
      </c>
      <c r="P60" s="69">
        <v>0</v>
      </c>
      <c r="Q60" s="40">
        <f>M60-N60-O60</f>
        <v>0</v>
      </c>
      <c r="S60" s="47">
        <v>0</v>
      </c>
      <c r="T60" s="30">
        <v>0</v>
      </c>
      <c r="U60" s="48">
        <f>S60-T60</f>
        <v>0</v>
      </c>
    </row>
    <row r="61" spans="1:21" ht="15.6" x14ac:dyDescent="0.3">
      <c r="A61" s="68" t="s">
        <v>52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1</v>
      </c>
      <c r="I61" s="62">
        <v>0</v>
      </c>
      <c r="J61" s="39">
        <v>0.6</v>
      </c>
      <c r="K61" s="40">
        <f>H61-I61-J61</f>
        <v>0.4</v>
      </c>
      <c r="M61" s="38">
        <v>4</v>
      </c>
      <c r="N61" s="62">
        <v>0</v>
      </c>
      <c r="O61" s="39">
        <v>0.8</v>
      </c>
      <c r="P61" s="69">
        <v>0</v>
      </c>
      <c r="Q61" s="40">
        <f>M61-N61-O61</f>
        <v>3.2</v>
      </c>
      <c r="S61" s="56">
        <v>3</v>
      </c>
      <c r="T61" s="29">
        <v>3</v>
      </c>
      <c r="U61" s="57">
        <f>S61-T61</f>
        <v>0</v>
      </c>
    </row>
    <row r="62" spans="1:21" ht="15.6" x14ac:dyDescent="0.3">
      <c r="A62" s="81" t="s">
        <v>110</v>
      </c>
      <c r="C62" s="82">
        <v>21</v>
      </c>
      <c r="D62" s="8">
        <v>1.5</v>
      </c>
      <c r="E62" s="8">
        <v>4.7</v>
      </c>
      <c r="F62" s="43">
        <f t="shared" si="12"/>
        <v>14.8</v>
      </c>
      <c r="G62" s="62"/>
      <c r="H62" s="82">
        <f>SUM(H57:H61)</f>
        <v>11.2</v>
      </c>
      <c r="I62" s="83">
        <f>SUM(I57:I61)</f>
        <v>0</v>
      </c>
      <c r="J62" s="8">
        <f>SUM(J57:J61)</f>
        <v>3.2</v>
      </c>
      <c r="K62" s="43">
        <f>SUM(K57:K61)</f>
        <v>8</v>
      </c>
      <c r="M62" s="82">
        <v>0</v>
      </c>
      <c r="N62" s="83">
        <f>SUM(N57:N61)</f>
        <v>0</v>
      </c>
      <c r="O62" s="8">
        <f>SUM(O57:O61)</f>
        <v>2.4000000000000004</v>
      </c>
      <c r="P62" s="8">
        <f>SUM(P57:P61)</f>
        <v>0</v>
      </c>
      <c r="Q62" s="43">
        <f>SUM(Q57:Q61)</f>
        <v>14.5</v>
      </c>
      <c r="S62" s="49">
        <f>SUM(S57:S61)</f>
        <v>18</v>
      </c>
      <c r="T62" s="22">
        <f>SUM(T57:T61)</f>
        <v>12</v>
      </c>
      <c r="U62" s="50">
        <f>SUM(U57:U61)</f>
        <v>6</v>
      </c>
    </row>
    <row r="63" spans="1:21" ht="8.25" customHeight="1" x14ac:dyDescent="0.3">
      <c r="A63" s="68"/>
      <c r="C63" s="42"/>
      <c r="D63" s="62"/>
      <c r="E63" s="62"/>
      <c r="F63" s="40"/>
      <c r="G63" s="62"/>
      <c r="H63" s="42"/>
      <c r="I63" s="39"/>
      <c r="J63" s="62"/>
      <c r="K63" s="40"/>
      <c r="M63" s="42"/>
      <c r="N63" s="39"/>
      <c r="O63" s="62"/>
      <c r="P63" s="62"/>
      <c r="Q63" s="40"/>
      <c r="S63" s="47"/>
      <c r="T63" s="30"/>
      <c r="U63" s="48"/>
    </row>
    <row r="64" spans="1:21" ht="15.6" x14ac:dyDescent="0.3">
      <c r="A64" s="68" t="s">
        <v>53</v>
      </c>
      <c r="C64" s="42">
        <v>2.9</v>
      </c>
      <c r="D64" s="39">
        <v>23.1</v>
      </c>
      <c r="E64" s="62">
        <v>0</v>
      </c>
      <c r="F64" s="40">
        <f>C64-D64-E64</f>
        <v>-20.200000000000003</v>
      </c>
      <c r="G64" s="62"/>
      <c r="H64" s="42">
        <v>2.9</v>
      </c>
      <c r="I64" s="39">
        <v>18.8</v>
      </c>
      <c r="J64" s="62">
        <v>0</v>
      </c>
      <c r="K64" s="40">
        <f>H64-I64-J64</f>
        <v>-15.9</v>
      </c>
      <c r="M64" s="42">
        <v>25</v>
      </c>
      <c r="N64" s="39">
        <v>21</v>
      </c>
      <c r="O64" s="62">
        <v>0</v>
      </c>
      <c r="P64" s="69">
        <v>0</v>
      </c>
      <c r="Q64" s="40">
        <f>M64-N64-O64</f>
        <v>4</v>
      </c>
      <c r="S64" s="47">
        <v>0</v>
      </c>
      <c r="T64" s="30">
        <v>0</v>
      </c>
      <c r="U64" s="48">
        <f t="shared" ref="U64:U75" si="13">S64-T64</f>
        <v>0</v>
      </c>
    </row>
    <row r="65" spans="1:21" ht="15.6" x14ac:dyDescent="0.3">
      <c r="A65" s="68" t="s">
        <v>54</v>
      </c>
      <c r="C65" s="42">
        <v>-70.2</v>
      </c>
      <c r="D65" s="62">
        <v>0</v>
      </c>
      <c r="E65" s="39">
        <v>26.8</v>
      </c>
      <c r="F65" s="40">
        <f t="shared" ref="F65:F75" si="14">C65-D65-E65</f>
        <v>-97</v>
      </c>
      <c r="G65" s="62"/>
      <c r="H65" s="42">
        <v>-68.400000000000006</v>
      </c>
      <c r="I65" s="62">
        <v>0</v>
      </c>
      <c r="J65" s="39">
        <v>31</v>
      </c>
      <c r="K65" s="40">
        <f t="shared" ref="K65:K75" si="15">H65-I65-J65</f>
        <v>-99.4</v>
      </c>
      <c r="M65" s="42">
        <v>-40</v>
      </c>
      <c r="N65" s="62">
        <v>0</v>
      </c>
      <c r="O65" s="39">
        <v>13.6</v>
      </c>
      <c r="P65" s="69">
        <v>0</v>
      </c>
      <c r="Q65" s="40">
        <f t="shared" ref="Q65:Q75" si="16">M65-N65-O65</f>
        <v>-53.6</v>
      </c>
      <c r="S65" s="47">
        <v>4</v>
      </c>
      <c r="T65" s="30">
        <v>5</v>
      </c>
      <c r="U65" s="48">
        <f t="shared" si="13"/>
        <v>-1</v>
      </c>
    </row>
    <row r="66" spans="1:21" ht="15.6" x14ac:dyDescent="0.3">
      <c r="A66" s="68" t="s">
        <v>55</v>
      </c>
      <c r="C66" s="42">
        <v>18.5</v>
      </c>
      <c r="D66" s="62">
        <v>0.1</v>
      </c>
      <c r="E66" s="39">
        <v>5.6</v>
      </c>
      <c r="F66" s="40">
        <f t="shared" si="14"/>
        <v>12.799999999999999</v>
      </c>
      <c r="G66" s="62"/>
      <c r="H66" s="42">
        <v>18.2</v>
      </c>
      <c r="I66" s="62">
        <v>0</v>
      </c>
      <c r="J66" s="39">
        <v>5.4</v>
      </c>
      <c r="K66" s="40">
        <f t="shared" si="15"/>
        <v>12.799999999999999</v>
      </c>
      <c r="M66" s="42">
        <v>20</v>
      </c>
      <c r="N66" s="62">
        <v>0</v>
      </c>
      <c r="O66" s="39">
        <v>2.9</v>
      </c>
      <c r="P66" s="69">
        <v>0</v>
      </c>
      <c r="Q66" s="40">
        <f t="shared" si="16"/>
        <v>17.100000000000001</v>
      </c>
      <c r="S66" s="47">
        <v>15</v>
      </c>
      <c r="T66" s="30">
        <v>15</v>
      </c>
      <c r="U66" s="48">
        <f t="shared" si="13"/>
        <v>0</v>
      </c>
    </row>
    <row r="67" spans="1:21" ht="15.6" x14ac:dyDescent="0.3">
      <c r="A67" s="68" t="s">
        <v>56</v>
      </c>
      <c r="C67" s="42">
        <f>45.2+11.9</f>
        <v>57.1</v>
      </c>
      <c r="D67" s="39">
        <f>35.6+43.4</f>
        <v>79</v>
      </c>
      <c r="E67" s="39">
        <v>7.1</v>
      </c>
      <c r="F67" s="40">
        <f t="shared" si="14"/>
        <v>-29</v>
      </c>
      <c r="G67" s="62"/>
      <c r="H67" s="42">
        <v>24.8</v>
      </c>
      <c r="I67" s="39">
        <v>28.1</v>
      </c>
      <c r="J67" s="39">
        <v>7.4</v>
      </c>
      <c r="K67" s="40">
        <f t="shared" si="15"/>
        <v>-10.700000000000001</v>
      </c>
      <c r="M67" s="42">
        <v>35</v>
      </c>
      <c r="N67" s="39">
        <v>35.200000000000003</v>
      </c>
      <c r="O67" s="39">
        <v>7.9</v>
      </c>
      <c r="P67" s="69">
        <v>0</v>
      </c>
      <c r="Q67" s="40">
        <f t="shared" si="16"/>
        <v>-8.1000000000000032</v>
      </c>
      <c r="S67" s="47">
        <v>30</v>
      </c>
      <c r="T67" s="30">
        <v>30</v>
      </c>
      <c r="U67" s="48">
        <f t="shared" si="13"/>
        <v>0</v>
      </c>
    </row>
    <row r="68" spans="1:21" ht="15.6" x14ac:dyDescent="0.3">
      <c r="A68" s="68" t="s">
        <v>57</v>
      </c>
      <c r="C68" s="42">
        <v>8</v>
      </c>
      <c r="D68" s="62">
        <v>0</v>
      </c>
      <c r="E68" s="39">
        <v>0.9</v>
      </c>
      <c r="F68" s="40">
        <f t="shared" si="14"/>
        <v>7.1</v>
      </c>
      <c r="G68" s="62"/>
      <c r="H68" s="42">
        <v>3</v>
      </c>
      <c r="I68" s="62">
        <v>0</v>
      </c>
      <c r="J68" s="39">
        <v>1</v>
      </c>
      <c r="K68" s="40">
        <f t="shared" si="15"/>
        <v>2</v>
      </c>
      <c r="M68" s="42">
        <v>0</v>
      </c>
      <c r="N68" s="62">
        <v>0</v>
      </c>
      <c r="O68" s="39">
        <v>1.5</v>
      </c>
      <c r="P68" s="69">
        <v>0</v>
      </c>
      <c r="Q68" s="40">
        <f t="shared" si="16"/>
        <v>-1.5</v>
      </c>
      <c r="S68" s="47">
        <v>3</v>
      </c>
      <c r="T68" s="30">
        <v>8</v>
      </c>
      <c r="U68" s="48">
        <f t="shared" si="13"/>
        <v>-5</v>
      </c>
    </row>
    <row r="69" spans="1:21" ht="15.6" x14ac:dyDescent="0.3">
      <c r="A69" s="68" t="s">
        <v>102</v>
      </c>
      <c r="C69" s="42">
        <v>-6.4</v>
      </c>
      <c r="D69" s="69">
        <v>9.6</v>
      </c>
      <c r="E69" s="69">
        <v>1.7</v>
      </c>
      <c r="F69" s="40">
        <f t="shared" si="14"/>
        <v>-17.7</v>
      </c>
      <c r="G69" s="62"/>
      <c r="H69" s="61">
        <v>0</v>
      </c>
      <c r="I69" s="69">
        <v>0</v>
      </c>
      <c r="J69" s="69">
        <v>0</v>
      </c>
      <c r="K69" s="40">
        <f t="shared" si="15"/>
        <v>0</v>
      </c>
      <c r="M69" s="61">
        <v>0</v>
      </c>
      <c r="N69" s="69">
        <v>0</v>
      </c>
      <c r="O69" s="69">
        <v>0</v>
      </c>
      <c r="P69" s="69">
        <v>0</v>
      </c>
      <c r="Q69" s="40">
        <f t="shared" si="16"/>
        <v>0</v>
      </c>
      <c r="S69" s="47">
        <v>0</v>
      </c>
      <c r="T69" s="30">
        <v>0</v>
      </c>
      <c r="U69" s="48">
        <f t="shared" si="13"/>
        <v>0</v>
      </c>
    </row>
    <row r="70" spans="1:21" ht="15.6" x14ac:dyDescent="0.3">
      <c r="A70" s="68" t="s">
        <v>103</v>
      </c>
      <c r="C70" s="71">
        <v>0</v>
      </c>
      <c r="D70" s="69">
        <v>0</v>
      </c>
      <c r="E70" s="69">
        <v>0.7</v>
      </c>
      <c r="F70" s="40">
        <f t="shared" si="14"/>
        <v>-0.7</v>
      </c>
      <c r="G70" s="62"/>
      <c r="H70" s="61">
        <v>0</v>
      </c>
      <c r="I70" s="69">
        <v>0</v>
      </c>
      <c r="J70" s="69">
        <v>0</v>
      </c>
      <c r="K70" s="40">
        <f>H70-I70-J70</f>
        <v>0</v>
      </c>
      <c r="M70" s="61">
        <v>0</v>
      </c>
      <c r="N70" s="69">
        <v>0</v>
      </c>
      <c r="O70" s="69">
        <v>0</v>
      </c>
      <c r="P70" s="69">
        <v>0</v>
      </c>
      <c r="Q70" s="40">
        <f t="shared" si="16"/>
        <v>0</v>
      </c>
      <c r="S70" s="47">
        <v>0</v>
      </c>
      <c r="T70" s="30">
        <v>0</v>
      </c>
      <c r="U70" s="48">
        <f t="shared" si="13"/>
        <v>0</v>
      </c>
    </row>
    <row r="71" spans="1:21" ht="15.6" x14ac:dyDescent="0.3">
      <c r="A71" s="68" t="s">
        <v>101</v>
      </c>
      <c r="C71" s="42">
        <v>644.4</v>
      </c>
      <c r="D71" s="69">
        <v>40.5</v>
      </c>
      <c r="E71" s="69">
        <v>18.7</v>
      </c>
      <c r="F71" s="40">
        <f t="shared" si="14"/>
        <v>585.19999999999993</v>
      </c>
      <c r="G71" s="62"/>
      <c r="H71" s="61">
        <v>0</v>
      </c>
      <c r="I71" s="69">
        <v>0</v>
      </c>
      <c r="J71" s="69">
        <v>0</v>
      </c>
      <c r="K71" s="40">
        <f>H71-I71-J71</f>
        <v>0</v>
      </c>
      <c r="M71" s="61">
        <v>0</v>
      </c>
      <c r="N71" s="69">
        <v>0</v>
      </c>
      <c r="O71" s="69">
        <v>0</v>
      </c>
      <c r="P71" s="69">
        <v>0</v>
      </c>
      <c r="Q71" s="40">
        <f t="shared" si="16"/>
        <v>0</v>
      </c>
      <c r="S71" s="47">
        <v>0</v>
      </c>
      <c r="T71" s="30">
        <v>0</v>
      </c>
      <c r="U71" s="48">
        <f t="shared" si="13"/>
        <v>0</v>
      </c>
    </row>
    <row r="72" spans="1:21" ht="15.6" x14ac:dyDescent="0.3">
      <c r="A72" s="68" t="s">
        <v>94</v>
      </c>
      <c r="C72" s="61">
        <v>-1.3</v>
      </c>
      <c r="D72" s="69">
        <v>0</v>
      </c>
      <c r="E72" s="62">
        <v>0</v>
      </c>
      <c r="F72" s="40">
        <f t="shared" si="14"/>
        <v>-1.3</v>
      </c>
      <c r="G72" s="62"/>
      <c r="H72" s="61">
        <v>0</v>
      </c>
      <c r="I72" s="62">
        <v>0</v>
      </c>
      <c r="J72" s="62">
        <v>0</v>
      </c>
      <c r="K72" s="40">
        <f t="shared" si="15"/>
        <v>0</v>
      </c>
      <c r="M72" s="61">
        <v>0</v>
      </c>
      <c r="N72" s="62">
        <v>0</v>
      </c>
      <c r="O72" s="62">
        <v>0</v>
      </c>
      <c r="P72" s="69">
        <v>0</v>
      </c>
      <c r="Q72" s="40">
        <f t="shared" si="16"/>
        <v>0</v>
      </c>
      <c r="S72" s="47">
        <v>0</v>
      </c>
      <c r="T72" s="30">
        <v>0</v>
      </c>
      <c r="U72" s="48">
        <f t="shared" si="13"/>
        <v>0</v>
      </c>
    </row>
    <row r="73" spans="1:21" ht="15.6" x14ac:dyDescent="0.3">
      <c r="A73" s="33" t="s">
        <v>86</v>
      </c>
      <c r="C73" s="61">
        <v>-14.2</v>
      </c>
      <c r="D73" s="62">
        <v>35.299999999999997</v>
      </c>
      <c r="E73" s="39">
        <v>4.8</v>
      </c>
      <c r="F73" s="40">
        <f t="shared" si="14"/>
        <v>-54.3</v>
      </c>
      <c r="G73" s="62"/>
      <c r="H73" s="61">
        <v>0</v>
      </c>
      <c r="I73" s="62">
        <v>0</v>
      </c>
      <c r="J73" s="39">
        <v>1.1000000000000001</v>
      </c>
      <c r="K73" s="40">
        <f t="shared" si="15"/>
        <v>-1.1000000000000001</v>
      </c>
      <c r="M73" s="61">
        <v>0</v>
      </c>
      <c r="N73" s="62">
        <v>0</v>
      </c>
      <c r="O73" s="39">
        <v>1.2</v>
      </c>
      <c r="P73" s="69">
        <v>0</v>
      </c>
      <c r="Q73" s="40">
        <f t="shared" si="16"/>
        <v>-1.2</v>
      </c>
      <c r="S73" s="47">
        <v>8</v>
      </c>
      <c r="T73" s="30">
        <v>6</v>
      </c>
      <c r="U73" s="48">
        <f t="shared" si="13"/>
        <v>2</v>
      </c>
    </row>
    <row r="74" spans="1:21" ht="15.6" x14ac:dyDescent="0.3">
      <c r="A74" s="33" t="s">
        <v>106</v>
      </c>
      <c r="C74" s="71">
        <v>0</v>
      </c>
      <c r="D74" s="69">
        <v>0</v>
      </c>
      <c r="E74" s="39">
        <v>253.3</v>
      </c>
      <c r="F74" s="40">
        <f t="shared" si="14"/>
        <v>-253.3</v>
      </c>
      <c r="G74" s="62"/>
      <c r="H74" s="61">
        <v>0</v>
      </c>
      <c r="I74" s="62">
        <v>0</v>
      </c>
      <c r="J74" s="62">
        <v>0</v>
      </c>
      <c r="K74" s="40">
        <f>H74-I74-J74</f>
        <v>0</v>
      </c>
      <c r="M74" s="61">
        <v>0</v>
      </c>
      <c r="N74" s="62">
        <v>0</v>
      </c>
      <c r="O74" s="62">
        <v>0</v>
      </c>
      <c r="P74" s="69">
        <v>0</v>
      </c>
      <c r="Q74" s="40">
        <f>M74-N74-O74</f>
        <v>0</v>
      </c>
      <c r="S74" s="47">
        <v>0</v>
      </c>
      <c r="T74" s="30">
        <v>0</v>
      </c>
      <c r="U74" s="48">
        <f>S74-T74</f>
        <v>0</v>
      </c>
    </row>
    <row r="75" spans="1:21" ht="15.6" x14ac:dyDescent="0.3">
      <c r="A75" s="33" t="s">
        <v>58</v>
      </c>
      <c r="C75" s="61">
        <v>-126.3</v>
      </c>
      <c r="D75" s="62">
        <v>0</v>
      </c>
      <c r="E75" s="62">
        <v>5.8</v>
      </c>
      <c r="F75" s="40">
        <f t="shared" si="14"/>
        <v>-132.1</v>
      </c>
      <c r="G75" s="62"/>
      <c r="H75" s="61">
        <v>0</v>
      </c>
      <c r="I75" s="62">
        <v>0</v>
      </c>
      <c r="J75" s="62">
        <v>0</v>
      </c>
      <c r="K75" s="40">
        <f t="shared" si="15"/>
        <v>0</v>
      </c>
      <c r="M75" s="61">
        <v>0</v>
      </c>
      <c r="N75" s="62">
        <v>0</v>
      </c>
      <c r="O75" s="62">
        <v>0</v>
      </c>
      <c r="P75" s="69">
        <v>0</v>
      </c>
      <c r="Q75" s="40">
        <f t="shared" si="16"/>
        <v>0</v>
      </c>
      <c r="S75" s="47">
        <v>0</v>
      </c>
      <c r="T75" s="30">
        <v>0</v>
      </c>
      <c r="U75" s="48">
        <f t="shared" si="13"/>
        <v>0</v>
      </c>
    </row>
    <row r="76" spans="1:21" ht="15.6" x14ac:dyDescent="0.3">
      <c r="A76" s="34" t="s">
        <v>95</v>
      </c>
      <c r="C76" s="59">
        <f>C23+C30+C46+C55+C62+SUM(C64:C75)</f>
        <v>3697.0000000000005</v>
      </c>
      <c r="D76" s="8">
        <f>D23+D30+D46+D55+D62+SUM(D64:D75)</f>
        <v>276.5</v>
      </c>
      <c r="E76" s="8">
        <f>E23+E30+E46+E55+E62+SUM(E64:E75)</f>
        <v>475.1</v>
      </c>
      <c r="F76" s="43">
        <f>F23+F30+F46+F55+F62+SUM(F64:F75)</f>
        <v>2945.4000000000005</v>
      </c>
      <c r="G76" s="62"/>
      <c r="H76" s="59">
        <f>H23+H30+H46+H55+H62+SUM(H64:H75)</f>
        <v>2502.9</v>
      </c>
      <c r="I76" s="8">
        <f>I23+I30+I46+I55+I62+SUM(I64:I75)</f>
        <v>61.800000000000004</v>
      </c>
      <c r="J76" s="8">
        <f>J23+J30+J46+J55+J62+SUM(J64:J75)</f>
        <v>198.04999999999998</v>
      </c>
      <c r="K76" s="43">
        <f>K23+K30+K46+K55+K62+SUM(K64:K75)</f>
        <v>2243.0499999999997</v>
      </c>
      <c r="M76" s="59">
        <f>M23+M30+M46+M55+M62+SUM(M64:M75)</f>
        <v>2205</v>
      </c>
      <c r="N76" s="8">
        <f>N23+N30+N46+N55+N62+SUM(N64:N75)</f>
        <v>70.5</v>
      </c>
      <c r="O76" s="8">
        <f>O23+O30+O46+O55+O62+SUM(O64:O75)</f>
        <v>201.1</v>
      </c>
      <c r="P76" s="8">
        <f>P23+P30+P46+P55+P62+SUM(P64:P75)</f>
        <v>0</v>
      </c>
      <c r="Q76" s="43">
        <f>Q23+Q30+Q46+Q55+Q62+SUM(Q64:Q75)</f>
        <v>1950.3000000000004</v>
      </c>
      <c r="S76" s="49">
        <f>S23+S30+S46+S55+S62+SUM(S64:S75)</f>
        <v>614.1</v>
      </c>
      <c r="T76" s="22">
        <f>T23+T30+T46+T55+T62+SUM(T64:T75)</f>
        <v>707</v>
      </c>
      <c r="U76" s="50">
        <f>U23+U30+U46+U55+U62+SUM(U64:U75)</f>
        <v>-92.9</v>
      </c>
    </row>
    <row r="77" spans="1:21" x14ac:dyDescent="0.25">
      <c r="C77" s="35"/>
      <c r="D77" s="36"/>
      <c r="E77" s="36"/>
      <c r="F77" s="37"/>
      <c r="H77" s="35"/>
      <c r="I77" s="36"/>
      <c r="J77" s="36"/>
      <c r="K77" s="37"/>
      <c r="M77" s="35"/>
      <c r="N77" s="36"/>
      <c r="O77" s="36"/>
      <c r="P77" s="36"/>
      <c r="Q77" s="37"/>
      <c r="S77" s="35"/>
      <c r="T77" s="36"/>
      <c r="U77" s="37"/>
    </row>
    <row r="78" spans="1:21" ht="15.6" x14ac:dyDescent="0.3">
      <c r="A78" s="94" t="s">
        <v>28</v>
      </c>
      <c r="C78" s="71">
        <v>0</v>
      </c>
      <c r="D78" s="69">
        <v>0</v>
      </c>
      <c r="E78" s="69">
        <v>0</v>
      </c>
      <c r="F78" s="40">
        <f t="shared" ref="F78:F92" si="17">C78-D78-E78</f>
        <v>0</v>
      </c>
      <c r="G78" s="62"/>
      <c r="H78" s="71">
        <v>0</v>
      </c>
      <c r="I78" s="69">
        <v>0</v>
      </c>
      <c r="J78" s="69">
        <v>0</v>
      </c>
      <c r="K78" s="40">
        <f t="shared" ref="K78:K92" si="18">H78-I78-J78</f>
        <v>0</v>
      </c>
      <c r="M78" s="71">
        <v>0</v>
      </c>
      <c r="N78" s="69">
        <v>0</v>
      </c>
      <c r="O78" s="69">
        <v>0.1</v>
      </c>
      <c r="P78" s="69">
        <v>0</v>
      </c>
      <c r="Q78" s="40">
        <f t="shared" ref="Q78:Q92" si="19">M78-N78-O78</f>
        <v>-0.1</v>
      </c>
      <c r="S78" s="47">
        <v>0</v>
      </c>
      <c r="T78" s="30">
        <v>0</v>
      </c>
      <c r="U78" s="48">
        <f t="shared" ref="U78:U92" si="20">S78-T78</f>
        <v>0</v>
      </c>
    </row>
    <row r="79" spans="1:21" ht="15.6" x14ac:dyDescent="0.3">
      <c r="A79" s="68" t="s">
        <v>114</v>
      </c>
      <c r="C79" s="71">
        <v>0</v>
      </c>
      <c r="D79" s="85">
        <v>0</v>
      </c>
      <c r="E79" s="69">
        <v>2.2000000000000002</v>
      </c>
      <c r="F79" s="40">
        <f t="shared" si="17"/>
        <v>-2.2000000000000002</v>
      </c>
      <c r="G79" s="62"/>
      <c r="H79" s="71">
        <v>0</v>
      </c>
      <c r="I79" s="85">
        <v>0</v>
      </c>
      <c r="J79" s="69">
        <v>2.2000000000000002</v>
      </c>
      <c r="K79" s="40">
        <f t="shared" si="18"/>
        <v>-2.2000000000000002</v>
      </c>
      <c r="M79" s="71">
        <v>0</v>
      </c>
      <c r="N79" s="85">
        <v>0</v>
      </c>
      <c r="O79" s="69">
        <v>2.4</v>
      </c>
      <c r="P79" s="69">
        <v>0</v>
      </c>
      <c r="Q79" s="40">
        <f t="shared" si="19"/>
        <v>-2.4</v>
      </c>
      <c r="S79" s="47">
        <v>0</v>
      </c>
      <c r="T79" s="30">
        <v>0</v>
      </c>
      <c r="U79" s="48">
        <f t="shared" si="20"/>
        <v>0</v>
      </c>
    </row>
    <row r="80" spans="1:21" ht="15.6" x14ac:dyDescent="0.3">
      <c r="A80" s="68" t="s">
        <v>115</v>
      </c>
      <c r="C80" s="71">
        <v>0</v>
      </c>
      <c r="D80" s="85">
        <v>0</v>
      </c>
      <c r="E80" s="69">
        <v>9.5</v>
      </c>
      <c r="F80" s="40">
        <f t="shared" si="17"/>
        <v>-9.5</v>
      </c>
      <c r="G80" s="62"/>
      <c r="H80" s="71">
        <v>0</v>
      </c>
      <c r="I80" s="85">
        <v>0</v>
      </c>
      <c r="J80" s="69">
        <v>9.5</v>
      </c>
      <c r="K80" s="40">
        <f t="shared" si="18"/>
        <v>-9.5</v>
      </c>
      <c r="M80" s="71">
        <v>0</v>
      </c>
      <c r="N80" s="85">
        <v>0</v>
      </c>
      <c r="O80" s="69">
        <v>7.7</v>
      </c>
      <c r="P80" s="69">
        <v>0</v>
      </c>
      <c r="Q80" s="40">
        <f t="shared" si="19"/>
        <v>-7.7</v>
      </c>
      <c r="S80" s="47">
        <v>0</v>
      </c>
      <c r="T80" s="30">
        <v>0</v>
      </c>
      <c r="U80" s="48">
        <f t="shared" si="20"/>
        <v>0</v>
      </c>
    </row>
    <row r="81" spans="1:21" ht="15.6" x14ac:dyDescent="0.3">
      <c r="A81" s="68" t="s">
        <v>116</v>
      </c>
      <c r="C81" s="71">
        <v>0</v>
      </c>
      <c r="D81" s="85">
        <v>0</v>
      </c>
      <c r="E81" s="69">
        <v>3.4</v>
      </c>
      <c r="F81" s="40">
        <f t="shared" si="17"/>
        <v>-3.4</v>
      </c>
      <c r="G81" s="62"/>
      <c r="H81" s="71">
        <v>0</v>
      </c>
      <c r="I81" s="85">
        <v>0</v>
      </c>
      <c r="J81" s="69">
        <v>3.4</v>
      </c>
      <c r="K81" s="40">
        <f t="shared" si="18"/>
        <v>-3.4</v>
      </c>
      <c r="M81" s="71">
        <v>0</v>
      </c>
      <c r="N81" s="85">
        <v>0</v>
      </c>
      <c r="O81" s="69">
        <v>3</v>
      </c>
      <c r="P81" s="69">
        <v>0</v>
      </c>
      <c r="Q81" s="40">
        <f t="shared" si="19"/>
        <v>-3</v>
      </c>
      <c r="S81" s="47">
        <v>0</v>
      </c>
      <c r="T81" s="30">
        <v>0</v>
      </c>
      <c r="U81" s="48">
        <f t="shared" si="20"/>
        <v>0</v>
      </c>
    </row>
    <row r="82" spans="1:21" ht="15.6" x14ac:dyDescent="0.3">
      <c r="A82" s="68" t="s">
        <v>117</v>
      </c>
      <c r="C82" s="71">
        <v>0</v>
      </c>
      <c r="D82" s="85">
        <v>0</v>
      </c>
      <c r="E82" s="69">
        <v>2.7</v>
      </c>
      <c r="F82" s="40">
        <f t="shared" si="17"/>
        <v>-2.7</v>
      </c>
      <c r="G82" s="62"/>
      <c r="H82" s="71">
        <v>0</v>
      </c>
      <c r="I82" s="85">
        <v>0</v>
      </c>
      <c r="J82" s="69">
        <v>2.7</v>
      </c>
      <c r="K82" s="40">
        <f t="shared" si="18"/>
        <v>-2.7</v>
      </c>
      <c r="M82" s="71">
        <v>0</v>
      </c>
      <c r="N82" s="85">
        <v>0</v>
      </c>
      <c r="O82" s="69">
        <v>2.2999999999999998</v>
      </c>
      <c r="P82" s="69">
        <v>0</v>
      </c>
      <c r="Q82" s="40">
        <f t="shared" si="19"/>
        <v>-2.2999999999999998</v>
      </c>
      <c r="S82" s="47">
        <v>0</v>
      </c>
      <c r="T82" s="30">
        <v>0</v>
      </c>
      <c r="U82" s="48">
        <f t="shared" si="20"/>
        <v>0</v>
      </c>
    </row>
    <row r="83" spans="1:21" ht="15.6" x14ac:dyDescent="0.3">
      <c r="A83" s="68" t="s">
        <v>118</v>
      </c>
      <c r="C83" s="71">
        <v>0</v>
      </c>
      <c r="D83" s="85">
        <v>0</v>
      </c>
      <c r="E83" s="69">
        <v>4.9000000000000004</v>
      </c>
      <c r="F83" s="40">
        <f t="shared" si="17"/>
        <v>-4.9000000000000004</v>
      </c>
      <c r="G83" s="62"/>
      <c r="H83" s="71">
        <v>0</v>
      </c>
      <c r="I83" s="85">
        <v>0</v>
      </c>
      <c r="J83" s="69">
        <v>4.9000000000000004</v>
      </c>
      <c r="K83" s="40">
        <f t="shared" si="18"/>
        <v>-4.9000000000000004</v>
      </c>
      <c r="M83" s="71">
        <v>0</v>
      </c>
      <c r="N83" s="85">
        <v>0</v>
      </c>
      <c r="O83" s="69">
        <v>9.1</v>
      </c>
      <c r="P83" s="69">
        <v>0</v>
      </c>
      <c r="Q83" s="40">
        <f t="shared" si="19"/>
        <v>-9.1</v>
      </c>
      <c r="S83" s="47">
        <v>0</v>
      </c>
      <c r="T83" s="30">
        <v>0</v>
      </c>
      <c r="U83" s="48">
        <f t="shared" si="20"/>
        <v>0</v>
      </c>
    </row>
    <row r="84" spans="1:21" ht="15.6" x14ac:dyDescent="0.3">
      <c r="A84" s="68" t="s">
        <v>119</v>
      </c>
      <c r="C84" s="71">
        <v>0</v>
      </c>
      <c r="D84" s="85">
        <v>0</v>
      </c>
      <c r="E84" s="69">
        <v>5.2</v>
      </c>
      <c r="F84" s="40">
        <f t="shared" si="17"/>
        <v>-5.2</v>
      </c>
      <c r="G84" s="62"/>
      <c r="H84" s="71">
        <v>0</v>
      </c>
      <c r="I84" s="85">
        <v>0</v>
      </c>
      <c r="J84" s="69">
        <v>5.2</v>
      </c>
      <c r="K84" s="40">
        <f t="shared" si="18"/>
        <v>-5.2</v>
      </c>
      <c r="M84" s="71">
        <v>0</v>
      </c>
      <c r="N84" s="85">
        <v>0</v>
      </c>
      <c r="O84" s="69">
        <v>6.7</v>
      </c>
      <c r="P84" s="69">
        <v>0</v>
      </c>
      <c r="Q84" s="40">
        <f t="shared" si="19"/>
        <v>-6.7</v>
      </c>
      <c r="S84" s="47">
        <v>0</v>
      </c>
      <c r="T84" s="30">
        <v>0</v>
      </c>
      <c r="U84" s="48">
        <f t="shared" si="20"/>
        <v>0</v>
      </c>
    </row>
    <row r="85" spans="1:21" ht="15.6" x14ac:dyDescent="0.3">
      <c r="A85" s="68" t="s">
        <v>120</v>
      </c>
      <c r="C85" s="71">
        <v>0</v>
      </c>
      <c r="D85" s="85">
        <v>0</v>
      </c>
      <c r="E85" s="69">
        <v>0.4</v>
      </c>
      <c r="F85" s="40">
        <f t="shared" si="17"/>
        <v>-0.4</v>
      </c>
      <c r="G85" s="62"/>
      <c r="H85" s="71">
        <v>0</v>
      </c>
      <c r="I85" s="85">
        <v>0</v>
      </c>
      <c r="J85" s="69">
        <v>0.4</v>
      </c>
      <c r="K85" s="40">
        <f t="shared" si="18"/>
        <v>-0.4</v>
      </c>
      <c r="M85" s="71">
        <v>0</v>
      </c>
      <c r="N85" s="85">
        <v>0</v>
      </c>
      <c r="O85" s="69">
        <v>0.3</v>
      </c>
      <c r="P85" s="69">
        <v>0</v>
      </c>
      <c r="Q85" s="40">
        <f t="shared" si="19"/>
        <v>-0.3</v>
      </c>
      <c r="S85" s="47">
        <v>0</v>
      </c>
      <c r="T85" s="30">
        <v>0</v>
      </c>
      <c r="U85" s="48">
        <f t="shared" si="20"/>
        <v>0</v>
      </c>
    </row>
    <row r="86" spans="1:21" ht="15.6" x14ac:dyDescent="0.3">
      <c r="A86" s="68" t="s">
        <v>121</v>
      </c>
      <c r="C86" s="71">
        <v>0</v>
      </c>
      <c r="D86" s="85">
        <v>0</v>
      </c>
      <c r="E86" s="69">
        <v>4.5</v>
      </c>
      <c r="F86" s="40">
        <f t="shared" si="17"/>
        <v>-4.5</v>
      </c>
      <c r="G86" s="62"/>
      <c r="H86" s="71">
        <v>0</v>
      </c>
      <c r="I86" s="85">
        <v>0</v>
      </c>
      <c r="J86" s="69">
        <v>4.5</v>
      </c>
      <c r="K86" s="40">
        <f t="shared" si="18"/>
        <v>-4.5</v>
      </c>
      <c r="M86" s="71">
        <v>0</v>
      </c>
      <c r="N86" s="85">
        <v>0</v>
      </c>
      <c r="O86" s="69">
        <v>1.5</v>
      </c>
      <c r="P86" s="69">
        <v>0</v>
      </c>
      <c r="Q86" s="40">
        <f t="shared" si="19"/>
        <v>-1.5</v>
      </c>
      <c r="S86" s="47">
        <v>0</v>
      </c>
      <c r="T86" s="30">
        <v>0</v>
      </c>
      <c r="U86" s="48">
        <f t="shared" si="20"/>
        <v>0</v>
      </c>
    </row>
    <row r="87" spans="1:21" ht="15.6" x14ac:dyDescent="0.3">
      <c r="A87" s="68" t="s">
        <v>122</v>
      </c>
      <c r="C87" s="71">
        <v>0</v>
      </c>
      <c r="D87" s="85">
        <v>0</v>
      </c>
      <c r="E87" s="69">
        <v>17.600000000000001</v>
      </c>
      <c r="F87" s="40">
        <f t="shared" si="17"/>
        <v>-17.600000000000001</v>
      </c>
      <c r="G87" s="62"/>
      <c r="H87" s="71">
        <v>0</v>
      </c>
      <c r="I87" s="85">
        <v>0</v>
      </c>
      <c r="J87" s="69">
        <v>17.600000000000001</v>
      </c>
      <c r="K87" s="40">
        <f t="shared" si="18"/>
        <v>-17.600000000000001</v>
      </c>
      <c r="M87" s="71">
        <v>0</v>
      </c>
      <c r="N87" s="85">
        <v>0</v>
      </c>
      <c r="O87" s="69">
        <v>27.6</v>
      </c>
      <c r="P87" s="69">
        <v>0</v>
      </c>
      <c r="Q87" s="40">
        <f t="shared" si="19"/>
        <v>-27.6</v>
      </c>
      <c r="S87" s="47">
        <v>0</v>
      </c>
      <c r="T87" s="30">
        <v>0</v>
      </c>
      <c r="U87" s="48">
        <f t="shared" si="20"/>
        <v>0</v>
      </c>
    </row>
    <row r="88" spans="1:21" ht="15.6" x14ac:dyDescent="0.3">
      <c r="A88" s="68" t="s">
        <v>123</v>
      </c>
      <c r="C88" s="71">
        <v>0</v>
      </c>
      <c r="D88" s="85">
        <v>0</v>
      </c>
      <c r="E88" s="69">
        <v>12.7</v>
      </c>
      <c r="F88" s="40">
        <f t="shared" si="17"/>
        <v>-12.7</v>
      </c>
      <c r="G88" s="62"/>
      <c r="H88" s="71">
        <v>0</v>
      </c>
      <c r="I88" s="85">
        <v>0</v>
      </c>
      <c r="J88" s="69">
        <v>12.7</v>
      </c>
      <c r="K88" s="40">
        <f t="shared" si="18"/>
        <v>-12.7</v>
      </c>
      <c r="M88" s="71">
        <v>0</v>
      </c>
      <c r="N88" s="85">
        <v>0</v>
      </c>
      <c r="O88" s="69">
        <v>10.9</v>
      </c>
      <c r="P88" s="69">
        <v>0</v>
      </c>
      <c r="Q88" s="40">
        <f t="shared" si="19"/>
        <v>-10.9</v>
      </c>
      <c r="S88" s="47">
        <v>0</v>
      </c>
      <c r="T88" s="30">
        <v>0</v>
      </c>
      <c r="U88" s="48">
        <f t="shared" si="20"/>
        <v>0</v>
      </c>
    </row>
    <row r="89" spans="1:21" ht="15.6" x14ac:dyDescent="0.3">
      <c r="A89" s="68" t="s">
        <v>124</v>
      </c>
      <c r="C89" s="71">
        <v>0</v>
      </c>
      <c r="D89" s="85">
        <v>0</v>
      </c>
      <c r="E89" s="69">
        <v>1.1000000000000001</v>
      </c>
      <c r="F89" s="40">
        <f t="shared" si="17"/>
        <v>-1.1000000000000001</v>
      </c>
      <c r="G89" s="62"/>
      <c r="H89" s="71">
        <v>0</v>
      </c>
      <c r="I89" s="85">
        <v>0</v>
      </c>
      <c r="J89" s="69">
        <v>1.1000000000000001</v>
      </c>
      <c r="K89" s="40">
        <f t="shared" si="18"/>
        <v>-1.1000000000000001</v>
      </c>
      <c r="M89" s="71">
        <v>0</v>
      </c>
      <c r="N89" s="85">
        <v>0</v>
      </c>
      <c r="O89" s="69">
        <v>0.9</v>
      </c>
      <c r="P89" s="69">
        <v>0</v>
      </c>
      <c r="Q89" s="40">
        <f t="shared" si="19"/>
        <v>-0.9</v>
      </c>
      <c r="S89" s="47">
        <v>0</v>
      </c>
      <c r="T89" s="30">
        <v>0</v>
      </c>
      <c r="U89" s="48">
        <f t="shared" si="20"/>
        <v>0</v>
      </c>
    </row>
    <row r="90" spans="1:21" ht="15.6" x14ac:dyDescent="0.3">
      <c r="A90" s="68" t="s">
        <v>125</v>
      </c>
      <c r="C90" s="71">
        <v>0</v>
      </c>
      <c r="D90" s="85">
        <v>0</v>
      </c>
      <c r="E90" s="69">
        <v>1.1000000000000001</v>
      </c>
      <c r="F90" s="40">
        <f t="shared" si="17"/>
        <v>-1.1000000000000001</v>
      </c>
      <c r="G90" s="62"/>
      <c r="H90" s="71">
        <v>0</v>
      </c>
      <c r="I90" s="85">
        <v>0</v>
      </c>
      <c r="J90" s="69">
        <v>1.1000000000000001</v>
      </c>
      <c r="K90" s="40">
        <f t="shared" si="18"/>
        <v>-1.1000000000000001</v>
      </c>
      <c r="M90" s="71">
        <v>0</v>
      </c>
      <c r="N90" s="85">
        <v>0</v>
      </c>
      <c r="O90" s="69">
        <v>1.8</v>
      </c>
      <c r="P90" s="69">
        <v>0</v>
      </c>
      <c r="Q90" s="40">
        <f t="shared" si="19"/>
        <v>-1.8</v>
      </c>
      <c r="S90" s="47">
        <v>0</v>
      </c>
      <c r="T90" s="30">
        <v>0</v>
      </c>
      <c r="U90" s="48">
        <f t="shared" si="20"/>
        <v>0</v>
      </c>
    </row>
    <row r="91" spans="1:21" ht="15.6" x14ac:dyDescent="0.3">
      <c r="A91" s="68" t="s">
        <v>126</v>
      </c>
      <c r="C91" s="71">
        <v>0</v>
      </c>
      <c r="D91" s="85">
        <v>0</v>
      </c>
      <c r="E91" s="69">
        <v>1.3</v>
      </c>
      <c r="F91" s="40">
        <f t="shared" si="17"/>
        <v>-1.3</v>
      </c>
      <c r="G91" s="62"/>
      <c r="H91" s="71">
        <v>0</v>
      </c>
      <c r="I91" s="85">
        <v>0</v>
      </c>
      <c r="J91" s="69">
        <v>1.3</v>
      </c>
      <c r="K91" s="40">
        <f t="shared" si="18"/>
        <v>-1.3</v>
      </c>
      <c r="M91" s="71">
        <v>0</v>
      </c>
      <c r="N91" s="85">
        <v>0</v>
      </c>
      <c r="O91" s="69">
        <v>1.3</v>
      </c>
      <c r="P91" s="69">
        <v>0</v>
      </c>
      <c r="Q91" s="40">
        <f t="shared" si="19"/>
        <v>-1.3</v>
      </c>
      <c r="S91" s="47">
        <v>0</v>
      </c>
      <c r="T91" s="30">
        <v>0</v>
      </c>
      <c r="U91" s="48">
        <f t="shared" si="20"/>
        <v>0</v>
      </c>
    </row>
    <row r="92" spans="1:21" ht="15.6" x14ac:dyDescent="0.3">
      <c r="A92" s="68" t="s">
        <v>127</v>
      </c>
      <c r="C92" s="86">
        <v>0</v>
      </c>
      <c r="D92" s="87">
        <v>0</v>
      </c>
      <c r="E92" s="97">
        <v>4.3</v>
      </c>
      <c r="F92" s="98">
        <f t="shared" si="17"/>
        <v>-4.3</v>
      </c>
      <c r="G92" s="62"/>
      <c r="H92" s="86">
        <v>0</v>
      </c>
      <c r="I92" s="87">
        <v>0</v>
      </c>
      <c r="J92" s="97">
        <v>4.3</v>
      </c>
      <c r="K92" s="98">
        <f t="shared" si="18"/>
        <v>-4.3</v>
      </c>
      <c r="M92" s="86">
        <v>0</v>
      </c>
      <c r="N92" s="87">
        <v>0</v>
      </c>
      <c r="O92" s="97">
        <v>3.7</v>
      </c>
      <c r="P92" s="97">
        <v>0</v>
      </c>
      <c r="Q92" s="98">
        <f t="shared" si="19"/>
        <v>-3.7</v>
      </c>
      <c r="S92" s="56">
        <v>0</v>
      </c>
      <c r="T92" s="29">
        <v>0</v>
      </c>
      <c r="U92" s="57">
        <f t="shared" si="20"/>
        <v>0</v>
      </c>
    </row>
    <row r="93" spans="1:21" ht="15.6" x14ac:dyDescent="0.3">
      <c r="A93" s="81" t="s">
        <v>111</v>
      </c>
      <c r="C93" s="88">
        <f>SUM(C78:C92)</f>
        <v>0</v>
      </c>
      <c r="D93" s="31">
        <f>SUM(D78:D92)</f>
        <v>0</v>
      </c>
      <c r="E93" s="31">
        <f>SUM(E78:E92)</f>
        <v>70.899999999999977</v>
      </c>
      <c r="F93" s="43">
        <f>SUM(F78:F92)</f>
        <v>-70.899999999999977</v>
      </c>
      <c r="G93" s="62"/>
      <c r="H93" s="88">
        <f>SUM(H78:H92)</f>
        <v>0</v>
      </c>
      <c r="I93" s="31">
        <f>SUM(I78:I92)</f>
        <v>0</v>
      </c>
      <c r="J93" s="31">
        <f>SUM(J78:J92)</f>
        <v>70.899999999999977</v>
      </c>
      <c r="K93" s="43">
        <f>SUM(K78:K92)</f>
        <v>-70.899999999999977</v>
      </c>
      <c r="M93" s="92">
        <f>SUM(M78:M92)</f>
        <v>0</v>
      </c>
      <c r="N93" s="93">
        <f>SUM(N78:N92)</f>
        <v>0</v>
      </c>
      <c r="O93" s="101">
        <f>SUM(O78:O92)</f>
        <v>79.300000000000011</v>
      </c>
      <c r="P93" s="101">
        <f>SUM(P78:P92)</f>
        <v>0</v>
      </c>
      <c r="Q93" s="43">
        <f>SUM(Q78:Q92)</f>
        <v>-79.300000000000011</v>
      </c>
      <c r="S93" s="49">
        <f>SUM(S78:S92)</f>
        <v>0</v>
      </c>
      <c r="T93" s="22">
        <f>SUM(T78:T92)</f>
        <v>0</v>
      </c>
      <c r="U93" s="50">
        <f>SUM(U78:U92)</f>
        <v>0</v>
      </c>
    </row>
    <row r="94" spans="1:21" ht="6.75" customHeight="1" x14ac:dyDescent="0.3">
      <c r="A94" s="33"/>
      <c r="C94" s="71"/>
      <c r="D94" s="69"/>
      <c r="E94" s="69"/>
      <c r="F94" s="40"/>
      <c r="G94" s="62"/>
      <c r="H94" s="71"/>
      <c r="I94" s="69"/>
      <c r="J94" s="69"/>
      <c r="K94" s="40"/>
      <c r="M94" s="70"/>
      <c r="N94" s="69"/>
      <c r="O94" s="72"/>
      <c r="P94" s="72"/>
      <c r="Q94" s="40"/>
      <c r="S94" s="47"/>
      <c r="T94" s="30"/>
      <c r="U94" s="48"/>
    </row>
    <row r="95" spans="1:21" ht="15.6" x14ac:dyDescent="0.3">
      <c r="A95" s="65" t="s">
        <v>128</v>
      </c>
      <c r="C95" s="71">
        <v>0</v>
      </c>
      <c r="D95" s="85">
        <v>0</v>
      </c>
      <c r="E95" s="69">
        <v>0.6</v>
      </c>
      <c r="F95" s="40">
        <f t="shared" ref="F95:F108" si="21">C95-D95-E95</f>
        <v>-0.6</v>
      </c>
      <c r="G95" s="62"/>
      <c r="H95" s="71">
        <v>0</v>
      </c>
      <c r="I95" s="85">
        <v>0</v>
      </c>
      <c r="J95" s="69">
        <v>0.6</v>
      </c>
      <c r="K95" s="40">
        <f t="shared" ref="K95:K108" si="22">H95-I95-J95</f>
        <v>-0.6</v>
      </c>
      <c r="M95" s="71">
        <v>0</v>
      </c>
      <c r="N95" s="85">
        <v>0</v>
      </c>
      <c r="O95" s="69">
        <v>0.2</v>
      </c>
      <c r="P95" s="69">
        <v>0</v>
      </c>
      <c r="Q95" s="40">
        <f t="shared" ref="Q95:Q108" si="23">N95-O95-P95</f>
        <v>-0.2</v>
      </c>
      <c r="S95" s="47">
        <v>0</v>
      </c>
      <c r="T95" s="30">
        <v>0</v>
      </c>
      <c r="U95" s="48">
        <f t="shared" ref="U95:U108" si="24">S95-T95</f>
        <v>0</v>
      </c>
    </row>
    <row r="96" spans="1:21" ht="15.6" x14ac:dyDescent="0.3">
      <c r="A96" s="65" t="s">
        <v>49</v>
      </c>
      <c r="C96" s="71">
        <v>0</v>
      </c>
      <c r="D96" s="85">
        <v>0</v>
      </c>
      <c r="E96" s="69">
        <v>5.4</v>
      </c>
      <c r="F96" s="40">
        <f t="shared" si="21"/>
        <v>-5.4</v>
      </c>
      <c r="G96" s="62"/>
      <c r="H96" s="71">
        <v>0</v>
      </c>
      <c r="I96" s="85">
        <v>0</v>
      </c>
      <c r="J96" s="69">
        <v>5.4</v>
      </c>
      <c r="K96" s="40">
        <f t="shared" si="22"/>
        <v>-5.4</v>
      </c>
      <c r="M96" s="71">
        <v>0</v>
      </c>
      <c r="N96" s="85">
        <v>0</v>
      </c>
      <c r="O96" s="69">
        <v>4.7</v>
      </c>
      <c r="P96" s="69">
        <v>0</v>
      </c>
      <c r="Q96" s="40">
        <f t="shared" si="23"/>
        <v>-4.7</v>
      </c>
      <c r="S96" s="47">
        <v>0</v>
      </c>
      <c r="T96" s="30">
        <v>0</v>
      </c>
      <c r="U96" s="48">
        <f t="shared" si="24"/>
        <v>0</v>
      </c>
    </row>
    <row r="97" spans="1:21" ht="15.6" x14ac:dyDescent="0.3">
      <c r="A97" s="65" t="s">
        <v>129</v>
      </c>
      <c r="C97" s="71">
        <v>0</v>
      </c>
      <c r="D97" s="85">
        <v>0</v>
      </c>
      <c r="E97" s="69">
        <v>2.1</v>
      </c>
      <c r="F97" s="40">
        <f t="shared" si="21"/>
        <v>-2.1</v>
      </c>
      <c r="G97" s="62"/>
      <c r="H97" s="71">
        <v>0</v>
      </c>
      <c r="I97" s="85">
        <v>0</v>
      </c>
      <c r="J97" s="69">
        <v>2.1</v>
      </c>
      <c r="K97" s="40">
        <f t="shared" si="22"/>
        <v>-2.1</v>
      </c>
      <c r="M97" s="71">
        <v>0</v>
      </c>
      <c r="N97" s="85">
        <v>0</v>
      </c>
      <c r="O97" s="69">
        <v>1.5</v>
      </c>
      <c r="P97" s="69">
        <v>0</v>
      </c>
      <c r="Q97" s="40">
        <f t="shared" si="23"/>
        <v>-1.5</v>
      </c>
      <c r="S97" s="47">
        <v>0</v>
      </c>
      <c r="T97" s="30">
        <v>0</v>
      </c>
      <c r="U97" s="48">
        <f t="shared" si="24"/>
        <v>0</v>
      </c>
    </row>
    <row r="98" spans="1:21" ht="15.6" x14ac:dyDescent="0.3">
      <c r="A98" s="65" t="s">
        <v>130</v>
      </c>
      <c r="C98" s="71">
        <v>0</v>
      </c>
      <c r="D98" s="85">
        <v>0</v>
      </c>
      <c r="E98" s="69">
        <v>0</v>
      </c>
      <c r="F98" s="40">
        <f t="shared" si="21"/>
        <v>0</v>
      </c>
      <c r="G98" s="62"/>
      <c r="H98" s="71">
        <v>0</v>
      </c>
      <c r="I98" s="85">
        <v>0</v>
      </c>
      <c r="J98" s="69">
        <v>0</v>
      </c>
      <c r="K98" s="40">
        <f t="shared" si="22"/>
        <v>0</v>
      </c>
      <c r="M98" s="71">
        <v>0</v>
      </c>
      <c r="N98" s="85">
        <v>0</v>
      </c>
      <c r="O98" s="69">
        <v>0.3</v>
      </c>
      <c r="P98" s="69">
        <v>0</v>
      </c>
      <c r="Q98" s="40">
        <f t="shared" si="23"/>
        <v>-0.3</v>
      </c>
      <c r="S98" s="47">
        <v>0</v>
      </c>
      <c r="T98" s="30">
        <v>0</v>
      </c>
      <c r="U98" s="48">
        <f t="shared" si="24"/>
        <v>0</v>
      </c>
    </row>
    <row r="99" spans="1:21" ht="15.6" x14ac:dyDescent="0.3">
      <c r="A99" s="65" t="s">
        <v>131</v>
      </c>
      <c r="C99" s="71">
        <v>0</v>
      </c>
      <c r="D99" s="85">
        <v>0</v>
      </c>
      <c r="E99" s="69">
        <v>12.1</v>
      </c>
      <c r="F99" s="40">
        <f t="shared" si="21"/>
        <v>-12.1</v>
      </c>
      <c r="G99" s="62"/>
      <c r="H99" s="71">
        <v>0</v>
      </c>
      <c r="I99" s="85">
        <v>0</v>
      </c>
      <c r="J99" s="69">
        <v>12.1</v>
      </c>
      <c r="K99" s="40">
        <f t="shared" si="22"/>
        <v>-12.1</v>
      </c>
      <c r="M99" s="71">
        <v>0</v>
      </c>
      <c r="N99" s="85">
        <v>0</v>
      </c>
      <c r="O99" s="69">
        <v>7.8</v>
      </c>
      <c r="P99" s="69">
        <v>0</v>
      </c>
      <c r="Q99" s="40">
        <f t="shared" si="23"/>
        <v>-7.8</v>
      </c>
      <c r="S99" s="47">
        <v>0</v>
      </c>
      <c r="T99" s="30">
        <v>0</v>
      </c>
      <c r="U99" s="48">
        <f t="shared" si="24"/>
        <v>0</v>
      </c>
    </row>
    <row r="100" spans="1:21" ht="15.6" x14ac:dyDescent="0.3">
      <c r="A100" s="65" t="s">
        <v>121</v>
      </c>
      <c r="C100" s="71">
        <v>0</v>
      </c>
      <c r="D100" s="85">
        <v>0</v>
      </c>
      <c r="E100" s="69">
        <v>4.7</v>
      </c>
      <c r="F100" s="40">
        <f t="shared" si="21"/>
        <v>-4.7</v>
      </c>
      <c r="G100" s="62"/>
      <c r="H100" s="71">
        <v>0</v>
      </c>
      <c r="I100" s="85">
        <v>0</v>
      </c>
      <c r="J100" s="69">
        <v>4.7</v>
      </c>
      <c r="K100" s="40">
        <f t="shared" si="22"/>
        <v>-4.7</v>
      </c>
      <c r="M100" s="71">
        <v>0</v>
      </c>
      <c r="N100" s="85">
        <v>0</v>
      </c>
      <c r="O100" s="69">
        <v>2.7</v>
      </c>
      <c r="P100" s="69">
        <v>0</v>
      </c>
      <c r="Q100" s="40">
        <f t="shared" si="23"/>
        <v>-2.7</v>
      </c>
      <c r="S100" s="47">
        <v>0</v>
      </c>
      <c r="T100" s="30">
        <v>0</v>
      </c>
      <c r="U100" s="48">
        <f t="shared" si="24"/>
        <v>0</v>
      </c>
    </row>
    <row r="101" spans="1:21" ht="15.6" x14ac:dyDescent="0.3">
      <c r="A101" s="65" t="s">
        <v>114</v>
      </c>
      <c r="C101" s="71">
        <v>0</v>
      </c>
      <c r="D101" s="85">
        <v>0</v>
      </c>
      <c r="E101" s="69">
        <v>33.200000000000003</v>
      </c>
      <c r="F101" s="40">
        <f t="shared" si="21"/>
        <v>-33.200000000000003</v>
      </c>
      <c r="G101" s="62"/>
      <c r="H101" s="71">
        <v>0</v>
      </c>
      <c r="I101" s="85">
        <v>0</v>
      </c>
      <c r="J101" s="69">
        <v>33.200000000000003</v>
      </c>
      <c r="K101" s="40">
        <f t="shared" si="22"/>
        <v>-33.200000000000003</v>
      </c>
      <c r="M101" s="71">
        <v>0</v>
      </c>
      <c r="N101" s="85">
        <v>0</v>
      </c>
      <c r="O101" s="69">
        <v>21.7</v>
      </c>
      <c r="P101" s="69">
        <v>0</v>
      </c>
      <c r="Q101" s="40">
        <f t="shared" si="23"/>
        <v>-21.7</v>
      </c>
      <c r="S101" s="47">
        <v>0</v>
      </c>
      <c r="T101" s="30">
        <v>0</v>
      </c>
      <c r="U101" s="48">
        <f t="shared" si="24"/>
        <v>0</v>
      </c>
    </row>
    <row r="102" spans="1:21" ht="15.6" x14ac:dyDescent="0.3">
      <c r="A102" s="65" t="s">
        <v>132</v>
      </c>
      <c r="C102" s="71">
        <v>0</v>
      </c>
      <c r="D102" s="85">
        <v>0</v>
      </c>
      <c r="E102" s="69">
        <v>1.5</v>
      </c>
      <c r="F102" s="40">
        <f t="shared" si="21"/>
        <v>-1.5</v>
      </c>
      <c r="G102" s="62"/>
      <c r="H102" s="71">
        <v>0</v>
      </c>
      <c r="I102" s="85">
        <v>0</v>
      </c>
      <c r="J102" s="69">
        <v>1.5</v>
      </c>
      <c r="K102" s="40">
        <f t="shared" si="22"/>
        <v>-1.5</v>
      </c>
      <c r="M102" s="71">
        <v>0</v>
      </c>
      <c r="N102" s="85">
        <v>0</v>
      </c>
      <c r="O102" s="69">
        <v>0.5</v>
      </c>
      <c r="P102" s="69">
        <v>0</v>
      </c>
      <c r="Q102" s="40">
        <f t="shared" si="23"/>
        <v>-0.5</v>
      </c>
      <c r="S102" s="47">
        <v>0</v>
      </c>
      <c r="T102" s="30">
        <v>0</v>
      </c>
      <c r="U102" s="48">
        <f t="shared" si="24"/>
        <v>0</v>
      </c>
    </row>
    <row r="103" spans="1:21" ht="15.6" x14ac:dyDescent="0.3">
      <c r="A103" s="65" t="s">
        <v>133</v>
      </c>
      <c r="C103" s="71">
        <v>0</v>
      </c>
      <c r="D103" s="85">
        <v>0</v>
      </c>
      <c r="E103" s="69">
        <v>4</v>
      </c>
      <c r="F103" s="40">
        <f t="shared" si="21"/>
        <v>-4</v>
      </c>
      <c r="G103" s="62"/>
      <c r="H103" s="71">
        <v>0</v>
      </c>
      <c r="I103" s="85">
        <v>0</v>
      </c>
      <c r="J103" s="69">
        <v>4</v>
      </c>
      <c r="K103" s="40">
        <f t="shared" si="22"/>
        <v>-4</v>
      </c>
      <c r="M103" s="71">
        <v>0</v>
      </c>
      <c r="N103" s="85">
        <v>0</v>
      </c>
      <c r="O103" s="69">
        <v>2.7</v>
      </c>
      <c r="P103" s="69">
        <v>0</v>
      </c>
      <c r="Q103" s="40">
        <f t="shared" si="23"/>
        <v>-2.7</v>
      </c>
      <c r="S103" s="47">
        <v>0</v>
      </c>
      <c r="T103" s="30">
        <v>0</v>
      </c>
      <c r="U103" s="48">
        <f t="shared" si="24"/>
        <v>0</v>
      </c>
    </row>
    <row r="104" spans="1:21" ht="15.6" x14ac:dyDescent="0.3">
      <c r="A104" s="65" t="s">
        <v>117</v>
      </c>
      <c r="C104" s="71">
        <v>0</v>
      </c>
      <c r="D104" s="85">
        <v>0</v>
      </c>
      <c r="E104" s="69">
        <v>1.8</v>
      </c>
      <c r="F104" s="40">
        <f t="shared" si="21"/>
        <v>-1.8</v>
      </c>
      <c r="G104" s="62"/>
      <c r="H104" s="71">
        <v>0</v>
      </c>
      <c r="I104" s="85">
        <v>0</v>
      </c>
      <c r="J104" s="69">
        <v>1.8</v>
      </c>
      <c r="K104" s="40">
        <f t="shared" si="22"/>
        <v>-1.8</v>
      </c>
      <c r="M104" s="71">
        <v>0</v>
      </c>
      <c r="N104" s="85">
        <v>0</v>
      </c>
      <c r="O104" s="69">
        <v>1.4</v>
      </c>
      <c r="P104" s="69">
        <v>0</v>
      </c>
      <c r="Q104" s="40">
        <f t="shared" si="23"/>
        <v>-1.4</v>
      </c>
      <c r="S104" s="47">
        <v>0</v>
      </c>
      <c r="T104" s="30">
        <v>0</v>
      </c>
      <c r="U104" s="48">
        <f t="shared" si="24"/>
        <v>0</v>
      </c>
    </row>
    <row r="105" spans="1:21" ht="15.6" x14ac:dyDescent="0.3">
      <c r="A105" s="65" t="s">
        <v>134</v>
      </c>
      <c r="C105" s="71">
        <v>0</v>
      </c>
      <c r="D105" s="85">
        <v>0</v>
      </c>
      <c r="E105" s="69">
        <v>2.8</v>
      </c>
      <c r="F105" s="40">
        <f t="shared" si="21"/>
        <v>-2.8</v>
      </c>
      <c r="G105" s="62"/>
      <c r="H105" s="71">
        <v>0</v>
      </c>
      <c r="I105" s="85">
        <v>0</v>
      </c>
      <c r="J105" s="69">
        <v>2.8</v>
      </c>
      <c r="K105" s="40">
        <f t="shared" si="22"/>
        <v>-2.8</v>
      </c>
      <c r="M105" s="71">
        <v>0</v>
      </c>
      <c r="N105" s="85">
        <v>0</v>
      </c>
      <c r="O105" s="69">
        <v>2.7</v>
      </c>
      <c r="P105" s="69">
        <v>0</v>
      </c>
      <c r="Q105" s="40">
        <f t="shared" si="23"/>
        <v>-2.7</v>
      </c>
      <c r="S105" s="47">
        <v>0</v>
      </c>
      <c r="T105" s="30">
        <v>0</v>
      </c>
      <c r="U105" s="48">
        <f t="shared" si="24"/>
        <v>0</v>
      </c>
    </row>
    <row r="106" spans="1:21" ht="15.6" x14ac:dyDescent="0.3">
      <c r="A106" s="65" t="s">
        <v>135</v>
      </c>
      <c r="C106" s="71">
        <v>0</v>
      </c>
      <c r="D106" s="85">
        <v>0</v>
      </c>
      <c r="E106" s="69">
        <v>2.1</v>
      </c>
      <c r="F106" s="40">
        <f t="shared" si="21"/>
        <v>-2.1</v>
      </c>
      <c r="G106" s="62"/>
      <c r="H106" s="71">
        <v>0</v>
      </c>
      <c r="I106" s="85">
        <v>0</v>
      </c>
      <c r="J106" s="69">
        <v>2.1</v>
      </c>
      <c r="K106" s="40">
        <f t="shared" si="22"/>
        <v>-2.1</v>
      </c>
      <c r="M106" s="71">
        <v>0</v>
      </c>
      <c r="N106" s="85">
        <v>0</v>
      </c>
      <c r="O106" s="69">
        <v>1.3</v>
      </c>
      <c r="P106" s="69">
        <v>0</v>
      </c>
      <c r="Q106" s="40">
        <f t="shared" si="23"/>
        <v>-1.3</v>
      </c>
      <c r="S106" s="47">
        <v>0</v>
      </c>
      <c r="T106" s="30">
        <v>0</v>
      </c>
      <c r="U106" s="48">
        <f t="shared" si="24"/>
        <v>0</v>
      </c>
    </row>
    <row r="107" spans="1:21" ht="15.6" x14ac:dyDescent="0.3">
      <c r="A107" s="65" t="s">
        <v>136</v>
      </c>
      <c r="C107" s="71">
        <v>0</v>
      </c>
      <c r="D107" s="85">
        <v>0</v>
      </c>
      <c r="E107" s="69">
        <v>2</v>
      </c>
      <c r="F107" s="40">
        <f t="shared" si="21"/>
        <v>-2</v>
      </c>
      <c r="G107" s="62"/>
      <c r="H107" s="71">
        <v>0</v>
      </c>
      <c r="I107" s="85">
        <v>0</v>
      </c>
      <c r="J107" s="69">
        <v>2</v>
      </c>
      <c r="K107" s="40">
        <f t="shared" si="22"/>
        <v>-2</v>
      </c>
      <c r="M107" s="71">
        <v>0</v>
      </c>
      <c r="N107" s="85">
        <v>0</v>
      </c>
      <c r="O107" s="69">
        <v>2.6</v>
      </c>
      <c r="P107" s="69">
        <v>0</v>
      </c>
      <c r="Q107" s="40">
        <f t="shared" si="23"/>
        <v>-2.6</v>
      </c>
      <c r="S107" s="47">
        <v>0</v>
      </c>
      <c r="T107" s="30">
        <v>0</v>
      </c>
      <c r="U107" s="48">
        <f t="shared" si="24"/>
        <v>0</v>
      </c>
    </row>
    <row r="108" spans="1:21" ht="15.6" x14ac:dyDescent="0.3">
      <c r="A108" s="65" t="s">
        <v>137</v>
      </c>
      <c r="C108" s="71">
        <v>0</v>
      </c>
      <c r="D108" s="85">
        <v>0</v>
      </c>
      <c r="E108" s="69">
        <v>3.1</v>
      </c>
      <c r="F108" s="40">
        <f t="shared" si="21"/>
        <v>-3.1</v>
      </c>
      <c r="G108" s="62"/>
      <c r="H108" s="71">
        <v>0</v>
      </c>
      <c r="I108" s="85">
        <v>0</v>
      </c>
      <c r="J108" s="69">
        <v>3.1</v>
      </c>
      <c r="K108" s="40">
        <f t="shared" si="22"/>
        <v>-3.1</v>
      </c>
      <c r="M108" s="71">
        <v>0</v>
      </c>
      <c r="N108" s="85">
        <v>0</v>
      </c>
      <c r="O108" s="69">
        <v>3</v>
      </c>
      <c r="P108" s="69">
        <v>0</v>
      </c>
      <c r="Q108" s="40">
        <f t="shared" si="23"/>
        <v>-3</v>
      </c>
      <c r="S108" s="47">
        <v>0</v>
      </c>
      <c r="T108" s="30">
        <v>0</v>
      </c>
      <c r="U108" s="48">
        <f t="shared" si="24"/>
        <v>0</v>
      </c>
    </row>
    <row r="109" spans="1:21" ht="15.6" x14ac:dyDescent="0.3">
      <c r="A109" s="81" t="s">
        <v>112</v>
      </c>
      <c r="C109" s="92">
        <f>SUM(C95:C108)</f>
        <v>0</v>
      </c>
      <c r="D109" s="93">
        <f>SUM(D95:D108)</f>
        <v>0</v>
      </c>
      <c r="E109" s="90">
        <f>SUM(E95:E108)</f>
        <v>75.399999999999991</v>
      </c>
      <c r="F109" s="91">
        <f>SUM(F95:F108)</f>
        <v>-75.399999999999991</v>
      </c>
      <c r="G109" s="62"/>
      <c r="H109" s="92">
        <f>SUM(H95:H108)</f>
        <v>0</v>
      </c>
      <c r="I109" s="93">
        <f>SUM(I95:I108)</f>
        <v>0</v>
      </c>
      <c r="J109" s="90">
        <f>SUM(J95:J108)</f>
        <v>75.399999999999991</v>
      </c>
      <c r="K109" s="91">
        <f>SUM(K95:K108)</f>
        <v>-75.399999999999991</v>
      </c>
      <c r="M109" s="89">
        <f>SUM(M95:M108)</f>
        <v>0</v>
      </c>
      <c r="N109" s="31">
        <f>SUM(N95:N108)</f>
        <v>0</v>
      </c>
      <c r="O109" s="101">
        <f>SUM(O95:O108)</f>
        <v>53.1</v>
      </c>
      <c r="P109" s="101">
        <f>SUM(P95:P108)</f>
        <v>0</v>
      </c>
      <c r="Q109" s="43">
        <f>SUM(Q95:Q108)</f>
        <v>-53.1</v>
      </c>
      <c r="S109" s="49">
        <f>SUM(S95:S108)</f>
        <v>0</v>
      </c>
      <c r="T109" s="22">
        <f>SUM(T95:T108)</f>
        <v>0</v>
      </c>
      <c r="U109" s="50">
        <f>SUM(U95:U108)</f>
        <v>0</v>
      </c>
    </row>
    <row r="110" spans="1:21" ht="7.5" customHeight="1" x14ac:dyDescent="0.3">
      <c r="A110" s="33"/>
      <c r="C110" s="71"/>
      <c r="D110" s="69"/>
      <c r="E110" s="69"/>
      <c r="F110" s="40"/>
      <c r="G110" s="62"/>
      <c r="H110" s="71"/>
      <c r="I110" s="69"/>
      <c r="J110" s="69"/>
      <c r="K110" s="40"/>
      <c r="M110" s="70"/>
      <c r="N110" s="69"/>
      <c r="O110" s="72"/>
      <c r="P110" s="72"/>
      <c r="Q110" s="40"/>
      <c r="S110" s="47"/>
      <c r="T110" s="30"/>
      <c r="U110" s="48"/>
    </row>
    <row r="111" spans="1:21" ht="15.6" x14ac:dyDescent="0.3">
      <c r="A111" s="65" t="s">
        <v>138</v>
      </c>
      <c r="C111" s="71">
        <v>0</v>
      </c>
      <c r="D111" s="85">
        <v>0</v>
      </c>
      <c r="E111" s="69">
        <v>45.8</v>
      </c>
      <c r="F111" s="40">
        <f>C111-D111-E111</f>
        <v>-45.8</v>
      </c>
      <c r="G111" s="62"/>
      <c r="H111" s="71">
        <v>0</v>
      </c>
      <c r="I111" s="85">
        <v>0</v>
      </c>
      <c r="J111" s="69">
        <v>45.8</v>
      </c>
      <c r="K111" s="40">
        <f>H111-I111-J111</f>
        <v>-45.8</v>
      </c>
      <c r="M111" s="71">
        <v>0</v>
      </c>
      <c r="N111" s="85">
        <v>0</v>
      </c>
      <c r="O111" s="69">
        <v>44.6</v>
      </c>
      <c r="P111" s="69">
        <v>0</v>
      </c>
      <c r="Q111" s="40">
        <f>N111-O111-P111</f>
        <v>-44.6</v>
      </c>
      <c r="S111" s="47">
        <v>0</v>
      </c>
      <c r="T111" s="30">
        <v>0</v>
      </c>
      <c r="U111" s="48">
        <f>S111-T111</f>
        <v>0</v>
      </c>
    </row>
    <row r="112" spans="1:21" ht="15.6" x14ac:dyDescent="0.3">
      <c r="A112" s="65" t="s">
        <v>139</v>
      </c>
      <c r="C112" s="71">
        <v>0</v>
      </c>
      <c r="D112" s="85">
        <v>0</v>
      </c>
      <c r="E112" s="69">
        <v>0</v>
      </c>
      <c r="F112" s="40">
        <f>C112-D112-E112</f>
        <v>0</v>
      </c>
      <c r="G112" s="62"/>
      <c r="H112" s="71">
        <v>0</v>
      </c>
      <c r="I112" s="85">
        <v>0</v>
      </c>
      <c r="J112" s="69">
        <v>0</v>
      </c>
      <c r="K112" s="40">
        <f>H112-I112-J112</f>
        <v>0</v>
      </c>
      <c r="M112" s="71">
        <v>0</v>
      </c>
      <c r="N112" s="85">
        <v>0</v>
      </c>
      <c r="O112" s="69">
        <v>0</v>
      </c>
      <c r="P112" s="69">
        <v>0</v>
      </c>
      <c r="Q112" s="40">
        <f>N112-O112-P112</f>
        <v>0</v>
      </c>
      <c r="S112" s="47">
        <v>0</v>
      </c>
      <c r="T112" s="30">
        <v>0</v>
      </c>
      <c r="U112" s="48">
        <f>S112-T112</f>
        <v>0</v>
      </c>
    </row>
    <row r="113" spans="1:21" ht="15.6" x14ac:dyDescent="0.3">
      <c r="A113" s="65" t="s">
        <v>140</v>
      </c>
      <c r="C113" s="71">
        <v>0</v>
      </c>
      <c r="D113" s="85">
        <v>0</v>
      </c>
      <c r="E113" s="69">
        <v>19.100000000000001</v>
      </c>
      <c r="F113" s="40">
        <f>C113-D113-E113</f>
        <v>-19.100000000000001</v>
      </c>
      <c r="G113" s="62"/>
      <c r="H113" s="71">
        <v>0</v>
      </c>
      <c r="I113" s="85">
        <v>0</v>
      </c>
      <c r="J113" s="69">
        <v>19.100000000000001</v>
      </c>
      <c r="K113" s="40">
        <f>H113-I113-J113</f>
        <v>-19.100000000000001</v>
      </c>
      <c r="M113" s="71">
        <v>0</v>
      </c>
      <c r="N113" s="85">
        <v>0</v>
      </c>
      <c r="O113" s="69">
        <v>21.5</v>
      </c>
      <c r="P113" s="69">
        <v>0</v>
      </c>
      <c r="Q113" s="40">
        <f>N113-O113-P113</f>
        <v>-21.5</v>
      </c>
      <c r="S113" s="47">
        <v>0</v>
      </c>
      <c r="T113" s="30">
        <v>0</v>
      </c>
      <c r="U113" s="48">
        <f>S113-T113</f>
        <v>0</v>
      </c>
    </row>
    <row r="114" spans="1:21" ht="15.6" x14ac:dyDescent="0.3">
      <c r="A114" s="65" t="s">
        <v>141</v>
      </c>
      <c r="C114" s="71">
        <v>0</v>
      </c>
      <c r="D114" s="85">
        <v>0</v>
      </c>
      <c r="E114" s="69">
        <v>38.1</v>
      </c>
      <c r="F114" s="40">
        <f>C114-D114-E114</f>
        <v>-38.1</v>
      </c>
      <c r="G114" s="62"/>
      <c r="H114" s="71">
        <v>0</v>
      </c>
      <c r="I114" s="85">
        <v>0</v>
      </c>
      <c r="J114" s="69">
        <v>38.1</v>
      </c>
      <c r="K114" s="40">
        <f>H114-I114-J114</f>
        <v>-38.1</v>
      </c>
      <c r="M114" s="71">
        <v>0</v>
      </c>
      <c r="N114" s="85">
        <v>0</v>
      </c>
      <c r="O114" s="69">
        <v>38.9</v>
      </c>
      <c r="P114" s="69">
        <v>0</v>
      </c>
      <c r="Q114" s="40">
        <f>N114-O114-P114</f>
        <v>-38.9</v>
      </c>
      <c r="S114" s="47">
        <v>0</v>
      </c>
      <c r="T114" s="30">
        <v>0</v>
      </c>
      <c r="U114" s="48">
        <f>S114-T114</f>
        <v>0</v>
      </c>
    </row>
    <row r="115" spans="1:21" ht="15.6" x14ac:dyDescent="0.3">
      <c r="A115" s="65" t="s">
        <v>142</v>
      </c>
      <c r="C115" s="71">
        <v>0</v>
      </c>
      <c r="D115" s="85">
        <v>0</v>
      </c>
      <c r="E115" s="69">
        <v>43.8</v>
      </c>
      <c r="F115" s="40">
        <f>C115-D115-E115</f>
        <v>-43.8</v>
      </c>
      <c r="G115" s="62"/>
      <c r="H115" s="71">
        <v>0</v>
      </c>
      <c r="I115" s="85">
        <v>0</v>
      </c>
      <c r="J115" s="69">
        <v>43.8</v>
      </c>
      <c r="K115" s="40">
        <f>H115-I115-J115</f>
        <v>-43.8</v>
      </c>
      <c r="M115" s="71">
        <v>0</v>
      </c>
      <c r="N115" s="85">
        <v>0</v>
      </c>
      <c r="O115" s="69">
        <v>28.9</v>
      </c>
      <c r="P115" s="69">
        <v>0</v>
      </c>
      <c r="Q115" s="40">
        <f>N115-O115-P115</f>
        <v>-28.9</v>
      </c>
      <c r="S115" s="47">
        <v>0</v>
      </c>
      <c r="T115" s="30">
        <v>0</v>
      </c>
      <c r="U115" s="48">
        <f>S115-T115</f>
        <v>0</v>
      </c>
    </row>
    <row r="116" spans="1:21" ht="15.6" x14ac:dyDescent="0.3">
      <c r="A116" s="81" t="s">
        <v>150</v>
      </c>
      <c r="C116" s="88">
        <f>SUM(C111:C115)</f>
        <v>0</v>
      </c>
      <c r="D116" s="31">
        <f>SUM(D111:D115)</f>
        <v>0</v>
      </c>
      <c r="E116" s="31">
        <f>SUM(E111:E115)</f>
        <v>146.80000000000001</v>
      </c>
      <c r="F116" s="43">
        <f>SUM(F111:F115)</f>
        <v>-146.80000000000001</v>
      </c>
      <c r="G116" s="62"/>
      <c r="H116" s="88">
        <f>SUM(H111:H115)</f>
        <v>0</v>
      </c>
      <c r="I116" s="31">
        <f>SUM(I111:I115)</f>
        <v>0</v>
      </c>
      <c r="J116" s="31">
        <f>SUM(J111:J115)</f>
        <v>146.80000000000001</v>
      </c>
      <c r="K116" s="43">
        <f>SUM(K111:K115)</f>
        <v>-146.80000000000001</v>
      </c>
      <c r="M116" s="92">
        <f>SUM(M111:M115)</f>
        <v>0</v>
      </c>
      <c r="N116" s="93">
        <f>SUM(N111:N115)</f>
        <v>0</v>
      </c>
      <c r="O116" s="101">
        <f>SUM(O111:O115)</f>
        <v>133.9</v>
      </c>
      <c r="P116" s="101">
        <f>SUM(P111:P115)</f>
        <v>0</v>
      </c>
      <c r="Q116" s="43">
        <f>SUM(Q111:Q115)</f>
        <v>-133.9</v>
      </c>
      <c r="S116" s="49">
        <f>SUM(S111:S115)</f>
        <v>0</v>
      </c>
      <c r="T116" s="22">
        <f>SUM(T111:T115)</f>
        <v>0</v>
      </c>
      <c r="U116" s="50">
        <f>SUM(U111:U115)</f>
        <v>0</v>
      </c>
    </row>
    <row r="117" spans="1:21" ht="7.5" customHeight="1" x14ac:dyDescent="0.3">
      <c r="A117" s="33"/>
      <c r="C117" s="71"/>
      <c r="D117" s="69"/>
      <c r="E117" s="69"/>
      <c r="F117" s="40"/>
      <c r="G117" s="62"/>
      <c r="H117" s="71"/>
      <c r="I117" s="69"/>
      <c r="J117" s="69"/>
      <c r="K117" s="40"/>
      <c r="M117" s="70"/>
      <c r="N117" s="69"/>
      <c r="O117" s="102"/>
      <c r="P117" s="102"/>
      <c r="Q117" s="40"/>
      <c r="S117" s="47"/>
      <c r="T117" s="30"/>
      <c r="U117" s="48"/>
    </row>
    <row r="118" spans="1:21" ht="15.6" x14ac:dyDescent="0.3">
      <c r="A118" s="95" t="s">
        <v>151</v>
      </c>
      <c r="C118" s="92">
        <f>C93+C109+C116</f>
        <v>0</v>
      </c>
      <c r="D118" s="93">
        <f>D93+D109+D116</f>
        <v>0</v>
      </c>
      <c r="E118" s="31">
        <f>E93+E109+E116</f>
        <v>293.09999999999997</v>
      </c>
      <c r="F118" s="43">
        <f>F93+F109+F116</f>
        <v>-293.09999999999997</v>
      </c>
      <c r="G118" s="62"/>
      <c r="H118" s="92">
        <f>H93+H109+H116</f>
        <v>0</v>
      </c>
      <c r="I118" s="93">
        <f>I93+I109+I116</f>
        <v>0</v>
      </c>
      <c r="J118" s="31">
        <f>J93+J109+J116</f>
        <v>293.09999999999997</v>
      </c>
      <c r="K118" s="43">
        <f>K93+K109+K116</f>
        <v>-293.09999999999997</v>
      </c>
      <c r="M118" s="92">
        <f>M93+M109+M116</f>
        <v>0</v>
      </c>
      <c r="N118" s="93">
        <f>N93+N109+N116</f>
        <v>0</v>
      </c>
      <c r="O118" s="31">
        <f>O93+O109+O116</f>
        <v>266.3</v>
      </c>
      <c r="P118" s="31">
        <f>P93+P109+P116</f>
        <v>0</v>
      </c>
      <c r="Q118" s="43">
        <f>Q93+Q109+Q116</f>
        <v>-266.3</v>
      </c>
      <c r="S118" s="49">
        <f>S93+S109+S116</f>
        <v>0</v>
      </c>
      <c r="T118" s="22">
        <f>T93+T109+T116</f>
        <v>0</v>
      </c>
      <c r="U118" s="50">
        <f>U93+U109+U116</f>
        <v>0</v>
      </c>
    </row>
    <row r="119" spans="1:21" ht="10.5" customHeight="1" x14ac:dyDescent="0.3">
      <c r="A119" s="33"/>
      <c r="C119" s="71"/>
      <c r="D119" s="69"/>
      <c r="E119" s="69"/>
      <c r="F119" s="40"/>
      <c r="G119" s="62"/>
      <c r="H119" s="71"/>
      <c r="I119" s="69"/>
      <c r="J119" s="69"/>
      <c r="K119" s="40"/>
      <c r="M119" s="70"/>
      <c r="N119" s="69"/>
      <c r="O119" s="72"/>
      <c r="P119" s="72"/>
      <c r="Q119" s="40"/>
      <c r="S119" s="47"/>
      <c r="T119" s="30"/>
      <c r="U119" s="48"/>
    </row>
    <row r="120" spans="1:21" ht="15.6" x14ac:dyDescent="0.3">
      <c r="A120" s="65" t="s">
        <v>143</v>
      </c>
      <c r="C120" s="71">
        <v>0</v>
      </c>
      <c r="D120" s="85">
        <v>0</v>
      </c>
      <c r="E120" s="99">
        <v>11.3</v>
      </c>
      <c r="F120" s="100">
        <f t="shared" ref="F120:F128" si="25">C120-D120-E120</f>
        <v>-11.3</v>
      </c>
      <c r="G120" s="62"/>
      <c r="H120" s="71">
        <v>0</v>
      </c>
      <c r="I120" s="85">
        <v>0</v>
      </c>
      <c r="J120" s="99">
        <v>11.3</v>
      </c>
      <c r="K120" s="100">
        <f t="shared" ref="K120:K128" si="26">H120-I120-J120</f>
        <v>-11.3</v>
      </c>
      <c r="M120" s="71">
        <v>0</v>
      </c>
      <c r="N120" s="85">
        <v>0</v>
      </c>
      <c r="O120" s="69">
        <v>14.7</v>
      </c>
      <c r="P120" s="69">
        <v>0</v>
      </c>
      <c r="Q120" s="40">
        <f t="shared" ref="Q120:Q128" si="27">N120-O120-P120</f>
        <v>-14.7</v>
      </c>
      <c r="S120" s="47">
        <v>0</v>
      </c>
      <c r="T120" s="30">
        <v>0</v>
      </c>
      <c r="U120" s="48">
        <f t="shared" ref="U120:U128" si="28">S120-T120</f>
        <v>0</v>
      </c>
    </row>
    <row r="121" spans="1:21" ht="15.6" x14ac:dyDescent="0.3">
      <c r="A121" s="65" t="s">
        <v>144</v>
      </c>
      <c r="C121" s="71">
        <v>0</v>
      </c>
      <c r="D121" s="85">
        <v>0</v>
      </c>
      <c r="E121" s="99">
        <v>0.3</v>
      </c>
      <c r="F121" s="100">
        <f t="shared" si="25"/>
        <v>-0.3</v>
      </c>
      <c r="G121" s="62"/>
      <c r="H121" s="71">
        <v>0</v>
      </c>
      <c r="I121" s="85">
        <v>0</v>
      </c>
      <c r="J121" s="99">
        <v>0.3</v>
      </c>
      <c r="K121" s="100">
        <f t="shared" si="26"/>
        <v>-0.3</v>
      </c>
      <c r="M121" s="71">
        <v>0</v>
      </c>
      <c r="N121" s="85">
        <v>0</v>
      </c>
      <c r="O121" s="69">
        <v>0.3</v>
      </c>
      <c r="P121" s="69">
        <v>0</v>
      </c>
      <c r="Q121" s="40">
        <f t="shared" si="27"/>
        <v>-0.3</v>
      </c>
      <c r="S121" s="47">
        <v>0</v>
      </c>
      <c r="T121" s="30">
        <v>0</v>
      </c>
      <c r="U121" s="48">
        <f t="shared" si="28"/>
        <v>0</v>
      </c>
    </row>
    <row r="122" spans="1:21" ht="15.6" x14ac:dyDescent="0.3">
      <c r="A122" s="65" t="s">
        <v>153</v>
      </c>
      <c r="C122" s="71">
        <v>0</v>
      </c>
      <c r="D122" s="85">
        <v>0</v>
      </c>
      <c r="E122" s="99">
        <v>0</v>
      </c>
      <c r="F122" s="100">
        <f t="shared" si="25"/>
        <v>0</v>
      </c>
      <c r="G122" s="62"/>
      <c r="H122" s="71">
        <v>0</v>
      </c>
      <c r="I122" s="85">
        <v>0</v>
      </c>
      <c r="J122" s="99">
        <v>0</v>
      </c>
      <c r="K122" s="100">
        <f t="shared" si="26"/>
        <v>0</v>
      </c>
      <c r="M122" s="71">
        <v>0</v>
      </c>
      <c r="N122" s="85">
        <v>0</v>
      </c>
      <c r="O122" s="69">
        <v>8.3000000000000007</v>
      </c>
      <c r="P122" s="69">
        <v>0</v>
      </c>
      <c r="Q122" s="40">
        <f t="shared" si="27"/>
        <v>-8.3000000000000007</v>
      </c>
      <c r="S122" s="47">
        <v>0</v>
      </c>
      <c r="T122" s="30">
        <v>0</v>
      </c>
      <c r="U122" s="48">
        <f t="shared" si="28"/>
        <v>0</v>
      </c>
    </row>
    <row r="123" spans="1:21" ht="15.6" x14ac:dyDescent="0.3">
      <c r="A123" s="65" t="s">
        <v>145</v>
      </c>
      <c r="C123" s="71">
        <v>0</v>
      </c>
      <c r="D123" s="85">
        <v>0</v>
      </c>
      <c r="E123" s="99">
        <v>0</v>
      </c>
      <c r="F123" s="100">
        <f t="shared" si="25"/>
        <v>0</v>
      </c>
      <c r="G123" s="62"/>
      <c r="H123" s="71">
        <v>0</v>
      </c>
      <c r="I123" s="85">
        <v>0</v>
      </c>
      <c r="J123" s="99">
        <v>0</v>
      </c>
      <c r="K123" s="100">
        <f t="shared" si="26"/>
        <v>0</v>
      </c>
      <c r="M123" s="71">
        <v>0</v>
      </c>
      <c r="N123" s="85">
        <v>0</v>
      </c>
      <c r="O123" s="69">
        <v>-6.5</v>
      </c>
      <c r="P123" s="69">
        <v>0</v>
      </c>
      <c r="Q123" s="40">
        <f t="shared" si="27"/>
        <v>6.5</v>
      </c>
      <c r="S123" s="47">
        <v>0</v>
      </c>
      <c r="T123" s="30">
        <v>0</v>
      </c>
      <c r="U123" s="48">
        <f t="shared" si="28"/>
        <v>0</v>
      </c>
    </row>
    <row r="124" spans="1:21" ht="15.6" x14ac:dyDescent="0.3">
      <c r="A124" s="65" t="s">
        <v>146</v>
      </c>
      <c r="C124" s="71">
        <v>0</v>
      </c>
      <c r="D124" s="85">
        <v>0</v>
      </c>
      <c r="E124" s="99">
        <v>0</v>
      </c>
      <c r="F124" s="100">
        <f t="shared" si="25"/>
        <v>0</v>
      </c>
      <c r="G124" s="62"/>
      <c r="H124" s="71">
        <v>0</v>
      </c>
      <c r="I124" s="85">
        <v>0</v>
      </c>
      <c r="J124" s="99">
        <v>0</v>
      </c>
      <c r="K124" s="100">
        <f t="shared" si="26"/>
        <v>0</v>
      </c>
      <c r="M124" s="71">
        <v>0</v>
      </c>
      <c r="N124" s="85">
        <v>0</v>
      </c>
      <c r="O124" s="69">
        <v>6.5</v>
      </c>
      <c r="P124" s="69">
        <v>0</v>
      </c>
      <c r="Q124" s="40">
        <f t="shared" si="27"/>
        <v>-6.5</v>
      </c>
      <c r="S124" s="47">
        <v>0</v>
      </c>
      <c r="T124" s="30">
        <v>0</v>
      </c>
      <c r="U124" s="48">
        <f t="shared" si="28"/>
        <v>0</v>
      </c>
    </row>
    <row r="125" spans="1:21" ht="15.6" x14ac:dyDescent="0.3">
      <c r="A125" s="65" t="s">
        <v>147</v>
      </c>
      <c r="C125" s="71">
        <v>0</v>
      </c>
      <c r="D125" s="85">
        <v>0</v>
      </c>
      <c r="E125" s="99">
        <v>1</v>
      </c>
      <c r="F125" s="100">
        <f t="shared" si="25"/>
        <v>-1</v>
      </c>
      <c r="G125" s="62"/>
      <c r="H125" s="71">
        <v>0</v>
      </c>
      <c r="I125" s="85">
        <v>0</v>
      </c>
      <c r="J125" s="99">
        <v>1</v>
      </c>
      <c r="K125" s="100">
        <f t="shared" si="26"/>
        <v>-1</v>
      </c>
      <c r="M125" s="71">
        <v>0</v>
      </c>
      <c r="N125" s="85">
        <v>0</v>
      </c>
      <c r="O125" s="69">
        <v>1</v>
      </c>
      <c r="P125" s="69">
        <v>0</v>
      </c>
      <c r="Q125" s="40">
        <f t="shared" si="27"/>
        <v>-1</v>
      </c>
      <c r="S125" s="47">
        <v>0</v>
      </c>
      <c r="T125" s="30">
        <v>0</v>
      </c>
      <c r="U125" s="48">
        <f t="shared" si="28"/>
        <v>0</v>
      </c>
    </row>
    <row r="126" spans="1:21" ht="15.6" x14ac:dyDescent="0.3">
      <c r="A126" s="65" t="s">
        <v>148</v>
      </c>
      <c r="C126" s="71">
        <v>0</v>
      </c>
      <c r="D126" s="85">
        <v>0</v>
      </c>
      <c r="E126" s="99">
        <v>0.9</v>
      </c>
      <c r="F126" s="100">
        <f t="shared" si="25"/>
        <v>-0.9</v>
      </c>
      <c r="G126" s="62"/>
      <c r="H126" s="71">
        <v>0</v>
      </c>
      <c r="I126" s="85">
        <v>0</v>
      </c>
      <c r="J126" s="99">
        <v>0.9</v>
      </c>
      <c r="K126" s="100">
        <f t="shared" si="26"/>
        <v>-0.9</v>
      </c>
      <c r="M126" s="71">
        <v>0</v>
      </c>
      <c r="N126" s="85">
        <v>0</v>
      </c>
      <c r="O126" s="69">
        <v>0.7</v>
      </c>
      <c r="P126" s="69">
        <v>0</v>
      </c>
      <c r="Q126" s="40">
        <f t="shared" si="27"/>
        <v>-0.7</v>
      </c>
      <c r="S126" s="47">
        <v>0</v>
      </c>
      <c r="T126" s="30">
        <v>0</v>
      </c>
      <c r="U126" s="48">
        <f t="shared" si="28"/>
        <v>0</v>
      </c>
    </row>
    <row r="127" spans="1:21" ht="15.6" x14ac:dyDescent="0.3">
      <c r="A127" s="65" t="s">
        <v>149</v>
      </c>
      <c r="C127" s="71">
        <v>0</v>
      </c>
      <c r="D127" s="85">
        <v>0</v>
      </c>
      <c r="E127" s="99">
        <v>1</v>
      </c>
      <c r="F127" s="100">
        <f t="shared" si="25"/>
        <v>-1</v>
      </c>
      <c r="G127" s="62"/>
      <c r="H127" s="71">
        <v>0</v>
      </c>
      <c r="I127" s="85">
        <v>0</v>
      </c>
      <c r="J127" s="99">
        <v>1</v>
      </c>
      <c r="K127" s="100">
        <f t="shared" si="26"/>
        <v>-1</v>
      </c>
      <c r="M127" s="71">
        <v>0</v>
      </c>
      <c r="N127" s="85">
        <v>0</v>
      </c>
      <c r="O127" s="69">
        <v>1</v>
      </c>
      <c r="P127" s="69">
        <v>0</v>
      </c>
      <c r="Q127" s="40">
        <f t="shared" si="27"/>
        <v>-1</v>
      </c>
      <c r="S127" s="47">
        <v>0</v>
      </c>
      <c r="T127" s="30">
        <v>0</v>
      </c>
      <c r="U127" s="48">
        <f t="shared" si="28"/>
        <v>0</v>
      </c>
    </row>
    <row r="128" spans="1:21" ht="15.6" x14ac:dyDescent="0.3">
      <c r="A128" s="65" t="s">
        <v>99</v>
      </c>
      <c r="C128" s="71">
        <v>0</v>
      </c>
      <c r="D128" s="85">
        <v>0</v>
      </c>
      <c r="E128" s="99">
        <v>86.2</v>
      </c>
      <c r="F128" s="100">
        <f t="shared" si="25"/>
        <v>-86.2</v>
      </c>
      <c r="G128" s="62"/>
      <c r="H128" s="71">
        <v>0</v>
      </c>
      <c r="I128" s="85">
        <v>0</v>
      </c>
      <c r="J128" s="99">
        <v>86.2</v>
      </c>
      <c r="K128" s="100">
        <f t="shared" si="26"/>
        <v>-86.2</v>
      </c>
      <c r="M128" s="71">
        <v>0</v>
      </c>
      <c r="N128" s="85">
        <v>0</v>
      </c>
      <c r="O128" s="69">
        <v>100</v>
      </c>
      <c r="P128" s="69">
        <v>0</v>
      </c>
      <c r="Q128" s="40">
        <f t="shared" si="27"/>
        <v>-100</v>
      </c>
      <c r="S128" s="56">
        <v>0</v>
      </c>
      <c r="T128" s="29">
        <v>0</v>
      </c>
      <c r="U128" s="57">
        <f t="shared" si="28"/>
        <v>0</v>
      </c>
    </row>
    <row r="129" spans="1:21" ht="15.6" x14ac:dyDescent="0.3">
      <c r="A129" s="95" t="s">
        <v>152</v>
      </c>
      <c r="C129" s="96">
        <f>SUM(C120:C128)</f>
        <v>0</v>
      </c>
      <c r="D129" s="32">
        <f>SUM(D120:D128)</f>
        <v>0</v>
      </c>
      <c r="E129" s="90">
        <f>SUM(E120:E128)</f>
        <v>100.7</v>
      </c>
      <c r="F129" s="91">
        <f>SUM(F120:F128)</f>
        <v>-100.7</v>
      </c>
      <c r="G129" s="62"/>
      <c r="H129" s="96">
        <f>SUM(H120:H128)</f>
        <v>0</v>
      </c>
      <c r="I129" s="32">
        <f>SUM(I120:I128)</f>
        <v>0</v>
      </c>
      <c r="J129" s="90">
        <f>SUM(J120:J128)</f>
        <v>100.7</v>
      </c>
      <c r="K129" s="91">
        <f>SUM(K120:K128)</f>
        <v>-100.7</v>
      </c>
      <c r="M129" s="96">
        <f>SUM(M120:M128)</f>
        <v>0</v>
      </c>
      <c r="N129" s="32">
        <f>SUM(N120:N128)</f>
        <v>0</v>
      </c>
      <c r="O129" s="101">
        <f>SUM(O120:O128)</f>
        <v>126</v>
      </c>
      <c r="P129" s="101">
        <f>SUM(P120:P128)</f>
        <v>0</v>
      </c>
      <c r="Q129" s="43">
        <f>SUM(Q120:Q128)</f>
        <v>-126</v>
      </c>
      <c r="S129" s="49">
        <f>SUM(S120:S128)</f>
        <v>0</v>
      </c>
      <c r="T129" s="22">
        <f>SUM(T120:T128)</f>
        <v>0</v>
      </c>
      <c r="U129" s="50">
        <f>SUM(U120:U128)</f>
        <v>0</v>
      </c>
    </row>
    <row r="130" spans="1:21" ht="7.5" customHeight="1" x14ac:dyDescent="0.3">
      <c r="A130" s="33"/>
      <c r="C130" s="71"/>
      <c r="D130" s="69"/>
      <c r="E130" s="99"/>
      <c r="F130" s="100"/>
      <c r="G130" s="62"/>
      <c r="H130" s="71"/>
      <c r="I130" s="69"/>
      <c r="J130" s="99"/>
      <c r="K130" s="100"/>
      <c r="M130" s="70"/>
      <c r="N130" s="69"/>
      <c r="O130" s="102"/>
      <c r="P130" s="102"/>
      <c r="Q130" s="40"/>
      <c r="S130" s="47"/>
      <c r="T130" s="30"/>
      <c r="U130" s="48"/>
    </row>
    <row r="131" spans="1:21" ht="15.6" x14ac:dyDescent="0.3">
      <c r="A131" s="34" t="s">
        <v>113</v>
      </c>
      <c r="C131" s="92">
        <f>C118+C129</f>
        <v>0</v>
      </c>
      <c r="D131" s="93">
        <f>D118+D129</f>
        <v>0</v>
      </c>
      <c r="E131" s="90">
        <f>E118+E129</f>
        <v>393.79999999999995</v>
      </c>
      <c r="F131" s="91">
        <f>F118+F129</f>
        <v>-393.79999999999995</v>
      </c>
      <c r="G131" s="62"/>
      <c r="H131" s="92">
        <f>H118+H129</f>
        <v>0</v>
      </c>
      <c r="I131" s="93">
        <f>I118+I129</f>
        <v>0</v>
      </c>
      <c r="J131" s="90">
        <f>J118+J129</f>
        <v>393.79999999999995</v>
      </c>
      <c r="K131" s="91">
        <f>K118+K129</f>
        <v>-393.79999999999995</v>
      </c>
      <c r="M131" s="89">
        <f>M118+M129</f>
        <v>0</v>
      </c>
      <c r="N131" s="31">
        <f>N118+N129</f>
        <v>0</v>
      </c>
      <c r="O131" s="101">
        <f>O118+O129</f>
        <v>392.3</v>
      </c>
      <c r="P131" s="101">
        <f>P118+P129</f>
        <v>0</v>
      </c>
      <c r="Q131" s="43">
        <f>Q118+Q129</f>
        <v>-392.3</v>
      </c>
      <c r="S131" s="49">
        <f>S118+S129</f>
        <v>0</v>
      </c>
      <c r="T131" s="22">
        <f>T118+T129</f>
        <v>0</v>
      </c>
      <c r="U131" s="50">
        <f>U118+U129</f>
        <v>0</v>
      </c>
    </row>
    <row r="132" spans="1:21" ht="9" customHeight="1" x14ac:dyDescent="0.3">
      <c r="A132" s="33"/>
      <c r="C132" s="71"/>
      <c r="D132" s="69"/>
      <c r="E132" s="69"/>
      <c r="F132" s="40"/>
      <c r="G132" s="62"/>
      <c r="H132" s="71"/>
      <c r="I132" s="69"/>
      <c r="J132" s="69"/>
      <c r="K132" s="40"/>
      <c r="M132" s="70"/>
      <c r="N132" s="69"/>
      <c r="O132" s="72"/>
      <c r="P132" s="72"/>
      <c r="Q132" s="40"/>
      <c r="S132" s="47"/>
      <c r="T132" s="30"/>
      <c r="U132" s="48"/>
    </row>
    <row r="133" spans="1:21" ht="15.6" x14ac:dyDescent="0.3">
      <c r="A133" s="33" t="s">
        <v>96</v>
      </c>
      <c r="C133" s="61">
        <v>-21.6</v>
      </c>
      <c r="D133" s="62">
        <v>0</v>
      </c>
      <c r="E133" s="62">
        <v>95.1</v>
      </c>
      <c r="F133" s="40">
        <f>C133-D133-E133</f>
        <v>-116.69999999999999</v>
      </c>
      <c r="G133" s="62"/>
      <c r="H133" s="61">
        <v>-21.6</v>
      </c>
      <c r="I133" s="62">
        <v>0</v>
      </c>
      <c r="J133" s="62">
        <v>95.1</v>
      </c>
      <c r="K133" s="40">
        <f>H133-I133-J133</f>
        <v>-116.69999999999999</v>
      </c>
      <c r="M133" s="70">
        <v>0</v>
      </c>
      <c r="N133" s="62">
        <v>0</v>
      </c>
      <c r="O133" s="62">
        <v>70.3</v>
      </c>
      <c r="P133" s="62"/>
      <c r="Q133" s="40">
        <f>M133-N133-O133</f>
        <v>-70.3</v>
      </c>
      <c r="S133" s="47">
        <v>0</v>
      </c>
      <c r="T133" s="30">
        <v>0</v>
      </c>
      <c r="U133" s="48">
        <f>S133-T133</f>
        <v>0</v>
      </c>
    </row>
    <row r="134" spans="1:21" ht="15.6" x14ac:dyDescent="0.3">
      <c r="A134" s="33" t="s">
        <v>97</v>
      </c>
      <c r="C134" s="61">
        <v>150</v>
      </c>
      <c r="D134" s="62">
        <v>0</v>
      </c>
      <c r="E134" s="62">
        <v>3.5</v>
      </c>
      <c r="F134" s="40">
        <f>C134-D134-E134</f>
        <v>146.5</v>
      </c>
      <c r="G134" s="62"/>
      <c r="H134" s="61">
        <v>149.9</v>
      </c>
      <c r="I134" s="62">
        <v>0</v>
      </c>
      <c r="J134" s="62">
        <v>3.5</v>
      </c>
      <c r="K134" s="40">
        <f>H134-I134-J134</f>
        <v>146.4</v>
      </c>
      <c r="M134" s="61">
        <v>50</v>
      </c>
      <c r="N134" s="62">
        <v>0</v>
      </c>
      <c r="O134" s="62">
        <v>4.5</v>
      </c>
      <c r="P134" s="62"/>
      <c r="Q134" s="40">
        <f>M134-N134-O134</f>
        <v>45.5</v>
      </c>
      <c r="S134" s="47">
        <v>0</v>
      </c>
      <c r="T134" s="30">
        <v>0</v>
      </c>
      <c r="U134" s="48">
        <f>S134-T134</f>
        <v>0</v>
      </c>
    </row>
    <row r="135" spans="1:21" ht="15.6" x14ac:dyDescent="0.3">
      <c r="A135" s="33" t="s">
        <v>98</v>
      </c>
      <c r="C135" s="61">
        <v>-60.5</v>
      </c>
      <c r="D135" s="62">
        <v>0</v>
      </c>
      <c r="E135" s="62">
        <v>0</v>
      </c>
      <c r="F135" s="40">
        <f>C135-D135-E135</f>
        <v>-60.5</v>
      </c>
      <c r="G135" s="62"/>
      <c r="H135" s="61">
        <v>-60.6</v>
      </c>
      <c r="I135" s="62">
        <v>0</v>
      </c>
      <c r="J135" s="62">
        <v>0</v>
      </c>
      <c r="K135" s="40">
        <f>H135-I135-J135</f>
        <v>-60.6</v>
      </c>
      <c r="M135" s="61">
        <v>-43.2</v>
      </c>
      <c r="N135" s="62">
        <v>0</v>
      </c>
      <c r="O135" s="62">
        <v>0</v>
      </c>
      <c r="P135" s="62"/>
      <c r="Q135" s="40">
        <f>M135-N135-O135</f>
        <v>-43.2</v>
      </c>
      <c r="S135" s="47">
        <v>0</v>
      </c>
      <c r="T135" s="30">
        <v>0</v>
      </c>
      <c r="U135" s="48">
        <f>S135-T135</f>
        <v>0</v>
      </c>
    </row>
    <row r="136" spans="1:21" ht="15.6" x14ac:dyDescent="0.3">
      <c r="A136" s="33" t="s">
        <v>104</v>
      </c>
      <c r="C136" s="61">
        <v>8</v>
      </c>
      <c r="D136" s="62">
        <v>-276.5</v>
      </c>
      <c r="E136" s="62">
        <v>0</v>
      </c>
      <c r="F136" s="40">
        <f>C136-D136-E136</f>
        <v>284.5</v>
      </c>
      <c r="G136" s="62"/>
      <c r="H136" s="61">
        <v>0</v>
      </c>
      <c r="I136" s="69">
        <v>-61.8</v>
      </c>
      <c r="J136" s="69">
        <v>0</v>
      </c>
      <c r="K136" s="40">
        <f>H136-I136-J136</f>
        <v>61.8</v>
      </c>
      <c r="M136" s="61">
        <v>0</v>
      </c>
      <c r="N136" s="69">
        <v>-70.5</v>
      </c>
      <c r="O136" s="69">
        <v>0</v>
      </c>
      <c r="P136" s="69"/>
      <c r="Q136" s="40">
        <f>M136-N136-O136</f>
        <v>70.5</v>
      </c>
      <c r="S136" s="47">
        <v>0</v>
      </c>
      <c r="T136" s="30">
        <v>0</v>
      </c>
      <c r="U136" s="48">
        <f>S136-T136</f>
        <v>0</v>
      </c>
    </row>
    <row r="137" spans="1:21" ht="15.6" x14ac:dyDescent="0.3">
      <c r="A137" s="33"/>
      <c r="C137" s="61"/>
      <c r="D137" s="62"/>
      <c r="E137" s="62"/>
      <c r="F137" s="40"/>
      <c r="H137" s="61"/>
      <c r="I137" s="62"/>
      <c r="J137" s="62"/>
      <c r="K137" s="40"/>
      <c r="M137" s="61"/>
      <c r="N137" s="62"/>
      <c r="O137" s="62"/>
      <c r="P137" s="62"/>
      <c r="Q137" s="40"/>
      <c r="S137" s="47"/>
      <c r="T137" s="30"/>
      <c r="U137" s="48"/>
    </row>
    <row r="138" spans="1:21" ht="9.75" customHeight="1" x14ac:dyDescent="0.3">
      <c r="A138" s="33"/>
      <c r="C138" s="61"/>
      <c r="D138" s="62"/>
      <c r="E138" s="62"/>
      <c r="F138" s="40"/>
      <c r="H138" s="61"/>
      <c r="I138" s="62"/>
      <c r="J138" s="62"/>
      <c r="K138" s="40"/>
      <c r="M138" s="61"/>
      <c r="N138" s="62"/>
      <c r="O138" s="62"/>
      <c r="P138" s="62"/>
      <c r="Q138" s="40"/>
      <c r="S138" s="47"/>
      <c r="T138" s="30"/>
      <c r="U138" s="48"/>
    </row>
    <row r="139" spans="1:21" ht="16.2" thickBot="1" x14ac:dyDescent="0.35">
      <c r="A139" s="73" t="s">
        <v>63</v>
      </c>
      <c r="B139" s="34"/>
      <c r="C139" s="75">
        <f>C76+C131+SUM(C133:C136)</f>
        <v>3772.9000000000005</v>
      </c>
      <c r="D139" s="9">
        <f>D76+D131+SUM(D133:D136)</f>
        <v>0</v>
      </c>
      <c r="E139" s="9">
        <f>E76+E131+SUM(E133:E136)</f>
        <v>967.5</v>
      </c>
      <c r="F139" s="76">
        <f>F76+F131+SUM(F133:F136)</f>
        <v>2805.4000000000005</v>
      </c>
      <c r="G139" s="62"/>
      <c r="H139" s="75">
        <f>H76+H131+SUM(H133:H136)</f>
        <v>2570.6</v>
      </c>
      <c r="I139" s="9">
        <f>I76+I131+SUM(I133:I136)</f>
        <v>0</v>
      </c>
      <c r="J139" s="9">
        <f>J76+J131+SUM(J133:J136)</f>
        <v>690.44999999999993</v>
      </c>
      <c r="K139" s="76">
        <f>K76+K131+SUM(K133:K136)</f>
        <v>1880.1499999999999</v>
      </c>
      <c r="M139" s="75">
        <f t="shared" ref="M139:U139" si="29">M76+M131+SUM(M133:M136)</f>
        <v>2211.8000000000002</v>
      </c>
      <c r="N139" s="9">
        <f t="shared" si="29"/>
        <v>0</v>
      </c>
      <c r="O139" s="9">
        <f t="shared" si="29"/>
        <v>668.19999999999993</v>
      </c>
      <c r="P139" s="9">
        <f t="shared" si="29"/>
        <v>0</v>
      </c>
      <c r="Q139" s="76">
        <f t="shared" si="29"/>
        <v>1560.5000000000005</v>
      </c>
      <c r="S139" s="77">
        <f t="shared" si="29"/>
        <v>614.1</v>
      </c>
      <c r="T139" s="78">
        <f t="shared" si="29"/>
        <v>707</v>
      </c>
      <c r="U139" s="79">
        <f t="shared" si="29"/>
        <v>-92.9</v>
      </c>
    </row>
    <row r="140" spans="1:21" ht="14.4" thickTop="1" thickBot="1" x14ac:dyDescent="0.3">
      <c r="C140" s="44"/>
      <c r="D140" s="45"/>
      <c r="E140" s="45"/>
      <c r="F140" s="46"/>
      <c r="H140" s="44"/>
      <c r="I140" s="45"/>
      <c r="J140" s="45"/>
      <c r="K140" s="46"/>
      <c r="M140" s="44"/>
      <c r="N140" s="45"/>
      <c r="O140" s="45"/>
      <c r="P140" s="45"/>
      <c r="Q140" s="46"/>
      <c r="S140" s="44"/>
      <c r="T140" s="45"/>
      <c r="U140" s="46"/>
    </row>
    <row r="142" spans="1:21" x14ac:dyDescent="0.25">
      <c r="A142" s="84"/>
      <c r="C142" t="s">
        <v>109</v>
      </c>
    </row>
    <row r="143" spans="1:21" x14ac:dyDescent="0.25">
      <c r="O143" s="5"/>
    </row>
  </sheetData>
  <mergeCells count="5">
    <mergeCell ref="I1:M1"/>
    <mergeCell ref="I2:M2"/>
    <mergeCell ref="C4:F4"/>
    <mergeCell ref="H4:K4"/>
    <mergeCell ref="M4:Q4"/>
  </mergeCells>
  <phoneticPr fontId="0" type="noConversion"/>
  <printOptions horizontalCentered="1"/>
  <pageMargins left="0.3" right="0.41" top="0.17" bottom="0.19" header="0.17" footer="0.2"/>
  <pageSetup scale="50" fitToHeight="0" orientation="landscape" r:id="rId1"/>
  <headerFooter alignWithMargins="0"/>
  <rowBreaks count="1" manualBreakCount="1">
    <brk id="76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6" topLeftCell="A8" activePane="bottomLeft"/>
      <selection activeCell="J9" sqref="J9"/>
      <selection pane="bottomLeft" activeCell="D24" sqref="D24"/>
    </sheetView>
  </sheetViews>
  <sheetFormatPr defaultRowHeight="13.2" x14ac:dyDescent="0.25"/>
  <cols>
    <col min="1" max="1" width="31.6640625" bestFit="1" customWidth="1"/>
    <col min="2" max="2" width="14.6640625" customWidth="1"/>
    <col min="3" max="5" width="12.33203125" customWidth="1"/>
    <col min="6" max="6" width="12.6640625" customWidth="1"/>
    <col min="7" max="7" width="5.33203125" customWidth="1"/>
    <col min="8" max="11" width="12.33203125" customWidth="1"/>
    <col min="12" max="12" width="3.88671875" customWidth="1"/>
    <col min="13" max="13" width="14.88671875" customWidth="1"/>
    <col min="14" max="14" width="4.109375" customWidth="1"/>
    <col min="15" max="15" width="14.6640625" customWidth="1"/>
    <col min="16" max="16" width="4.44140625" customWidth="1"/>
    <col min="17" max="17" width="12.109375" customWidth="1"/>
  </cols>
  <sheetData>
    <row r="1" spans="1:17" ht="15.6" x14ac:dyDescent="0.3">
      <c r="F1" s="107" t="s">
        <v>69</v>
      </c>
      <c r="G1" s="107"/>
      <c r="H1" s="107"/>
    </row>
    <row r="2" spans="1:17" ht="15.6" x14ac:dyDescent="0.3">
      <c r="F2" s="107" t="s">
        <v>1</v>
      </c>
      <c r="G2" s="107"/>
      <c r="H2" s="107"/>
    </row>
    <row r="4" spans="1:17" ht="13.8" thickBot="1" x14ac:dyDescent="0.3"/>
    <row r="5" spans="1:17" ht="16.2" thickBot="1" x14ac:dyDescent="0.35">
      <c r="C5" s="104" t="s">
        <v>3</v>
      </c>
      <c r="D5" s="105"/>
      <c r="E5" s="105"/>
      <c r="F5" s="106"/>
      <c r="H5" s="104" t="s">
        <v>8</v>
      </c>
      <c r="I5" s="105"/>
      <c r="J5" s="105"/>
      <c r="K5" s="106"/>
    </row>
    <row r="6" spans="1:17" ht="15.6" x14ac:dyDescent="0.3">
      <c r="C6" s="14"/>
      <c r="D6" s="14" t="s">
        <v>5</v>
      </c>
      <c r="E6" s="14" t="s">
        <v>84</v>
      </c>
      <c r="F6" s="14" t="s">
        <v>7</v>
      </c>
      <c r="H6" s="14"/>
      <c r="I6" s="14" t="s">
        <v>5</v>
      </c>
      <c r="J6" s="14" t="s">
        <v>84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85</v>
      </c>
      <c r="F7" s="15" t="s">
        <v>4</v>
      </c>
      <c r="H7" s="15" t="s">
        <v>4</v>
      </c>
      <c r="I7" s="15" t="s">
        <v>6</v>
      </c>
      <c r="J7" s="15" t="s">
        <v>85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6" x14ac:dyDescent="0.3">
      <c r="A9" s="11" t="s">
        <v>70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5">
      <c r="F10" s="4"/>
      <c r="K10" s="4"/>
      <c r="M10" s="21"/>
      <c r="N10" s="21"/>
      <c r="O10" s="21"/>
      <c r="P10" s="21"/>
      <c r="Q10" s="21"/>
    </row>
    <row r="11" spans="1:17" ht="15.6" x14ac:dyDescent="0.3">
      <c r="A11" s="11" t="s">
        <v>66</v>
      </c>
      <c r="M11" s="21"/>
      <c r="N11" s="21"/>
      <c r="O11" s="21"/>
      <c r="P11" s="21"/>
      <c r="Q11" s="21"/>
    </row>
    <row r="12" spans="1:17" ht="14.4" x14ac:dyDescent="0.3">
      <c r="A12" s="12" t="s">
        <v>59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4.4" x14ac:dyDescent="0.3">
      <c r="A13" s="12" t="s">
        <v>60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5">
      <c r="M14" s="21"/>
      <c r="N14" s="21"/>
      <c r="O14" s="21"/>
      <c r="P14" s="21"/>
      <c r="Q14" s="21"/>
    </row>
    <row r="15" spans="1:17" ht="15.6" x14ac:dyDescent="0.3">
      <c r="A15" s="11" t="s">
        <v>61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5">
      <c r="M16" s="21"/>
      <c r="N16" s="21"/>
      <c r="O16" s="21"/>
      <c r="P16" s="21"/>
      <c r="Q16" s="21"/>
    </row>
    <row r="17" spans="1:17" ht="15.6" x14ac:dyDescent="0.3">
      <c r="A17" s="11" t="s">
        <v>62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5">
      <c r="M18" s="21"/>
      <c r="N18" s="21"/>
      <c r="O18" s="21"/>
      <c r="P18" s="21"/>
      <c r="Q18" s="21"/>
    </row>
    <row r="19" spans="1:17" ht="14.4" x14ac:dyDescent="0.3">
      <c r="B19" s="20" t="s">
        <v>63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4.4" x14ac:dyDescent="0.3">
      <c r="B20" s="20"/>
    </row>
    <row r="21" spans="1:17" ht="14.4" x14ac:dyDescent="0.3">
      <c r="B21" s="20" t="s">
        <v>64</v>
      </c>
      <c r="F21" s="5"/>
      <c r="K21" s="5"/>
    </row>
    <row r="22" spans="1:17" ht="14.4" x14ac:dyDescent="0.3">
      <c r="B22" s="20"/>
    </row>
    <row r="23" spans="1:17" ht="15" thickBot="1" x14ac:dyDescent="0.35">
      <c r="B23" s="20" t="s">
        <v>65</v>
      </c>
      <c r="F23" s="9">
        <f>SUM(F19:F22)</f>
        <v>-175.5</v>
      </c>
      <c r="K23" s="9">
        <f>SUM(K19:K22)</f>
        <v>-49.599999999999994</v>
      </c>
    </row>
    <row r="24" spans="1:17" ht="13.8" thickTop="1" x14ac:dyDescent="0.25"/>
    <row r="26" spans="1:17" x14ac:dyDescent="0.25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6" topLeftCell="A9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E1" s="107" t="s">
        <v>71</v>
      </c>
      <c r="F1" s="107"/>
      <c r="G1" s="107"/>
    </row>
    <row r="2" spans="1:15" ht="15.6" x14ac:dyDescent="0.3">
      <c r="E2" s="107" t="s">
        <v>1</v>
      </c>
      <c r="F2" s="107"/>
      <c r="G2" s="107"/>
    </row>
    <row r="4" spans="1:15" ht="13.8" thickBot="1" x14ac:dyDescent="0.3"/>
    <row r="5" spans="1:15" ht="16.2" thickBot="1" x14ac:dyDescent="0.35">
      <c r="C5" s="104" t="s">
        <v>3</v>
      </c>
      <c r="D5" s="105"/>
      <c r="E5" s="106"/>
      <c r="G5" s="104" t="s">
        <v>8</v>
      </c>
      <c r="H5" s="105"/>
      <c r="I5" s="106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5">
      <c r="A9" s="10" t="s">
        <v>75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5">
      <c r="A10" s="10" t="s">
        <v>78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5">
      <c r="A11" s="10" t="s">
        <v>83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5">
      <c r="A12" s="10" t="s">
        <v>76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5">
      <c r="A13" s="10" t="s">
        <v>74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5">
      <c r="A14" s="10" t="s">
        <v>79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5">
      <c r="A15" s="10" t="s">
        <v>72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5">
      <c r="A16" s="10" t="s">
        <v>77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5">
      <c r="A17" s="10" t="s">
        <v>73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6" x14ac:dyDescent="0.3">
      <c r="A18" s="11" t="s">
        <v>80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5">
      <c r="E19" s="4"/>
      <c r="I19" s="4"/>
      <c r="K19" s="21"/>
      <c r="L19" s="21"/>
      <c r="M19" s="21"/>
      <c r="N19" s="21"/>
      <c r="O19" s="21"/>
    </row>
    <row r="20" spans="1:15" ht="13.8" x14ac:dyDescent="0.25">
      <c r="A20" s="3"/>
      <c r="K20" s="21"/>
      <c r="L20" s="21"/>
      <c r="M20" s="21"/>
      <c r="N20" s="21"/>
      <c r="O20" s="21"/>
    </row>
    <row r="21" spans="1:15" ht="15.6" x14ac:dyDescent="0.3">
      <c r="A21" s="11" t="s">
        <v>66</v>
      </c>
      <c r="K21" s="21"/>
      <c r="L21" s="21"/>
      <c r="M21" s="21"/>
      <c r="N21" s="21"/>
      <c r="O21" s="21"/>
    </row>
    <row r="22" spans="1:15" ht="14.4" x14ac:dyDescent="0.3">
      <c r="A22" s="12" t="s">
        <v>59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5">
      <c r="K23" s="21"/>
      <c r="L23" s="21"/>
      <c r="M23" s="21"/>
      <c r="N23" s="21"/>
      <c r="O23" s="21"/>
    </row>
    <row r="24" spans="1:15" ht="15.6" x14ac:dyDescent="0.3">
      <c r="A24" s="11" t="s">
        <v>61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5">
      <c r="K25" s="21"/>
      <c r="L25" s="21"/>
      <c r="M25" s="21"/>
      <c r="N25" s="21"/>
      <c r="O25" s="21"/>
    </row>
    <row r="26" spans="1:15" ht="15.6" x14ac:dyDescent="0.3">
      <c r="A26" s="11" t="s">
        <v>62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5">
      <c r="K27" s="21"/>
      <c r="L27" s="21"/>
      <c r="M27" s="21"/>
      <c r="N27" s="21"/>
      <c r="O27" s="21"/>
    </row>
    <row r="28" spans="1:15" ht="14.4" x14ac:dyDescent="0.3">
      <c r="B28" s="20" t="s">
        <v>63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4.4" x14ac:dyDescent="0.3">
      <c r="B29" s="20"/>
    </row>
    <row r="30" spans="1:15" ht="14.4" x14ac:dyDescent="0.3">
      <c r="B30" s="20" t="s">
        <v>64</v>
      </c>
      <c r="E30" s="5"/>
      <c r="I30" s="5"/>
    </row>
    <row r="31" spans="1:15" ht="14.4" x14ac:dyDescent="0.3">
      <c r="B31" s="20"/>
    </row>
    <row r="32" spans="1:15" ht="15" thickBot="1" x14ac:dyDescent="0.35">
      <c r="B32" s="20" t="s">
        <v>65</v>
      </c>
      <c r="E32" s="9">
        <f>SUM(E28:E31)</f>
        <v>0</v>
      </c>
      <c r="I32" s="9">
        <f>SUM(I28:I31)</f>
        <v>-25.900000000000002</v>
      </c>
    </row>
    <row r="33" spans="1:1" ht="13.8" thickTop="1" x14ac:dyDescent="0.25"/>
    <row r="35" spans="1:1" x14ac:dyDescent="0.25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6" topLeftCell="A8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D1" s="107" t="s">
        <v>81</v>
      </c>
      <c r="E1" s="107"/>
      <c r="F1" s="107"/>
      <c r="G1" s="107"/>
      <c r="H1" s="107"/>
    </row>
    <row r="2" spans="1:15" ht="15.6" x14ac:dyDescent="0.3">
      <c r="E2" s="107" t="s">
        <v>1</v>
      </c>
      <c r="F2" s="107"/>
      <c r="G2" s="107"/>
    </row>
    <row r="4" spans="1:15" ht="13.8" thickBot="1" x14ac:dyDescent="0.3"/>
    <row r="5" spans="1:15" ht="16.2" thickBot="1" x14ac:dyDescent="0.35">
      <c r="C5" s="104" t="s">
        <v>3</v>
      </c>
      <c r="D5" s="105"/>
      <c r="E5" s="106"/>
      <c r="G5" s="104" t="s">
        <v>8</v>
      </c>
      <c r="H5" s="105"/>
      <c r="I5" s="106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6" x14ac:dyDescent="0.3">
      <c r="A9" s="11" t="s">
        <v>82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5">
      <c r="E10" s="4"/>
      <c r="I10" s="4"/>
      <c r="K10" s="21"/>
      <c r="L10" s="21"/>
      <c r="M10" s="21"/>
      <c r="N10" s="21"/>
      <c r="O10" s="21"/>
    </row>
    <row r="11" spans="1:15" ht="15.6" x14ac:dyDescent="0.3">
      <c r="A11" s="11" t="s">
        <v>66</v>
      </c>
      <c r="K11" s="21"/>
      <c r="L11" s="21"/>
      <c r="M11" s="21"/>
      <c r="N11" s="21"/>
      <c r="O11" s="21"/>
    </row>
    <row r="12" spans="1:15" ht="14.4" x14ac:dyDescent="0.3">
      <c r="A12" s="12" t="s">
        <v>59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5">
      <c r="K13" s="21"/>
      <c r="L13" s="21"/>
      <c r="M13" s="21"/>
      <c r="N13" s="21"/>
      <c r="O13" s="21"/>
    </row>
    <row r="14" spans="1:15" ht="15.6" x14ac:dyDescent="0.3">
      <c r="A14" s="11" t="s">
        <v>61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5">
      <c r="K15" s="21"/>
      <c r="L15" s="21"/>
      <c r="M15" s="21"/>
      <c r="N15" s="21"/>
      <c r="O15" s="21"/>
    </row>
    <row r="16" spans="1:15" ht="15.6" x14ac:dyDescent="0.3">
      <c r="A16" s="11" t="s">
        <v>62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5">
      <c r="K17" s="21"/>
      <c r="L17" s="21"/>
      <c r="M17" s="21"/>
      <c r="N17" s="21"/>
      <c r="O17" s="21"/>
    </row>
    <row r="18" spans="1:15" ht="14.4" x14ac:dyDescent="0.3">
      <c r="B18" s="20" t="s">
        <v>63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4.4" x14ac:dyDescent="0.3">
      <c r="B19" s="20"/>
    </row>
    <row r="20" spans="1:15" ht="14.4" x14ac:dyDescent="0.3">
      <c r="B20" s="20" t="s">
        <v>64</v>
      </c>
      <c r="E20" s="5"/>
      <c r="I20" s="5"/>
    </row>
    <row r="21" spans="1:15" ht="14.4" x14ac:dyDescent="0.3">
      <c r="B21" s="20"/>
    </row>
    <row r="22" spans="1:15" ht="15" thickBot="1" x14ac:dyDescent="0.35">
      <c r="B22" s="20" t="s">
        <v>65</v>
      </c>
      <c r="E22" s="9">
        <f>SUM(E18:E21)</f>
        <v>0</v>
      </c>
      <c r="I22" s="9">
        <f>SUM(I18:I21)</f>
        <v>-2.7</v>
      </c>
    </row>
    <row r="23" spans="1:15" ht="13.8" thickTop="1" x14ac:dyDescent="0.25"/>
    <row r="25" spans="1:15" x14ac:dyDescent="0.25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  <vt:lpstr>ENA!Print_Titles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Havlíček Jan</cp:lastModifiedBy>
  <cp:lastPrinted>2001-11-12T16:57:40Z</cp:lastPrinted>
  <dcterms:created xsi:type="dcterms:W3CDTF">2001-09-05T18:50:39Z</dcterms:created>
  <dcterms:modified xsi:type="dcterms:W3CDTF">2023-09-10T16:01:20Z</dcterms:modified>
</cp:coreProperties>
</file>