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H16" i="8"/>
  <c r="I16" i="8"/>
  <c r="H17" i="8"/>
  <c r="I17" i="8"/>
  <c r="H18" i="8"/>
  <c r="I18" i="8"/>
  <c r="B23" i="8"/>
  <c r="D23" i="8"/>
  <c r="B24" i="8"/>
  <c r="D24" i="8"/>
  <c r="B25" i="8"/>
  <c r="D25" i="8"/>
  <c r="B26" i="8"/>
  <c r="D26" i="8"/>
  <c r="B28" i="8"/>
  <c r="C28" i="8"/>
  <c r="D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C34" i="7"/>
  <c r="D34" i="7"/>
  <c r="F34" i="7"/>
  <c r="G34" i="7"/>
  <c r="I34" i="7"/>
  <c r="J34" i="7"/>
  <c r="L34" i="7"/>
  <c r="M34" i="7"/>
  <c r="O34" i="7"/>
  <c r="P34" i="7"/>
  <c r="R34" i="7"/>
  <c r="S34" i="7"/>
</calcChain>
</file>

<file path=xl/sharedStrings.xml><?xml version="1.0" encoding="utf-8"?>
<sst xmlns="http://schemas.openxmlformats.org/spreadsheetml/2006/main" count="1254" uniqueCount="380">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</sst>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8" sqref="E148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09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  <col min="43" max="43" width="21.6640625" customWidth="1"/>
    <col min="46" max="46" width="11.88671875" customWidth="1"/>
    <col min="47" max="47" width="17.554687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3.2"/>
  <cols>
    <col min="17" max="22" width="9.33203125" bestFit="1" customWidth="1"/>
    <col min="24" max="25" width="10.33203125" bestFit="1" customWidth="1"/>
    <col min="26" max="29" width="9.33203125" bestFit="1" customWidth="1"/>
  </cols>
  <sheetData>
    <row r="1" spans="1:30" ht="30">
      <c r="A1" s="158" t="s">
        <v>367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30" ht="30">
      <c r="A2" s="158" t="s">
        <v>357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9" t="s">
        <v>305</v>
      </c>
      <c r="C6" s="159"/>
      <c r="D6" s="159"/>
      <c r="E6" s="159"/>
      <c r="F6" s="159"/>
      <c r="G6" s="159"/>
      <c r="H6" s="159"/>
      <c r="I6" s="159"/>
      <c r="J6" s="159"/>
      <c r="K6" s="159"/>
      <c r="L6" s="159" t="s">
        <v>306</v>
      </c>
      <c r="M6" s="159"/>
      <c r="N6" s="159"/>
      <c r="S6" s="46" t="s">
        <v>368</v>
      </c>
      <c r="Z6" s="46" t="s">
        <v>369</v>
      </c>
    </row>
    <row r="7" spans="1:30" ht="39.6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7" t="s">
        <v>362</v>
      </c>
      <c r="G8" s="157"/>
      <c r="H8" s="157"/>
      <c r="I8" s="157"/>
      <c r="J8" s="157"/>
      <c r="K8" s="157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6.4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opLeftCell="G1" workbookViewId="0">
      <selection activeCell="U24" sqref="U24"/>
    </sheetView>
  </sheetViews>
  <sheetFormatPr defaultRowHeight="13.2"/>
  <cols>
    <col min="1" max="1" width="33" bestFit="1" customWidth="1"/>
    <col min="2" max="2" width="6.33203125" customWidth="1"/>
  </cols>
  <sheetData>
    <row r="1" spans="1:19">
      <c r="R1" s="14" t="s">
        <v>378</v>
      </c>
      <c r="S1" s="14"/>
    </row>
    <row r="2" spans="1:19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</row>
    <row r="3" spans="1:19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19">
      <c r="A4" s="58"/>
    </row>
    <row r="5" spans="1:19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</row>
    <row r="6" spans="1:19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</row>
    <row r="7" spans="1:19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</row>
    <row r="8" spans="1:19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</row>
    <row r="9" spans="1:19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</row>
    <row r="10" spans="1:19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</row>
    <row r="11" spans="1:19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</row>
    <row r="12" spans="1:19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</row>
    <row r="13" spans="1:19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</row>
    <row r="14" spans="1:19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</row>
    <row r="15" spans="1:19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</row>
    <row r="16" spans="1:19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</row>
    <row r="17" spans="1:19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</row>
    <row r="18" spans="1:19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</row>
    <row r="19" spans="1:19">
      <c r="A19" s="58" t="s">
        <v>298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</row>
    <row r="20" spans="1:19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</row>
    <row r="21" spans="1:19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</row>
    <row r="22" spans="1:19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</row>
    <row r="23" spans="1:19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</row>
    <row r="24" spans="1:19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</row>
    <row r="25" spans="1:19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</row>
    <row r="26" spans="1:19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</row>
    <row r="27" spans="1:19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</row>
    <row r="28" spans="1:19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</row>
    <row r="29" spans="1:19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</row>
    <row r="30" spans="1:19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</row>
    <row r="31" spans="1:19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</row>
    <row r="32" spans="1:19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</row>
    <row r="33" spans="1:19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</row>
    <row r="34" spans="1:19">
      <c r="A34" s="58" t="s">
        <v>299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</row>
    <row r="35" spans="1:19">
      <c r="A35" s="58"/>
    </row>
    <row r="36" spans="1:19">
      <c r="A36" s="58"/>
    </row>
    <row r="37" spans="1:19">
      <c r="A37" s="58"/>
    </row>
    <row r="38" spans="1:19">
      <c r="A38" s="58"/>
    </row>
    <row r="39" spans="1:19">
      <c r="A39" s="58"/>
    </row>
    <row r="40" spans="1:19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abSelected="1" topLeftCell="A25" workbookViewId="0">
      <selection activeCell="I31" sqref="I31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23.88671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6">
        <v>2001</v>
      </c>
      <c r="C2" s="156"/>
      <c r="D2" s="156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371</v>
      </c>
    </row>
    <row r="15" spans="1:10">
      <c r="B15" s="42"/>
      <c r="H15" s="46" t="s">
        <v>101</v>
      </c>
      <c r="I15" s="46" t="s">
        <v>102</v>
      </c>
    </row>
    <row r="16" spans="1:10">
      <c r="H16" s="23">
        <f>PGE!E147</f>
        <v>30686.646265000003</v>
      </c>
      <c r="I16" s="23">
        <f>SCE!E142</f>
        <v>28034.100000000002</v>
      </c>
    </row>
    <row r="17" spans="1:9">
      <c r="A17" t="s">
        <v>131</v>
      </c>
      <c r="H17" s="23">
        <f>H18-H16</f>
        <v>51304.324661999999</v>
      </c>
      <c r="I17" s="23">
        <f>I18-I16</f>
        <v>55745.899999999994</v>
      </c>
    </row>
    <row r="18" spans="1:9">
      <c r="H18" s="23">
        <f>PGE!E150</f>
        <v>81990.970927000002</v>
      </c>
      <c r="I18" s="23">
        <f>SCE!E145</f>
        <v>83780</v>
      </c>
    </row>
    <row r="21" spans="1:9">
      <c r="B21" s="46" t="s">
        <v>101</v>
      </c>
      <c r="C21" s="46" t="s">
        <v>102</v>
      </c>
      <c r="D21" s="46" t="s">
        <v>103</v>
      </c>
    </row>
    <row r="23" spans="1:9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9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9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9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9">
      <c r="B27" s="50"/>
      <c r="C27" s="50"/>
      <c r="D27" s="50"/>
    </row>
    <row r="28" spans="1:9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9">
      <c r="B29" s="50"/>
      <c r="C29" s="50"/>
      <c r="D29" s="50"/>
    </row>
    <row r="30" spans="1:9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9">
      <c r="B31" s="50"/>
      <c r="C31" s="50"/>
      <c r="D31" s="50"/>
    </row>
    <row r="32" spans="1:9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295</v>
      </c>
      <c r="B43" s="60">
        <f>IF(I10=1,0,H16/H18*(B25*0.8724)+129)</f>
        <v>314.9093629925473</v>
      </c>
      <c r="C43" s="60">
        <f>IF(I10=1,0,I16/I18*(0.8724*C25)+95)</f>
        <v>182.57561055144424</v>
      </c>
      <c r="D43" s="61">
        <v>0</v>
      </c>
      <c r="F43" s="128">
        <f>+B43/B$6*100</f>
        <v>0.60528045904756644</v>
      </c>
      <c r="G43" s="65">
        <f t="shared" si="0"/>
        <v>0.31259842438840701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4170.3694154474806</v>
      </c>
      <c r="C45" s="60">
        <f>SUM(C39:C44)</f>
        <v>4661.4637474695628</v>
      </c>
      <c r="D45" s="61">
        <f>SUM(D39:D44)</f>
        <v>1478.3484507410635</v>
      </c>
      <c r="F45" s="128">
        <f>+B45/B$6*100</f>
        <v>8.0157766355131255</v>
      </c>
      <c r="G45" s="65">
        <f>+C45/C$6*100</f>
        <v>7.9811658216642227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10">
      <c r="A49" s="56" t="s">
        <v>47</v>
      </c>
      <c r="B49" s="60">
        <f>SUM(B45:B47)</f>
        <v>6713.1898363279806</v>
      </c>
      <c r="C49" s="60">
        <f>SUM(C45:C47)</f>
        <v>7727.768247469563</v>
      </c>
      <c r="D49" s="61">
        <f>SUM(D45:D47)</f>
        <v>2533.9453707410635</v>
      </c>
      <c r="F49" s="129">
        <f>+B49/B$6*100</f>
        <v>12.903276635513125</v>
      </c>
      <c r="G49" s="130">
        <f>+C49/C$6*100</f>
        <v>13.231165821664224</v>
      </c>
      <c r="H49" s="131">
        <f>+D49/D$6*100</f>
        <v>15.312698638754311</v>
      </c>
    </row>
    <row r="50" spans="1:10">
      <c r="A50" s="56"/>
      <c r="B50" s="57"/>
      <c r="C50" s="57"/>
      <c r="D50" s="62"/>
    </row>
    <row r="51" spans="1:10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10">
      <c r="A52" s="56"/>
      <c r="B52" s="57"/>
      <c r="C52" s="57"/>
      <c r="D52" s="62"/>
    </row>
    <row r="53" spans="1:10">
      <c r="A53" s="56" t="s">
        <v>162</v>
      </c>
      <c r="B53" s="65">
        <f>+B49/B51*100</f>
        <v>12.903276635513125</v>
      </c>
      <c r="C53" s="65">
        <f>+C49/C51*100</f>
        <v>13.231165821664224</v>
      </c>
      <c r="D53" s="66">
        <f>+D49/D51*100</f>
        <v>15.312698638754311</v>
      </c>
    </row>
    <row r="54" spans="1:10">
      <c r="A54" s="56"/>
      <c r="B54" s="57"/>
      <c r="C54" s="58"/>
      <c r="D54" s="59"/>
    </row>
    <row r="55" spans="1:10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10">
      <c r="A56" s="58"/>
      <c r="B56" s="93"/>
      <c r="C56" s="93"/>
      <c r="D56" s="93"/>
    </row>
    <row r="57" spans="1:10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10">
      <c r="A58" s="56"/>
      <c r="B58" s="58"/>
      <c r="C58" s="58"/>
      <c r="D58" s="59"/>
      <c r="F58" s="56"/>
      <c r="G58" s="58"/>
      <c r="H58" s="59"/>
    </row>
    <row r="59" spans="1:10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0.99206045593020775</v>
      </c>
      <c r="G59" s="105">
        <f t="shared" si="1"/>
        <v>0.47744091668655991</v>
      </c>
      <c r="H59" s="102">
        <f t="shared" si="1"/>
        <v>1.071316477768093</v>
      </c>
    </row>
    <row r="60" spans="1:10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10">
      <c r="A61" s="56" t="s">
        <v>295</v>
      </c>
      <c r="B61" s="60">
        <f>IF(I10=1,0.8724*B25,H17/H18*(0.8724*B25)-129)</f>
        <v>181.81774900745268</v>
      </c>
      <c r="C61" s="60">
        <f>IF(I10=1,0.8724*C25,I17/I18*(0.8724*C25)-95)</f>
        <v>79.1443894485557</v>
      </c>
      <c r="D61" s="61">
        <f>0.8724*D25-D43</f>
        <v>53.600255999999995</v>
      </c>
      <c r="F61" s="101">
        <f t="shared" si="1"/>
        <v>0.60678822663325527</v>
      </c>
      <c r="G61" s="105">
        <f t="shared" si="1"/>
        <v>0.31190890529969695</v>
      </c>
      <c r="H61" s="102">
        <f t="shared" si="1"/>
        <v>8.1583342465753432</v>
      </c>
      <c r="J61" s="47"/>
    </row>
    <row r="62" spans="1:10">
      <c r="A62" s="56"/>
      <c r="B62" s="60"/>
      <c r="C62" s="60"/>
      <c r="D62" s="61"/>
      <c r="F62" s="101"/>
      <c r="G62" s="105"/>
      <c r="H62" s="102"/>
    </row>
    <row r="63" spans="1:10">
      <c r="A63" s="56" t="s">
        <v>154</v>
      </c>
      <c r="B63" s="60">
        <f>SUM(B59:B62)</f>
        <v>2958.5955407617698</v>
      </c>
      <c r="C63" s="60">
        <f>SUM(C59:C62)</f>
        <v>2300.0062525304365</v>
      </c>
      <c r="D63" s="61">
        <f>SUM(D59:D62)</f>
        <v>115.00555525893637</v>
      </c>
      <c r="F63" s="101">
        <f>SUM(F59:F62)</f>
        <v>9.8738486825634659</v>
      </c>
      <c r="G63" s="105">
        <f>SUM(G59:G62)</f>
        <v>9.0643498219862568</v>
      </c>
      <c r="H63" s="102">
        <f>SUM(H59:H62)</f>
        <v>17.504650724343438</v>
      </c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3621.6220831269702</v>
      </c>
      <c r="C67" s="60">
        <f>SUM(C63:C65)</f>
        <v>2752.4617525304366</v>
      </c>
      <c r="D67" s="61">
        <f>SUM(D63:D65)</f>
        <v>131.28013525893661</v>
      </c>
      <c r="F67" s="103">
        <f>SUM(F63:F65)</f>
        <v>12.086595799106352</v>
      </c>
      <c r="G67" s="106">
        <f>SUM(G63:G65)</f>
        <v>10.847481901027173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12.08659579910635</v>
      </c>
      <c r="C71" s="65">
        <f>+C67/C69*100</f>
        <v>10.847481901027173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2001-05-22T15:53:51Z</cp:lastPrinted>
  <dcterms:created xsi:type="dcterms:W3CDTF">2001-05-08T18:12:48Z</dcterms:created>
  <dcterms:modified xsi:type="dcterms:W3CDTF">2023-09-10T16:02:30Z</dcterms:modified>
</cp:coreProperties>
</file>