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2.xml" ContentType="application/vnd.openxmlformats-officedocument.spreadsheetml.comments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3.xml" ContentType="application/vnd.openxmlformats-officedocument.spreadsheetml.comments+xml"/>
  <Override PartName="/xl/drawings/drawing25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omments4.xml" ContentType="application/vnd.openxmlformats-officedocument.spreadsheetml.comments+xml"/>
  <Override PartName="/xl/drawings/drawing26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72" yWindow="720" windowWidth="11700" windowHeight="7980" tabRatio="599" firstSheet="5" activeTab="8"/>
  </bookViews>
  <sheets>
    <sheet name="Index" sheetId="1" r:id="rId1"/>
    <sheet name="Cost Summary " sheetId="2" r:id="rId2"/>
    <sheet name="PL Expense Analysis" sheetId="3" r:id="rId3"/>
    <sheet name="Legal Spend 2001" sheetId="4" r:id="rId4"/>
    <sheet name="Legal Spend 2002" sheetId="5" r:id="rId5"/>
    <sheet name="Headcount Summary" sheetId="6" r:id="rId6"/>
    <sheet name="Org Chart" sheetId="7" r:id="rId7"/>
    <sheet name="Core Activities" sheetId="8" r:id="rId8"/>
    <sheet name="Allocations 2001 " sheetId="9" r:id="rId9"/>
    <sheet name="Allocations 2002" sheetId="10" r:id="rId10"/>
    <sheet name="Corporate Allocations" sheetId="11" r:id="rId11"/>
    <sheet name="Run Rate Analysis" sheetId="12" r:id="rId12"/>
    <sheet name="Expense Analysis" sheetId="13" r:id="rId13"/>
    <sheet name="Expense Detail" sheetId="14" r:id="rId14"/>
    <sheet name="Expense Detail (2)" sheetId="15" r:id="rId15"/>
    <sheet name="Expense Detail (3)" sheetId="16" r:id="rId16"/>
    <sheet name="Appendices" sheetId="17" r:id="rId17"/>
    <sheet name="CC Appendices 2002 Plan" sheetId="18" r:id="rId18"/>
    <sheet name="Mnth Appendices 2002 Plan " sheetId="19" r:id="rId19"/>
    <sheet name="Adaytum" sheetId="20" r:id="rId20"/>
    <sheet name="Adaytum  Detail 2002" sheetId="21" r:id="rId21"/>
    <sheet name="Adaytum Flight Details" sheetId="22" r:id="rId22"/>
    <sheet name="Input Data" sheetId="23" r:id="rId23"/>
    <sheet name="Adaytum by CC" sheetId="24" r:id="rId24"/>
    <sheet name="Adaytum by Month" sheetId="25" r:id="rId25"/>
    <sheet name="Adaytum Headcount" sheetId="26" r:id="rId26"/>
  </sheets>
  <externalReferences>
    <externalReference r:id="rId27"/>
    <externalReference r:id="rId28"/>
  </externalReferences>
  <definedNames>
    <definedName name="_Order1" hidden="1">255</definedName>
    <definedName name="aaa" localSheetId="23" hidden="1">{"TOTAL SALES AND MKT",#N/A,FALSE,"NOI";"TOTAL RETAIL",#N/A,FALSE,"NOI";"TOTAL COMMERCIAL",#N/A,FALSE,"NOI"}</definedName>
    <definedName name="aaa" localSheetId="21" hidden="1">{"TOTAL SALES AND MKT",#N/A,FALSE,"NOI";"TOTAL RETAIL",#N/A,FALSE,"NOI";"TOTAL COMMERCIAL",#N/A,FALSE,"NOI"}</definedName>
    <definedName name="aaa" localSheetId="25" hidden="1">{"TOTAL SALES AND MKT",#N/A,FALSE,"NOI";"TOTAL RETAIL",#N/A,FALSE,"NOI";"TOTAL COMMERCIAL",#N/A,FALSE,"NOI"}</definedName>
    <definedName name="aaa" localSheetId="9" hidden="1">{"TOTAL SALES AND MKT",#N/A,FALSE,"NOI";"TOTAL RETAIL",#N/A,FALSE,"NOI";"TOTAL COMMERCIAL",#N/A,FALSE,"NOI"}</definedName>
    <definedName name="aaa" localSheetId="7" hidden="1">{"TOTAL SALES AND MKT",#N/A,FALSE,"NOI";"TOTAL RETAIL",#N/A,FALSE,"NOI";"TOTAL COMMERCIAL",#N/A,FALSE,"NOI"}</definedName>
    <definedName name="aaa" localSheetId="3" hidden="1">{"TOTAL SALES AND MKT",#N/A,FALSE,"NOI";"TOTAL RETAIL",#N/A,FALSE,"NOI";"TOTAL COMMERCIAL",#N/A,FALSE,"NOI"}</definedName>
    <definedName name="aaa" localSheetId="4" hidden="1">{"TOTAL SALES AND MKT",#N/A,FALSE,"NOI";"TOTAL RETAIL",#N/A,FALSE,"NOI";"TOTAL COMMERCIAL",#N/A,FALSE,"NOI"}</definedName>
    <definedName name="aaa" localSheetId="2" hidden="1">{"TOTAL SALES AND MKT",#N/A,FALSE,"NOI";"TOTAL RETAIL",#N/A,FALSE,"NOI";"TOTAL COMMERCIAL",#N/A,FALSE,"NOI"}</definedName>
    <definedName name="aaa" hidden="1">{"TOTAL SALES AND MKT",#N/A,FALSE,"NOI";"TOTAL RETAIL",#N/A,FALSE,"NOI";"TOTAL COMMERCIAL",#N/A,FALSE,"NOI"}</definedName>
    <definedName name="Adaytum" localSheetId="2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localSheetId="21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localSheetId="25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localSheetId="9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localSheetId="7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localSheetId="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localSheetId="4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localSheetId="2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_col_1" localSheetId="20">'Adaytum  Detail 2002'!$C$13</definedName>
    <definedName name="adaytum_col_1" localSheetId="23">'Adaytum by CC'!$C$14</definedName>
    <definedName name="adaytum_col_1" localSheetId="24">'Adaytum by Month'!$C$46:$O$46</definedName>
    <definedName name="adaytum_col_1" localSheetId="25">'Adaytum Headcount'!$C$15</definedName>
    <definedName name="adaytum_col_2" localSheetId="24">'Adaytum by Month'!$C$14:$O$14</definedName>
    <definedName name="adaytum_col_2" localSheetId="21">'Adaytum Flight Details'!$C$14:$F$14</definedName>
    <definedName name="adaytum_col_2" localSheetId="25">'Adaytum Headcount'!$C$24</definedName>
    <definedName name="adaytum_col_3" localSheetId="23">'Adaytum by CC'!$C$31</definedName>
    <definedName name="adaytum_col_3" localSheetId="24">'Adaytum by Month'!$C$30:$O$30</definedName>
    <definedName name="adaytum_col_3">#REF!</definedName>
    <definedName name="adaytum_data_1" localSheetId="20">'Adaytum  Detail 2002'!$C$15:$C$89</definedName>
    <definedName name="adaytum_data_1" localSheetId="24">'Adaytum by Month'!$C$47:$O$56</definedName>
    <definedName name="adaytum_data_1" localSheetId="21">'Adaytum Flight Details'!$C$15:$F$18</definedName>
    <definedName name="adaytum_data_2" localSheetId="23">'Adaytum by CC'!$C$15:$C$24</definedName>
    <definedName name="adaytum_data_2" localSheetId="24">'Adaytum by Month'!$C$15:$O$24</definedName>
    <definedName name="adaytum_data_2" localSheetId="25">'Adaytum Headcount'!$C$16</definedName>
    <definedName name="adaytum_data_3" localSheetId="23">'Adaytum by CC'!$C$33:$C$42</definedName>
    <definedName name="adaytum_data_3" localSheetId="24">'Adaytum by Month'!$C$31:$O$40</definedName>
    <definedName name="adaytum_data_3" localSheetId="25">'Adaytum Headcount'!$C$25</definedName>
    <definedName name="adaytum_page_1" localSheetId="20">'Adaytum  Detail 2002'!$B$11:$E$11</definedName>
    <definedName name="adaytum_page_1" localSheetId="23">'Adaytum by CC'!$B$12:$E$12</definedName>
    <definedName name="adaytum_page_1" localSheetId="24">'Adaytum by Month'!$B$12:$E$12</definedName>
    <definedName name="adaytum_page_1" localSheetId="25">'Adaytum Headcount'!$B$22</definedName>
    <definedName name="adaytum_page_2" localSheetId="24">'Adaytum by Month'!$B$28:$D$28</definedName>
    <definedName name="adaytum_page_2" localSheetId="21">'Adaytum Flight Details'!$B$12:$E$12</definedName>
    <definedName name="adaytum_page_2" localSheetId="25">'Adaytum Headcount'!$B$13:$E$13</definedName>
    <definedName name="adaytum_page_3" localSheetId="23">'Adaytum by CC'!$B$29:$D$29</definedName>
    <definedName name="adaytum_page_3" localSheetId="24">'Adaytum by Month'!$B$44:$D$44</definedName>
    <definedName name="adaytum_row_1" localSheetId="20">'Adaytum  Detail 2002'!$B$15:$B$89</definedName>
    <definedName name="adaytum_row_1" localSheetId="23">'Adaytum by CC'!$B$15:$B$24</definedName>
    <definedName name="adaytum_row_1" localSheetId="24">'Adaytum by Month'!$B$15:$B$24</definedName>
    <definedName name="adaytum_row_1" localSheetId="25">'Adaytum Headcount'!$B$16</definedName>
    <definedName name="adaytum_row_2" localSheetId="24">'Adaytum by Month'!$B$31:$B$40</definedName>
    <definedName name="adaytum_row_2" localSheetId="21">'Adaytum Flight Details'!$B$15:$B$18</definedName>
    <definedName name="adaytum_row_2" localSheetId="25">'Adaytum Headcount'!$B$25</definedName>
    <definedName name="adaytum_row_3" localSheetId="23">'Adaytum by CC'!$B$33:$B$42</definedName>
    <definedName name="adaytum_row_3" localSheetId="24">'Adaytum by Month'!$B$47:$B$56</definedName>
    <definedName name="adaytum_view_1" localSheetId="24">'Adaytum by Month'!$B$43</definedName>
    <definedName name="adaytum_view_2" localSheetId="20">'Adaytum  Detail 2002'!$B$10</definedName>
    <definedName name="adaytum_view_2" localSheetId="23">'Adaytum by CC'!$B$28</definedName>
    <definedName name="adaytum_view_2" localSheetId="24">'Adaytum by Month'!$B$27</definedName>
    <definedName name="adaytum_view_2" localSheetId="25">'Adaytum Headcount'!$B$21</definedName>
    <definedName name="adaytum_view_3" localSheetId="23">'Adaytum by CC'!$B$11</definedName>
    <definedName name="adaytum_view_3" localSheetId="21">'Adaytum Flight Details'!$B$11</definedName>
    <definedName name="adaytum_view_3" localSheetId="25">'Adaytum Headcount'!$B$12</definedName>
    <definedName name="adaytum_view_4" localSheetId="24">'Adaytum by Month'!$B$11</definedName>
    <definedName name="iii" localSheetId="19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20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2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21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25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9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7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1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14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15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4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18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2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_xlnm.Print_Area" localSheetId="20">'Adaytum  Detail 2002'!$A$1:$G$90</definedName>
    <definedName name="_xlnm.Print_Area" localSheetId="23">'Adaytum by CC'!$A$1:$E$43</definedName>
    <definedName name="_xlnm.Print_Area" localSheetId="24">'Adaytum by Month'!$A$1:$O$41</definedName>
    <definedName name="_xlnm.Print_Area" localSheetId="21">'Adaytum Flight Details'!$A$1:$F$37</definedName>
    <definedName name="_xlnm.Print_Area" localSheetId="25">'Adaytum Headcount'!$A$1:$E$10</definedName>
    <definedName name="_xlnm.Print_Area" localSheetId="8">'Allocations 2001 '!$A$1:$M$50</definedName>
    <definedName name="_xlnm.Print_Area" localSheetId="9">'Allocations 2002'!$A$1:$Q$99</definedName>
    <definedName name="_xlnm.Print_Area" localSheetId="17">'CC Appendices 2002 Plan'!$A$1:$J$51</definedName>
    <definedName name="_xlnm.Print_Area" localSheetId="1">'Cost Summary '!$A$1:$R$76</definedName>
    <definedName name="_xlnm.Print_Area" localSheetId="13">'Expense Detail'!$A$1:$L$58</definedName>
    <definedName name="_xlnm.Print_Area" localSheetId="14">'Expense Detail (2)'!$A$1:$L$48</definedName>
    <definedName name="_xlnm.Print_Area" localSheetId="15">'Expense Detail (3)'!$A$1:$L$68</definedName>
    <definedName name="_xlnm.Print_Area" localSheetId="5">'Headcount Summary'!$A$1:$O$52</definedName>
    <definedName name="_xlnm.Print_Area" localSheetId="18">'Mnth Appendices 2002 Plan '!$A$1:$O$47</definedName>
    <definedName name="_xlnm.Print_Area" localSheetId="2">'PL Expense Analysis'!$A$1:$L$63</definedName>
    <definedName name="rs" localSheetId="19" hidden="1">{"TOTAL SALES AND MKT",#N/A,FALSE,"NOI";"TOTAL RETAIL",#N/A,FALSE,"NOI";"TOTAL COMMERCIAL",#N/A,FALSE,"NOI"}</definedName>
    <definedName name="rs" localSheetId="20" hidden="1">{"TOTAL SALES AND MKT",#N/A,FALSE,"NOI";"TOTAL RETAIL",#N/A,FALSE,"NOI";"TOTAL COMMERCIAL",#N/A,FALSE,"NOI"}</definedName>
    <definedName name="rs" localSheetId="23" hidden="1">{"TOTAL SALES AND MKT",#N/A,FALSE,"NOI";"TOTAL RETAIL",#N/A,FALSE,"NOI";"TOTAL COMMERCIAL",#N/A,FALSE,"NOI"}</definedName>
    <definedName name="rs" localSheetId="21" hidden="1">{"TOTAL SALES AND MKT",#N/A,FALSE,"NOI";"TOTAL RETAIL",#N/A,FALSE,"NOI";"TOTAL COMMERCIAL",#N/A,FALSE,"NOI"}</definedName>
    <definedName name="rs" localSheetId="25" hidden="1">{"TOTAL SALES AND MKT",#N/A,FALSE,"NOI";"TOTAL RETAIL",#N/A,FALSE,"NOI";"TOTAL COMMERCIAL",#N/A,FALSE,"NOI"}</definedName>
    <definedName name="rs" localSheetId="9" hidden="1">{"TOTAL SALES AND MKT",#N/A,FALSE,"NOI";"TOTAL RETAIL",#N/A,FALSE,"NOI";"TOTAL COMMERCIAL",#N/A,FALSE,"NOI"}</definedName>
    <definedName name="rs" localSheetId="7" hidden="1">{"TOTAL SALES AND MKT",#N/A,FALSE,"NOI";"TOTAL RETAIL",#N/A,FALSE,"NOI";"TOTAL COMMERCIAL",#N/A,FALSE,"NOI"}</definedName>
    <definedName name="rs" localSheetId="13" hidden="1">{"TOTAL SALES AND MKT",#N/A,FALSE,"NOI";"TOTAL RETAIL",#N/A,FALSE,"NOI";"TOTAL COMMERCIAL",#N/A,FALSE,"NOI"}</definedName>
    <definedName name="rs" localSheetId="14" hidden="1">{"TOTAL SALES AND MKT",#N/A,FALSE,"NOI";"TOTAL RETAIL",#N/A,FALSE,"NOI";"TOTAL COMMERCIAL",#N/A,FALSE,"NOI"}</definedName>
    <definedName name="rs" localSheetId="15" hidden="1">{"TOTAL SALES AND MKT",#N/A,FALSE,"NOI";"TOTAL RETAIL",#N/A,FALSE,"NOI";"TOTAL COMMERCIAL",#N/A,FALSE,"NOI"}</definedName>
    <definedName name="rs" localSheetId="3" hidden="1">{"TOTAL SALES AND MKT",#N/A,FALSE,"NOI";"TOTAL RETAIL",#N/A,FALSE,"NOI";"TOTAL COMMERCIAL",#N/A,FALSE,"NOI"}</definedName>
    <definedName name="rs" localSheetId="4" hidden="1">{"TOTAL SALES AND MKT",#N/A,FALSE,"NOI";"TOTAL RETAIL",#N/A,FALSE,"NOI";"TOTAL COMMERCIAL",#N/A,FALSE,"NOI"}</definedName>
    <definedName name="rs" localSheetId="18" hidden="1">{"TOTAL SALES AND MKT",#N/A,FALSE,"NOI";"TOTAL RETAIL",#N/A,FALSE,"NOI";"TOTAL COMMERCIAL",#N/A,FALSE,"NOI"}</definedName>
    <definedName name="rs" localSheetId="2" hidden="1">{"TOTAL SALES AND MKT",#N/A,FALSE,"NOI";"TOTAL RETAIL",#N/A,FALSE,"NOI";"TOTAL COMMERCIAL",#N/A,FALSE,"NOI"}</definedName>
    <definedName name="rs" hidden="1">{"TOTAL SALES AND MKT",#N/A,FALSE,"NOI";"TOTAL RETAIL",#N/A,FALSE,"NOI";"TOTAL COMMERCIAL",#N/A,FALSE,"NOI"}</definedName>
    <definedName name="Strategic_Initiatives___Richard_Sage">1.4</definedName>
    <definedName name="USD">1.4</definedName>
    <definedName name="wrn.BFT._.PACK." localSheetId="19" hidden="1">{#N/A,#N/A,TRUE,"Page 12A"}</definedName>
    <definedName name="wrn.BFT._.PACK." localSheetId="20" hidden="1">{#N/A,#N/A,TRUE,"Page 12A"}</definedName>
    <definedName name="wrn.BFT._.PACK." localSheetId="23" hidden="1">{#N/A,#N/A,TRUE,"Page 12A"}</definedName>
    <definedName name="wrn.BFT._.PACK." localSheetId="21" hidden="1">{#N/A,#N/A,TRUE,"Page 12A"}</definedName>
    <definedName name="wrn.BFT._.PACK." localSheetId="25" hidden="1">{#N/A,#N/A,TRUE,"Page 12A"}</definedName>
    <definedName name="wrn.BFT._.PACK." localSheetId="9" hidden="1">{#N/A,#N/A,TRUE,"Page 12A"}</definedName>
    <definedName name="wrn.BFT._.PACK." localSheetId="7" hidden="1">{#N/A,#N/A,TRUE,"Page 12A"}</definedName>
    <definedName name="wrn.BFT._.PACK." localSheetId="13" hidden="1">{#N/A,#N/A,TRUE,"Page 12A"}</definedName>
    <definedName name="wrn.BFT._.PACK." localSheetId="14" hidden="1">{#N/A,#N/A,TRUE,"Page 12A"}</definedName>
    <definedName name="wrn.BFT._.PACK." localSheetId="15" hidden="1">{#N/A,#N/A,TRUE,"Page 12A"}</definedName>
    <definedName name="wrn.BFT._.PACK." localSheetId="3" hidden="1">{#N/A,#N/A,TRUE,"Page 12A"}</definedName>
    <definedName name="wrn.BFT._.PACK." localSheetId="4" hidden="1">{#N/A,#N/A,TRUE,"Page 12A"}</definedName>
    <definedName name="wrn.BFT._.PACK." localSheetId="18" hidden="1">{#N/A,#N/A,TRUE,"Page 12A"}</definedName>
    <definedName name="wrn.BFT._.PACK." localSheetId="2" hidden="1">{#N/A,#N/A,TRUE,"Page 12A"}</definedName>
    <definedName name="wrn.BFT._.PACK." hidden="1">{#N/A,#N/A,TRUE,"Page 12A"}</definedName>
    <definedName name="wrn.DATA." localSheetId="19" hidden="1">{"UK CONS NOI",#N/A,FALSE,"Cons UK Income";#N/A,#N/A,FALSE,"Key Data";"UK CONS TOTAL BBLS",#N/A,FALSE,"Barrels";"UK CONS BBLS PER DAY",#N/A,FALSE,"Barrels"}</definedName>
    <definedName name="wrn.DATA." localSheetId="20" hidden="1">{"UK CONS NOI",#N/A,FALSE,"Cons UK Income";#N/A,#N/A,FALSE,"Key Data";"UK CONS TOTAL BBLS",#N/A,FALSE,"Barrels";"UK CONS BBLS PER DAY",#N/A,FALSE,"Barrels"}</definedName>
    <definedName name="wrn.DATA." localSheetId="23" hidden="1">{"UK CONS NOI",#N/A,FALSE,"Cons UK Income";#N/A,#N/A,FALSE,"Key Data";"UK CONS TOTAL BBLS",#N/A,FALSE,"Barrels";"UK CONS BBLS PER DAY",#N/A,FALSE,"Barrels"}</definedName>
    <definedName name="wrn.DATA." localSheetId="21" hidden="1">{"UK CONS NOI",#N/A,FALSE,"Cons UK Income";#N/A,#N/A,FALSE,"Key Data";"UK CONS TOTAL BBLS",#N/A,FALSE,"Barrels";"UK CONS BBLS PER DAY",#N/A,FALSE,"Barrels"}</definedName>
    <definedName name="wrn.DATA." localSheetId="25" hidden="1">{"UK CONS NOI",#N/A,FALSE,"Cons UK Income";#N/A,#N/A,FALSE,"Key Data";"UK CONS TOTAL BBLS",#N/A,FALSE,"Barrels";"UK CONS BBLS PER DAY",#N/A,FALSE,"Barrels"}</definedName>
    <definedName name="wrn.DATA." localSheetId="9" hidden="1">{"UK CONS NOI",#N/A,FALSE,"Cons UK Income";#N/A,#N/A,FALSE,"Key Data";"UK CONS TOTAL BBLS",#N/A,FALSE,"Barrels";"UK CONS BBLS PER DAY",#N/A,FALSE,"Barrels"}</definedName>
    <definedName name="wrn.DATA." localSheetId="7" hidden="1">{"UK CONS NOI",#N/A,FALSE,"Cons UK Income";#N/A,#N/A,FALSE,"Key Data";"UK CONS TOTAL BBLS",#N/A,FALSE,"Barrels";"UK CONS BBLS PER DAY",#N/A,FALSE,"Barrels"}</definedName>
    <definedName name="wrn.DATA." localSheetId="13" hidden="1">{"UK CONS NOI",#N/A,FALSE,"Cons UK Income";#N/A,#N/A,FALSE,"Key Data";"UK CONS TOTAL BBLS",#N/A,FALSE,"Barrels";"UK CONS BBLS PER DAY",#N/A,FALSE,"Barrels"}</definedName>
    <definedName name="wrn.DATA." localSheetId="14" hidden="1">{"UK CONS NOI",#N/A,FALSE,"Cons UK Income";#N/A,#N/A,FALSE,"Key Data";"UK CONS TOTAL BBLS",#N/A,FALSE,"Barrels";"UK CONS BBLS PER DAY",#N/A,FALSE,"Barrels"}</definedName>
    <definedName name="wrn.DATA." localSheetId="15" hidden="1">{"UK CONS NOI",#N/A,FALSE,"Cons UK Income";#N/A,#N/A,FALSE,"Key Data";"UK CONS TOTAL BBLS",#N/A,FALSE,"Barrels";"UK CONS BBLS PER DAY",#N/A,FALSE,"Barrels"}</definedName>
    <definedName name="wrn.DATA." localSheetId="3" hidden="1">{"UK CONS NOI",#N/A,FALSE,"Cons UK Income";#N/A,#N/A,FALSE,"Key Data";"UK CONS TOTAL BBLS",#N/A,FALSE,"Barrels";"UK CONS BBLS PER DAY",#N/A,FALSE,"Barrels"}</definedName>
    <definedName name="wrn.DATA." localSheetId="4" hidden="1">{"UK CONS NOI",#N/A,FALSE,"Cons UK Income";#N/A,#N/A,FALSE,"Key Data";"UK CONS TOTAL BBLS",#N/A,FALSE,"Barrels";"UK CONS BBLS PER DAY",#N/A,FALSE,"Barrels"}</definedName>
    <definedName name="wrn.DATA." localSheetId="18" hidden="1">{"UK CONS NOI",#N/A,FALSE,"Cons UK Income";#N/A,#N/A,FALSE,"Key Data";"UK CONS TOTAL BBLS",#N/A,FALSE,"Barrels";"UK CONS BBLS PER DAY",#N/A,FALSE,"Barrels"}</definedName>
    <definedName name="wrn.DATA." localSheetId="2" hidden="1">{"UK CONS NOI",#N/A,FALSE,"Cons UK Income";#N/A,#N/A,FALSE,"Key Data";"UK CONS TOTAL BBLS",#N/A,FALSE,"Barrels";"UK CONS BBLS PER DAY",#N/A,FALSE,"Barrels"}</definedName>
    <definedName name="wrn.DATA." hidden="1">{"UK CONS NOI",#N/A,FALSE,"Cons UK Income";#N/A,#N/A,FALSE,"Key Data";"UK CONS TOTAL BBLS",#N/A,FALSE,"Barrels";"UK CONS BBLS PER DAY",#N/A,FALSE,"Barrels"}</definedName>
    <definedName name="wrn.ECR." localSheetId="19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20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23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21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25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9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7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13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14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15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3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4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18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2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Gas." localSheetId="19" hidden="1">{"GAS FRONT",#N/A,TRUE,"FRONT";"NATURAL GAS",#N/A,TRUE,"NOI";"GAS PROD MGN",#N/A,TRUE,"PROD MGN";"NAT GAS COGS",#N/A,TRUE,"COGS";"GAS EXP",#N/A,TRUE,"EXPENSES";"GAS VOLS",#N/A,TRUE,"VOLUME"}</definedName>
    <definedName name="wrn.Gas." localSheetId="20" hidden="1">{"GAS FRONT",#N/A,TRUE,"FRONT";"NATURAL GAS",#N/A,TRUE,"NOI";"GAS PROD MGN",#N/A,TRUE,"PROD MGN";"NAT GAS COGS",#N/A,TRUE,"COGS";"GAS EXP",#N/A,TRUE,"EXPENSES";"GAS VOLS",#N/A,TRUE,"VOLUME"}</definedName>
    <definedName name="wrn.Gas." localSheetId="23" hidden="1">{"GAS FRONT",#N/A,TRUE,"FRONT";"NATURAL GAS",#N/A,TRUE,"NOI";"GAS PROD MGN",#N/A,TRUE,"PROD MGN";"NAT GAS COGS",#N/A,TRUE,"COGS";"GAS EXP",#N/A,TRUE,"EXPENSES";"GAS VOLS",#N/A,TRUE,"VOLUME"}</definedName>
    <definedName name="wrn.Gas." localSheetId="21" hidden="1">{"GAS FRONT",#N/A,TRUE,"FRONT";"NATURAL GAS",#N/A,TRUE,"NOI";"GAS PROD MGN",#N/A,TRUE,"PROD MGN";"NAT GAS COGS",#N/A,TRUE,"COGS";"GAS EXP",#N/A,TRUE,"EXPENSES";"GAS VOLS",#N/A,TRUE,"VOLUME"}</definedName>
    <definedName name="wrn.Gas." localSheetId="25" hidden="1">{"GAS FRONT",#N/A,TRUE,"FRONT";"NATURAL GAS",#N/A,TRUE,"NOI";"GAS PROD MGN",#N/A,TRUE,"PROD MGN";"NAT GAS COGS",#N/A,TRUE,"COGS";"GAS EXP",#N/A,TRUE,"EXPENSES";"GAS VOLS",#N/A,TRUE,"VOLUME"}</definedName>
    <definedName name="wrn.Gas." localSheetId="9" hidden="1">{"GAS FRONT",#N/A,TRUE,"FRONT";"NATURAL GAS",#N/A,TRUE,"NOI";"GAS PROD MGN",#N/A,TRUE,"PROD MGN";"NAT GAS COGS",#N/A,TRUE,"COGS";"GAS EXP",#N/A,TRUE,"EXPENSES";"GAS VOLS",#N/A,TRUE,"VOLUME"}</definedName>
    <definedName name="wrn.Gas." localSheetId="7" hidden="1">{"GAS FRONT",#N/A,TRUE,"FRONT";"NATURAL GAS",#N/A,TRUE,"NOI";"GAS PROD MGN",#N/A,TRUE,"PROD MGN";"NAT GAS COGS",#N/A,TRUE,"COGS";"GAS EXP",#N/A,TRUE,"EXPENSES";"GAS VOLS",#N/A,TRUE,"VOLUME"}</definedName>
    <definedName name="wrn.Gas." localSheetId="13" hidden="1">{"GAS FRONT",#N/A,TRUE,"FRONT";"NATURAL GAS",#N/A,TRUE,"NOI";"GAS PROD MGN",#N/A,TRUE,"PROD MGN";"NAT GAS COGS",#N/A,TRUE,"COGS";"GAS EXP",#N/A,TRUE,"EXPENSES";"GAS VOLS",#N/A,TRUE,"VOLUME"}</definedName>
    <definedName name="wrn.Gas." localSheetId="14" hidden="1">{"GAS FRONT",#N/A,TRUE,"FRONT";"NATURAL GAS",#N/A,TRUE,"NOI";"GAS PROD MGN",#N/A,TRUE,"PROD MGN";"NAT GAS COGS",#N/A,TRUE,"COGS";"GAS EXP",#N/A,TRUE,"EXPENSES";"GAS VOLS",#N/A,TRUE,"VOLUME"}</definedName>
    <definedName name="wrn.Gas." localSheetId="15" hidden="1">{"GAS FRONT",#N/A,TRUE,"FRONT";"NATURAL GAS",#N/A,TRUE,"NOI";"GAS PROD MGN",#N/A,TRUE,"PROD MGN";"NAT GAS COGS",#N/A,TRUE,"COGS";"GAS EXP",#N/A,TRUE,"EXPENSES";"GAS VOLS",#N/A,TRUE,"VOLUME"}</definedName>
    <definedName name="wrn.Gas." localSheetId="3" hidden="1">{"GAS FRONT",#N/A,TRUE,"FRONT";"NATURAL GAS",#N/A,TRUE,"NOI";"GAS PROD MGN",#N/A,TRUE,"PROD MGN";"NAT GAS COGS",#N/A,TRUE,"COGS";"GAS EXP",#N/A,TRUE,"EXPENSES";"GAS VOLS",#N/A,TRUE,"VOLUME"}</definedName>
    <definedName name="wrn.Gas." localSheetId="4" hidden="1">{"GAS FRONT",#N/A,TRUE,"FRONT";"NATURAL GAS",#N/A,TRUE,"NOI";"GAS PROD MGN",#N/A,TRUE,"PROD MGN";"NAT GAS COGS",#N/A,TRUE,"COGS";"GAS EXP",#N/A,TRUE,"EXPENSES";"GAS VOLS",#N/A,TRUE,"VOLUME"}</definedName>
    <definedName name="wrn.Gas." localSheetId="18" hidden="1">{"GAS FRONT",#N/A,TRUE,"FRONT";"NATURAL GAS",#N/A,TRUE,"NOI";"GAS PROD MGN",#N/A,TRUE,"PROD MGN";"NAT GAS COGS",#N/A,TRUE,"COGS";"GAS EXP",#N/A,TRUE,"EXPENSES";"GAS VOLS",#N/A,TRUE,"VOLUME"}</definedName>
    <definedName name="wrn.Gas." localSheetId="2" hidden="1">{"GAS FRONT",#N/A,TRUE,"FRONT";"NATURAL GAS",#N/A,TRUE,"NOI";"GAS PROD MGN",#N/A,TRUE,"PROD MGN";"NAT GAS COGS",#N/A,TRUE,"COGS";"GAS EXP",#N/A,TRUE,"EXPENSES";"GAS VOLS",#N/A,TRUE,"VOLUME"}</definedName>
    <definedName name="wrn.Gas." hidden="1">{"GAS FRONT",#N/A,TRUE,"FRONT";"NATURAL GAS",#N/A,TRUE,"NOI";"GAS PROD MGN",#N/A,TRUE,"PROD MGN";"NAT GAS COGS",#N/A,TRUE,"COGS";"GAS EXP",#N/A,TRUE,"EXPENSES";"GAS VOLS",#N/A,TRUE,"VOLUME"}</definedName>
    <definedName name="wrn.GRAPHS." localSheetId="19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20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2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21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25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9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7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1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14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15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4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18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2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Lubes." localSheetId="19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20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23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21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25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9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7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13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14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15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3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4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18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2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NOI._.Division._.Heads." localSheetId="19" hidden="1">{"TOTAL SALES AND MKT",#N/A,FALSE,"NOI";"TOTAL RETAIL",#N/A,FALSE,"NOI";"TOTAL COMMERCIAL",#N/A,FALSE,"NOI"}</definedName>
    <definedName name="wrn.NOI._.Division._.Heads." localSheetId="20" hidden="1">{"TOTAL SALES AND MKT",#N/A,FALSE,"NOI";"TOTAL RETAIL",#N/A,FALSE,"NOI";"TOTAL COMMERCIAL",#N/A,FALSE,"NOI"}</definedName>
    <definedName name="wrn.NOI._.Division._.Heads." localSheetId="23" hidden="1">{"TOTAL SALES AND MKT",#N/A,FALSE,"NOI";"TOTAL RETAIL",#N/A,FALSE,"NOI";"TOTAL COMMERCIAL",#N/A,FALSE,"NOI"}</definedName>
    <definedName name="wrn.NOI._.Division._.Heads." localSheetId="21" hidden="1">{"TOTAL SALES AND MKT",#N/A,FALSE,"NOI";"TOTAL RETAIL",#N/A,FALSE,"NOI";"TOTAL COMMERCIAL",#N/A,FALSE,"NOI"}</definedName>
    <definedName name="wrn.NOI._.Division._.Heads." localSheetId="25" hidden="1">{"TOTAL SALES AND MKT",#N/A,FALSE,"NOI";"TOTAL RETAIL",#N/A,FALSE,"NOI";"TOTAL COMMERCIAL",#N/A,FALSE,"NOI"}</definedName>
    <definedName name="wrn.NOI._.Division._.Heads." localSheetId="9" hidden="1">{"TOTAL SALES AND MKT",#N/A,FALSE,"NOI";"TOTAL RETAIL",#N/A,FALSE,"NOI";"TOTAL COMMERCIAL",#N/A,FALSE,"NOI"}</definedName>
    <definedName name="wrn.NOI._.Division._.Heads." localSheetId="7" hidden="1">{"TOTAL SALES AND MKT",#N/A,FALSE,"NOI";"TOTAL RETAIL",#N/A,FALSE,"NOI";"TOTAL COMMERCIAL",#N/A,FALSE,"NOI"}</definedName>
    <definedName name="wrn.NOI._.Division._.Heads." localSheetId="13" hidden="1">{"TOTAL SALES AND MKT",#N/A,FALSE,"NOI";"TOTAL RETAIL",#N/A,FALSE,"NOI";"TOTAL COMMERCIAL",#N/A,FALSE,"NOI"}</definedName>
    <definedName name="wrn.NOI._.Division._.Heads." localSheetId="14" hidden="1">{"TOTAL SALES AND MKT",#N/A,FALSE,"NOI";"TOTAL RETAIL",#N/A,FALSE,"NOI";"TOTAL COMMERCIAL",#N/A,FALSE,"NOI"}</definedName>
    <definedName name="wrn.NOI._.Division._.Heads." localSheetId="15" hidden="1">{"TOTAL SALES AND MKT",#N/A,FALSE,"NOI";"TOTAL RETAIL",#N/A,FALSE,"NOI";"TOTAL COMMERCIAL",#N/A,FALSE,"NOI"}</definedName>
    <definedName name="wrn.NOI._.Division._.Heads." localSheetId="3" hidden="1">{"TOTAL SALES AND MKT",#N/A,FALSE,"NOI";"TOTAL RETAIL",#N/A,FALSE,"NOI";"TOTAL COMMERCIAL",#N/A,FALSE,"NOI"}</definedName>
    <definedName name="wrn.NOI._.Division._.Heads." localSheetId="4" hidden="1">{"TOTAL SALES AND MKT",#N/A,FALSE,"NOI";"TOTAL RETAIL",#N/A,FALSE,"NOI";"TOTAL COMMERCIAL",#N/A,FALSE,"NOI"}</definedName>
    <definedName name="wrn.NOI._.Division._.Heads." localSheetId="18" hidden="1">{"TOTAL SALES AND MKT",#N/A,FALSE,"NOI";"TOTAL RETAIL",#N/A,FALSE,"NOI";"TOTAL COMMERCIAL",#N/A,FALSE,"NOI"}</definedName>
    <definedName name="wrn.NOI._.Division._.Heads." localSheetId="2" hidden="1">{"TOTAL SALES AND MKT",#N/A,FALSE,"NOI";"TOTAL RETAIL",#N/A,FALSE,"NOI";"TOTAL COMMERCIAL",#N/A,FALSE,"NOI"}</definedName>
    <definedName name="wrn.NOI._.Division._.Heads." hidden="1">{"TOTAL SALES AND MKT",#N/A,FALSE,"NOI";"TOTAL RETAIL",#N/A,FALSE,"NOI";"TOTAL COMMERCIAL",#N/A,FALSE,"NOI"}</definedName>
    <definedName name="wrn.Retail." localSheetId="19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20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23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21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25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9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7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13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14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15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3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4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18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2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Summary." localSheetId="19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20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23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21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25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9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7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13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14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15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3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4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18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2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</definedNames>
  <calcPr calcId="92512" calcMode="manual"/>
</workbook>
</file>

<file path=xl/calcChain.xml><?xml version="1.0" encoding="utf-8"?>
<calcChain xmlns="http://schemas.openxmlformats.org/spreadsheetml/2006/main">
  <c r="C15" i="21" l="1"/>
  <c r="E15" i="21"/>
  <c r="E17" i="21"/>
  <c r="E18" i="21"/>
  <c r="E19" i="21"/>
  <c r="E20" i="21"/>
  <c r="E21" i="21"/>
  <c r="E22" i="21"/>
  <c r="E23" i="21"/>
  <c r="E24" i="21"/>
  <c r="E25" i="21"/>
  <c r="C26" i="21"/>
  <c r="E26" i="21"/>
  <c r="E28" i="21"/>
  <c r="E29" i="21"/>
  <c r="E30" i="21"/>
  <c r="E31" i="21"/>
  <c r="E32" i="21"/>
  <c r="C33" i="21"/>
  <c r="E33" i="21"/>
  <c r="E35" i="21"/>
  <c r="E36" i="21"/>
  <c r="E37" i="21"/>
  <c r="E38" i="21"/>
  <c r="E39" i="21"/>
  <c r="E40" i="21"/>
  <c r="E41" i="21"/>
  <c r="E42" i="21"/>
  <c r="E43" i="21"/>
  <c r="E44" i="21"/>
  <c r="E45" i="21"/>
  <c r="C46" i="21"/>
  <c r="E46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C60" i="21"/>
  <c r="E60" i="21"/>
  <c r="E62" i="21"/>
  <c r="E63" i="21"/>
  <c r="E64" i="21"/>
  <c r="E65" i="21"/>
  <c r="E66" i="21"/>
  <c r="E67" i="21"/>
  <c r="C68" i="21"/>
  <c r="E68" i="21"/>
  <c r="E70" i="21"/>
  <c r="E71" i="21"/>
  <c r="E72" i="21"/>
  <c r="E73" i="21"/>
  <c r="E74" i="21"/>
  <c r="C75" i="21"/>
  <c r="E75" i="21"/>
  <c r="E77" i="21"/>
  <c r="E78" i="21"/>
  <c r="E79" i="21"/>
  <c r="E80" i="21"/>
  <c r="E81" i="21"/>
  <c r="E82" i="21"/>
  <c r="E83" i="21"/>
  <c r="C84" i="21"/>
  <c r="E84" i="21"/>
  <c r="C86" i="21"/>
  <c r="E86" i="21"/>
  <c r="C88" i="21"/>
  <c r="E88" i="21"/>
  <c r="C89" i="21"/>
  <c r="E89" i="21"/>
  <c r="O15" i="25"/>
  <c r="P15" i="25"/>
  <c r="O16" i="25"/>
  <c r="P16" i="25"/>
  <c r="O17" i="25"/>
  <c r="P17" i="25"/>
  <c r="O18" i="25"/>
  <c r="P18" i="25"/>
  <c r="O19" i="25"/>
  <c r="O20" i="25"/>
  <c r="P20" i="25"/>
  <c r="O21" i="25"/>
  <c r="P21" i="25"/>
  <c r="O22" i="25"/>
  <c r="P22" i="25"/>
  <c r="O23" i="25"/>
  <c r="P23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31" i="25"/>
  <c r="Q31" i="25"/>
  <c r="P32" i="25"/>
  <c r="Q32" i="25"/>
  <c r="P33" i="25"/>
  <c r="Q33" i="25"/>
  <c r="P34" i="25"/>
  <c r="Q34" i="25"/>
  <c r="P35" i="25"/>
  <c r="Q35" i="25"/>
  <c r="P36" i="25"/>
  <c r="Q36" i="25"/>
  <c r="P37" i="25"/>
  <c r="Q37" i="25"/>
  <c r="P38" i="25"/>
  <c r="Q38" i="25"/>
  <c r="P39" i="25"/>
  <c r="Q39" i="25"/>
  <c r="P40" i="25"/>
  <c r="Q40" i="25"/>
  <c r="P42" i="25"/>
  <c r="C51" i="25"/>
  <c r="D51" i="25"/>
  <c r="E51" i="25"/>
  <c r="F51" i="25"/>
  <c r="G51" i="25"/>
  <c r="H51" i="25"/>
  <c r="I51" i="25"/>
  <c r="J51" i="25"/>
  <c r="K51" i="25"/>
  <c r="L51" i="25"/>
  <c r="M51" i="25"/>
  <c r="N51" i="25"/>
  <c r="C56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C19" i="22"/>
  <c r="D19" i="22"/>
  <c r="E19" i="22"/>
  <c r="F19" i="22"/>
  <c r="Q32" i="26"/>
  <c r="A45" i="26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1" i="9"/>
  <c r="C41" i="9"/>
  <c r="D41" i="9"/>
  <c r="D4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B15" i="10"/>
  <c r="D15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D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D37" i="10"/>
  <c r="B38" i="10"/>
  <c r="C38" i="10"/>
  <c r="B39" i="10"/>
  <c r="C39" i="10"/>
  <c r="B40" i="10"/>
  <c r="C40" i="10"/>
  <c r="D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D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D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D63" i="10"/>
  <c r="B64" i="10"/>
  <c r="C64" i="10"/>
  <c r="B65" i="10"/>
  <c r="C65" i="10"/>
  <c r="B66" i="10"/>
  <c r="C66" i="10"/>
  <c r="B67" i="10"/>
  <c r="C67" i="10"/>
  <c r="B68" i="10"/>
  <c r="C68" i="10"/>
  <c r="D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D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D87" i="10"/>
  <c r="B88" i="10"/>
  <c r="C88" i="10"/>
  <c r="D88" i="10"/>
  <c r="B89" i="10"/>
  <c r="C89" i="10"/>
  <c r="B90" i="10"/>
  <c r="C9" i="18"/>
  <c r="C21" i="18"/>
  <c r="C25" i="18"/>
  <c r="C26" i="18"/>
  <c r="C27" i="18"/>
  <c r="C28" i="18"/>
  <c r="C29" i="18"/>
  <c r="C30" i="18"/>
  <c r="C31" i="18"/>
  <c r="C32" i="18"/>
  <c r="C33" i="18"/>
  <c r="C35" i="18"/>
  <c r="C37" i="18"/>
  <c r="C39" i="18"/>
  <c r="C40" i="18"/>
  <c r="C41" i="18"/>
  <c r="C42" i="18"/>
  <c r="C43" i="18"/>
  <c r="C44" i="18"/>
  <c r="C45" i="18"/>
  <c r="C46" i="18"/>
  <c r="C47" i="18"/>
  <c r="C49" i="18"/>
  <c r="C51" i="18"/>
  <c r="E17" i="11"/>
  <c r="E18" i="11"/>
  <c r="E19" i="11"/>
  <c r="E20" i="11"/>
  <c r="C23" i="11"/>
  <c r="D23" i="11"/>
  <c r="E23" i="11"/>
  <c r="E32" i="11"/>
  <c r="C38" i="11"/>
  <c r="D38" i="11"/>
  <c r="E38" i="11"/>
  <c r="D14" i="2"/>
  <c r="H14" i="2"/>
  <c r="L14" i="2"/>
  <c r="D15" i="2"/>
  <c r="H15" i="2"/>
  <c r="J15" i="2"/>
  <c r="L15" i="2"/>
  <c r="D16" i="2"/>
  <c r="H16" i="2"/>
  <c r="J16" i="2"/>
  <c r="L16" i="2"/>
  <c r="D17" i="2"/>
  <c r="H17" i="2"/>
  <c r="J17" i="2"/>
  <c r="L17" i="2"/>
  <c r="D19" i="2"/>
  <c r="H19" i="2"/>
  <c r="J19" i="2"/>
  <c r="L19" i="2"/>
  <c r="H21" i="2"/>
  <c r="J21" i="2"/>
  <c r="P32" i="2"/>
  <c r="P33" i="2"/>
  <c r="P34" i="2"/>
  <c r="P35" i="2"/>
  <c r="P36" i="2"/>
  <c r="P37" i="2"/>
  <c r="C86" i="2"/>
  <c r="D86" i="2"/>
  <c r="E86" i="2"/>
  <c r="F86" i="2"/>
  <c r="G86" i="2"/>
  <c r="H86" i="2"/>
  <c r="I86" i="2"/>
  <c r="J86" i="2"/>
  <c r="K86" i="2"/>
  <c r="L86" i="2"/>
  <c r="M86" i="2"/>
  <c r="N86" i="2"/>
  <c r="C87" i="2"/>
  <c r="D87" i="2"/>
  <c r="E87" i="2"/>
  <c r="F87" i="2"/>
  <c r="G87" i="2"/>
  <c r="H87" i="2"/>
  <c r="I87" i="2"/>
  <c r="J87" i="2"/>
  <c r="K87" i="2"/>
  <c r="L87" i="2"/>
  <c r="M87" i="2"/>
  <c r="N87" i="2"/>
  <c r="C88" i="2"/>
  <c r="D88" i="2"/>
  <c r="E88" i="2"/>
  <c r="F88" i="2"/>
  <c r="G88" i="2"/>
  <c r="H88" i="2"/>
  <c r="I88" i="2"/>
  <c r="J88" i="2"/>
  <c r="K88" i="2"/>
  <c r="L88" i="2"/>
  <c r="M88" i="2"/>
  <c r="N88" i="2"/>
  <c r="C89" i="2"/>
  <c r="D89" i="2"/>
  <c r="E89" i="2"/>
  <c r="F89" i="2"/>
  <c r="G89" i="2"/>
  <c r="H89" i="2"/>
  <c r="I89" i="2"/>
  <c r="J89" i="2"/>
  <c r="K89" i="2"/>
  <c r="L89" i="2"/>
  <c r="M89" i="2"/>
  <c r="N89" i="2"/>
  <c r="C90" i="2"/>
  <c r="D90" i="2"/>
  <c r="E90" i="2"/>
  <c r="F90" i="2"/>
  <c r="G90" i="2"/>
  <c r="H90" i="2"/>
  <c r="I90" i="2"/>
  <c r="J90" i="2"/>
  <c r="K90" i="2"/>
  <c r="L90" i="2"/>
  <c r="M90" i="2"/>
  <c r="N90" i="2"/>
  <c r="C91" i="2"/>
  <c r="D91" i="2"/>
  <c r="E91" i="2"/>
  <c r="F91" i="2"/>
  <c r="G91" i="2"/>
  <c r="H91" i="2"/>
  <c r="I91" i="2"/>
  <c r="J91" i="2"/>
  <c r="K91" i="2"/>
  <c r="L91" i="2"/>
  <c r="M91" i="2"/>
  <c r="N91" i="2"/>
  <c r="F6" i="14"/>
  <c r="H6" i="14"/>
  <c r="J6" i="14"/>
  <c r="F10" i="14"/>
  <c r="H10" i="14"/>
  <c r="J10" i="14"/>
  <c r="F11" i="14"/>
  <c r="H11" i="14"/>
  <c r="J11" i="14"/>
  <c r="D13" i="14"/>
  <c r="D18" i="14"/>
  <c r="D27" i="14"/>
  <c r="J27" i="14"/>
  <c r="D28" i="14"/>
  <c r="J28" i="14"/>
  <c r="D31" i="14"/>
  <c r="J31" i="14"/>
  <c r="D32" i="14"/>
  <c r="J32" i="14"/>
  <c r="D33" i="14"/>
  <c r="J33" i="14"/>
  <c r="D34" i="14"/>
  <c r="J34" i="14"/>
  <c r="D37" i="14"/>
  <c r="J37" i="14"/>
  <c r="D38" i="14"/>
  <c r="J38" i="14"/>
  <c r="D39" i="14"/>
  <c r="J39" i="14"/>
  <c r="D40" i="14"/>
  <c r="J40" i="14"/>
  <c r="D43" i="14"/>
  <c r="J43" i="14"/>
  <c r="D44" i="14"/>
  <c r="J44" i="14"/>
  <c r="D45" i="14"/>
  <c r="J45" i="14"/>
  <c r="J48" i="14"/>
  <c r="J50" i="14"/>
  <c r="J52" i="14"/>
  <c r="F55" i="14"/>
  <c r="H55" i="14"/>
  <c r="J55" i="14"/>
  <c r="F7" i="15"/>
  <c r="H7" i="15"/>
  <c r="J7" i="15"/>
  <c r="J13" i="15"/>
  <c r="J14" i="15"/>
  <c r="J15" i="15"/>
  <c r="J16" i="15"/>
  <c r="J17" i="15"/>
  <c r="J18" i="15"/>
  <c r="J19" i="15"/>
  <c r="J20" i="15"/>
  <c r="J21" i="15"/>
  <c r="J22" i="15"/>
  <c r="J23" i="15"/>
  <c r="F26" i="15"/>
  <c r="H26" i="15"/>
  <c r="J26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F46" i="15"/>
  <c r="H46" i="15"/>
  <c r="J46" i="15"/>
  <c r="F7" i="16"/>
  <c r="H7" i="16"/>
  <c r="J7" i="16"/>
  <c r="J14" i="16"/>
  <c r="J15" i="16"/>
  <c r="J16" i="16"/>
  <c r="J17" i="16"/>
  <c r="J18" i="16"/>
  <c r="F21" i="16"/>
  <c r="H21" i="16"/>
  <c r="J21" i="16"/>
  <c r="J27" i="16"/>
  <c r="J28" i="16"/>
  <c r="J29" i="16"/>
  <c r="J30" i="16"/>
  <c r="J31" i="16"/>
  <c r="J32" i="16"/>
  <c r="F35" i="16"/>
  <c r="H35" i="16"/>
  <c r="J35" i="16"/>
  <c r="J41" i="16"/>
  <c r="J42" i="16"/>
  <c r="J43" i="16"/>
  <c r="J44" i="16"/>
  <c r="J45" i="16"/>
  <c r="J46" i="16"/>
  <c r="J47" i="16"/>
  <c r="F50" i="16"/>
  <c r="H50" i="16"/>
  <c r="J50" i="16"/>
  <c r="J56" i="16"/>
  <c r="F59" i="16"/>
  <c r="H59" i="16"/>
  <c r="J59" i="16"/>
  <c r="F62" i="16"/>
  <c r="H62" i="16"/>
  <c r="J62" i="16"/>
  <c r="F64" i="16"/>
  <c r="H64" i="16"/>
  <c r="J64" i="16"/>
  <c r="F66" i="16"/>
  <c r="H66" i="16"/>
  <c r="J66" i="16"/>
  <c r="E14" i="6"/>
  <c r="G14" i="6"/>
  <c r="I14" i="6"/>
  <c r="E15" i="6"/>
  <c r="G15" i="6"/>
  <c r="I15" i="6"/>
  <c r="N15" i="6"/>
  <c r="E16" i="6"/>
  <c r="G16" i="6"/>
  <c r="I16" i="6"/>
  <c r="N17" i="6"/>
  <c r="N19" i="6"/>
  <c r="C12" i="1"/>
  <c r="H13" i="23"/>
  <c r="J13" i="23"/>
  <c r="J24" i="23"/>
  <c r="J26" i="23"/>
  <c r="J28" i="23"/>
  <c r="F51" i="23"/>
  <c r="H77" i="23"/>
  <c r="E51" i="4"/>
  <c r="I20" i="5"/>
  <c r="I22" i="5"/>
  <c r="I25" i="5"/>
  <c r="N43" i="5"/>
  <c r="N44" i="5"/>
  <c r="L45" i="5"/>
  <c r="M45" i="5"/>
  <c r="N48" i="5"/>
  <c r="N49" i="5"/>
  <c r="L50" i="5"/>
  <c r="M50" i="5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C11" i="3"/>
  <c r="G11" i="3"/>
  <c r="I11" i="3"/>
  <c r="C13" i="3"/>
  <c r="G13" i="3"/>
  <c r="I13" i="3"/>
  <c r="C17" i="3"/>
  <c r="G17" i="3"/>
  <c r="I17" i="3"/>
  <c r="G19" i="3"/>
  <c r="G21" i="3"/>
  <c r="C23" i="3"/>
  <c r="G23" i="3"/>
  <c r="I23" i="3"/>
  <c r="C27" i="3"/>
  <c r="G27" i="3"/>
  <c r="I27" i="3"/>
  <c r="C33" i="3"/>
  <c r="G33" i="3"/>
  <c r="I33" i="3"/>
  <c r="C39" i="3"/>
  <c r="G39" i="3"/>
  <c r="I39" i="3"/>
  <c r="C41" i="3"/>
  <c r="G41" i="3"/>
  <c r="I41" i="3"/>
  <c r="G43" i="3"/>
  <c r="C46" i="3"/>
  <c r="G46" i="3"/>
  <c r="I46" i="3"/>
  <c r="C49" i="3"/>
  <c r="G49" i="3"/>
  <c r="I49" i="3"/>
  <c r="C51" i="3"/>
  <c r="G51" i="3"/>
  <c r="I51" i="3"/>
  <c r="C53" i="3"/>
  <c r="G53" i="3"/>
  <c r="I53" i="3"/>
  <c r="C54" i="3"/>
  <c r="G54" i="3"/>
  <c r="I54" i="3"/>
  <c r="C56" i="3"/>
  <c r="G56" i="3"/>
  <c r="I56" i="3"/>
  <c r="C58" i="3"/>
  <c r="G58" i="3"/>
  <c r="I58" i="3"/>
  <c r="C60" i="3"/>
  <c r="G60" i="3"/>
  <c r="I60" i="3"/>
  <c r="D14" i="12"/>
  <c r="E14" i="12"/>
  <c r="F14" i="12"/>
  <c r="D15" i="12"/>
  <c r="E15" i="12"/>
  <c r="F15" i="12"/>
  <c r="D16" i="12"/>
  <c r="E16" i="12"/>
  <c r="F16" i="12"/>
  <c r="D17" i="12"/>
  <c r="E17" i="12"/>
  <c r="F17" i="12"/>
  <c r="D18" i="12"/>
  <c r="E18" i="12"/>
  <c r="F18" i="12"/>
  <c r="D19" i="12"/>
  <c r="E19" i="12"/>
  <c r="F19" i="12"/>
  <c r="D20" i="12"/>
  <c r="E20" i="12"/>
  <c r="F20" i="12"/>
  <c r="D21" i="12"/>
  <c r="E21" i="12"/>
  <c r="F21" i="12"/>
  <c r="D22" i="12"/>
  <c r="E22" i="12"/>
  <c r="F22" i="12"/>
  <c r="D24" i="12"/>
  <c r="E24" i="12"/>
  <c r="F24" i="12"/>
  <c r="D26" i="12"/>
  <c r="E26" i="12"/>
  <c r="F26" i="12"/>
  <c r="D27" i="12"/>
  <c r="E27" i="12"/>
  <c r="F27" i="12"/>
  <c r="D29" i="12"/>
  <c r="E29" i="12"/>
  <c r="F29" i="12"/>
  <c r="I38" i="12"/>
  <c r="I39" i="12"/>
  <c r="G40" i="12"/>
  <c r="H40" i="12"/>
  <c r="I43" i="12"/>
  <c r="I44" i="12"/>
  <c r="G45" i="12"/>
  <c r="H45" i="12"/>
</calcChain>
</file>

<file path=xl/comments1.xml><?xml version="1.0" encoding="utf-8"?>
<comments xmlns="http://schemas.openxmlformats.org/spreadsheetml/2006/main">
  <authors>
    <author>bdosanjh</author>
    <author>devans5</author>
  </authors>
  <commentList>
    <comment ref="B10" authorId="0" shapeId="0">
      <text>
        <r>
          <rPr>
            <sz val="8"/>
            <color indexed="81"/>
            <rFont val="Tahoma"/>
          </rPr>
          <t xml:space="preserve">Adaytum2
TYP=V
SVR=
LIB=Template Model Download
CBE=Total G&amp;A Detail
FGD=N
BGD=N
FGL=N
BGL=N
SUP=N
BBF=N
NTS=Y
VAL=Y
RHD=N
LCK=N
RFH=N
BBK=Y
OVF=N
IAB=N
BAZ=N
EAZ=N
P01=1 Currency Conversion
P02=2 Ops/Proj Split
P03=4 Months
P04=5 Versions
R01=2 Overheads Summary
C01=Elist
RGP=adaytum_page_1
RGR=adaytum_row_1
RGC=adaytum_col_1
RGD=adaytum_data_1
VID=52A7FDD216A562C0
CHK=-2097905326
</t>
        </r>
      </text>
    </comment>
    <comment ref="B11" authorId="1" shapeId="0">
      <text>
        <r>
          <rPr>
            <sz val="8"/>
            <color indexed="81"/>
            <rFont val="Tahoma"/>
          </rPr>
          <t>1 Currency Conversion</t>
        </r>
      </text>
    </comment>
    <comment ref="C11" authorId="1" shapeId="0">
      <text>
        <r>
          <rPr>
            <sz val="8"/>
            <color indexed="81"/>
            <rFont val="Tahoma"/>
          </rPr>
          <t>2 Ops/Proj Split</t>
        </r>
      </text>
    </comment>
    <comment ref="D11" authorId="1" shapeId="0">
      <text>
        <r>
          <rPr>
            <sz val="8"/>
            <color indexed="81"/>
            <rFont val="Tahoma"/>
          </rPr>
          <t>4 Months</t>
        </r>
      </text>
    </comment>
    <comment ref="E11" authorId="1" shapeId="0">
      <text>
        <r>
          <rPr>
            <sz val="8"/>
            <color indexed="81"/>
            <rFont val="Tahoma"/>
          </rPr>
          <t>5 Versions</t>
        </r>
      </text>
    </comment>
    <comment ref="C13" authorId="1" shapeId="0">
      <text>
        <r>
          <rPr>
            <sz val="8"/>
            <color indexed="81"/>
            <rFont val="Tahoma"/>
          </rPr>
          <t>Elist</t>
        </r>
      </text>
    </comment>
    <comment ref="B15" authorId="1" shapeId="0">
      <text>
        <r>
          <rPr>
            <sz val="8"/>
            <color indexed="81"/>
            <rFont val="Tahoma"/>
          </rPr>
          <t>2 Overheads Summary</t>
        </r>
      </text>
    </comment>
    <comment ref="B16" authorId="1" shapeId="0">
      <text>
        <r>
          <rPr>
            <sz val="8"/>
            <color indexed="81"/>
            <rFont val="Tahoma"/>
          </rPr>
          <t>2 Overheads Summary</t>
        </r>
      </text>
    </comment>
    <comment ref="B17" authorId="1" shapeId="0">
      <text>
        <r>
          <rPr>
            <sz val="8"/>
            <color indexed="81"/>
            <rFont val="Tahoma"/>
          </rPr>
          <t>2 Overheads Summary</t>
        </r>
      </text>
    </comment>
    <comment ref="B18" authorId="1" shapeId="0">
      <text>
        <r>
          <rPr>
            <sz val="8"/>
            <color indexed="81"/>
            <rFont val="Tahoma"/>
          </rPr>
          <t>2 Overheads Summary</t>
        </r>
      </text>
    </comment>
    <comment ref="B19" authorId="1" shapeId="0">
      <text>
        <r>
          <rPr>
            <sz val="8"/>
            <color indexed="81"/>
            <rFont val="Tahoma"/>
          </rPr>
          <t>2 Overheads Summary</t>
        </r>
      </text>
    </comment>
    <comment ref="B20" authorId="1" shapeId="0">
      <text>
        <r>
          <rPr>
            <sz val="8"/>
            <color indexed="81"/>
            <rFont val="Tahoma"/>
          </rPr>
          <t>2 Overheads Summary</t>
        </r>
      </text>
    </comment>
    <comment ref="B21" authorId="1" shapeId="0">
      <text>
        <r>
          <rPr>
            <sz val="8"/>
            <color indexed="81"/>
            <rFont val="Tahoma"/>
          </rPr>
          <t>2 Overheads Summary</t>
        </r>
      </text>
    </comment>
    <comment ref="B22" authorId="1" shapeId="0">
      <text>
        <r>
          <rPr>
            <sz val="8"/>
            <color indexed="81"/>
            <rFont val="Tahoma"/>
          </rPr>
          <t>2 Overheads Summary</t>
        </r>
      </text>
    </comment>
    <comment ref="B23" authorId="1" shapeId="0">
      <text>
        <r>
          <rPr>
            <sz val="8"/>
            <color indexed="81"/>
            <rFont val="Tahoma"/>
          </rPr>
          <t>2 Overheads Summary</t>
        </r>
      </text>
    </comment>
    <comment ref="B24" authorId="1" shapeId="0">
      <text>
        <r>
          <rPr>
            <sz val="8"/>
            <color indexed="81"/>
            <rFont val="Tahoma"/>
          </rPr>
          <t>2 Overheads Summary</t>
        </r>
      </text>
    </comment>
    <comment ref="B25" authorId="1" shapeId="0">
      <text>
        <r>
          <rPr>
            <sz val="8"/>
            <color indexed="81"/>
            <rFont val="Tahoma"/>
          </rPr>
          <t>2 Overheads Summary</t>
        </r>
      </text>
    </comment>
    <comment ref="B26" authorId="1" shapeId="0">
      <text>
        <r>
          <rPr>
            <sz val="8"/>
            <color indexed="81"/>
            <rFont val="Tahoma"/>
          </rPr>
          <t>2 Overheads Summary</t>
        </r>
      </text>
    </comment>
    <comment ref="B27" authorId="1" shapeId="0">
      <text>
        <r>
          <rPr>
            <sz val="8"/>
            <color indexed="81"/>
            <rFont val="Tahoma"/>
          </rPr>
          <t>2 Overheads Summary</t>
        </r>
      </text>
    </comment>
    <comment ref="B28" authorId="1" shapeId="0">
      <text>
        <r>
          <rPr>
            <sz val="8"/>
            <color indexed="81"/>
            <rFont val="Tahoma"/>
          </rPr>
          <t>2 Overheads Summary</t>
        </r>
      </text>
    </comment>
    <comment ref="B29" authorId="1" shapeId="0">
      <text>
        <r>
          <rPr>
            <sz val="8"/>
            <color indexed="81"/>
            <rFont val="Tahoma"/>
          </rPr>
          <t>2 Overheads Summary</t>
        </r>
      </text>
    </comment>
    <comment ref="B30" authorId="1" shapeId="0">
      <text>
        <r>
          <rPr>
            <sz val="8"/>
            <color indexed="81"/>
            <rFont val="Tahoma"/>
          </rPr>
          <t>2 Overheads Summary</t>
        </r>
      </text>
    </comment>
    <comment ref="B31" authorId="1" shapeId="0">
      <text>
        <r>
          <rPr>
            <sz val="8"/>
            <color indexed="81"/>
            <rFont val="Tahoma"/>
          </rPr>
          <t>2 Overheads Summary</t>
        </r>
      </text>
    </comment>
    <comment ref="B32" authorId="1" shapeId="0">
      <text>
        <r>
          <rPr>
            <sz val="8"/>
            <color indexed="81"/>
            <rFont val="Tahoma"/>
          </rPr>
          <t>2 Overheads Summary</t>
        </r>
      </text>
    </comment>
    <comment ref="B33" authorId="1" shapeId="0">
      <text>
        <r>
          <rPr>
            <sz val="8"/>
            <color indexed="81"/>
            <rFont val="Tahoma"/>
          </rPr>
          <t>2 Overheads Summary</t>
        </r>
      </text>
    </comment>
    <comment ref="B34" authorId="1" shapeId="0">
      <text>
        <r>
          <rPr>
            <sz val="8"/>
            <color indexed="81"/>
            <rFont val="Tahoma"/>
          </rPr>
          <t>2 Overheads Summary</t>
        </r>
      </text>
    </comment>
    <comment ref="B35" authorId="1" shapeId="0">
      <text>
        <r>
          <rPr>
            <sz val="8"/>
            <color indexed="81"/>
            <rFont val="Tahoma"/>
          </rPr>
          <t>2 Overheads Summary</t>
        </r>
      </text>
    </comment>
    <comment ref="B36" authorId="1" shapeId="0">
      <text>
        <r>
          <rPr>
            <sz val="8"/>
            <color indexed="81"/>
            <rFont val="Tahoma"/>
          </rPr>
          <t>2 Overheads Summary</t>
        </r>
      </text>
    </comment>
    <comment ref="B37" authorId="1" shapeId="0">
      <text>
        <r>
          <rPr>
            <sz val="8"/>
            <color indexed="81"/>
            <rFont val="Tahoma"/>
          </rPr>
          <t>2 Overheads Summary</t>
        </r>
      </text>
    </comment>
    <comment ref="B38" authorId="1" shapeId="0">
      <text>
        <r>
          <rPr>
            <sz val="8"/>
            <color indexed="81"/>
            <rFont val="Tahoma"/>
          </rPr>
          <t>2 Overheads Summary</t>
        </r>
      </text>
    </comment>
    <comment ref="B39" authorId="1" shapeId="0">
      <text>
        <r>
          <rPr>
            <sz val="8"/>
            <color indexed="81"/>
            <rFont val="Tahoma"/>
          </rPr>
          <t>2 Overheads Summary</t>
        </r>
      </text>
    </comment>
    <comment ref="B40" authorId="1" shapeId="0">
      <text>
        <r>
          <rPr>
            <sz val="8"/>
            <color indexed="81"/>
            <rFont val="Tahoma"/>
          </rPr>
          <t>2 Overheads Summary</t>
        </r>
      </text>
    </comment>
    <comment ref="B41" authorId="1" shapeId="0">
      <text>
        <r>
          <rPr>
            <sz val="8"/>
            <color indexed="81"/>
            <rFont val="Tahoma"/>
          </rPr>
          <t>2 Overheads Summary</t>
        </r>
      </text>
    </comment>
    <comment ref="B42" authorId="1" shapeId="0">
      <text>
        <r>
          <rPr>
            <sz val="8"/>
            <color indexed="81"/>
            <rFont val="Tahoma"/>
          </rPr>
          <t>2 Overheads Summary</t>
        </r>
      </text>
    </comment>
    <comment ref="B43" authorId="1" shapeId="0">
      <text>
        <r>
          <rPr>
            <sz val="8"/>
            <color indexed="81"/>
            <rFont val="Tahoma"/>
          </rPr>
          <t>2 Overheads Summary</t>
        </r>
      </text>
    </comment>
    <comment ref="B44" authorId="1" shapeId="0">
      <text>
        <r>
          <rPr>
            <sz val="8"/>
            <color indexed="81"/>
            <rFont val="Tahoma"/>
          </rPr>
          <t>2 Overheads Summary</t>
        </r>
      </text>
    </comment>
    <comment ref="B45" authorId="1" shapeId="0">
      <text>
        <r>
          <rPr>
            <sz val="8"/>
            <color indexed="81"/>
            <rFont val="Tahoma"/>
          </rPr>
          <t>2 Overheads Summary</t>
        </r>
      </text>
    </comment>
    <comment ref="B46" authorId="1" shapeId="0">
      <text>
        <r>
          <rPr>
            <sz val="8"/>
            <color indexed="81"/>
            <rFont val="Tahoma"/>
          </rPr>
          <t>2 Overheads Summary</t>
        </r>
      </text>
    </comment>
    <comment ref="B47" authorId="1" shapeId="0">
      <text>
        <r>
          <rPr>
            <sz val="8"/>
            <color indexed="81"/>
            <rFont val="Tahoma"/>
          </rPr>
          <t>2 Overheads Summary</t>
        </r>
      </text>
    </comment>
    <comment ref="B48" authorId="1" shapeId="0">
      <text>
        <r>
          <rPr>
            <sz val="8"/>
            <color indexed="81"/>
            <rFont val="Tahoma"/>
          </rPr>
          <t>2 Overheads Summary</t>
        </r>
      </text>
    </comment>
    <comment ref="B49" authorId="1" shapeId="0">
      <text>
        <r>
          <rPr>
            <sz val="8"/>
            <color indexed="81"/>
            <rFont val="Tahoma"/>
          </rPr>
          <t>2 Overheads Summary</t>
        </r>
      </text>
    </comment>
    <comment ref="B50" authorId="1" shapeId="0">
      <text>
        <r>
          <rPr>
            <sz val="8"/>
            <color indexed="81"/>
            <rFont val="Tahoma"/>
          </rPr>
          <t>2 Overheads Summary</t>
        </r>
      </text>
    </comment>
    <comment ref="B51" authorId="1" shapeId="0">
      <text>
        <r>
          <rPr>
            <sz val="8"/>
            <color indexed="81"/>
            <rFont val="Tahoma"/>
          </rPr>
          <t>2 Overheads Summary</t>
        </r>
      </text>
    </comment>
    <comment ref="B52" authorId="1" shapeId="0">
      <text>
        <r>
          <rPr>
            <sz val="8"/>
            <color indexed="81"/>
            <rFont val="Tahoma"/>
          </rPr>
          <t>2 Overheads Summary</t>
        </r>
      </text>
    </comment>
    <comment ref="B53" authorId="1" shapeId="0">
      <text>
        <r>
          <rPr>
            <sz val="8"/>
            <color indexed="81"/>
            <rFont val="Tahoma"/>
          </rPr>
          <t>2 Overheads Summary</t>
        </r>
      </text>
    </comment>
    <comment ref="B54" authorId="1" shapeId="0">
      <text>
        <r>
          <rPr>
            <sz val="8"/>
            <color indexed="81"/>
            <rFont val="Tahoma"/>
          </rPr>
          <t>2 Overheads Summary</t>
        </r>
      </text>
    </comment>
    <comment ref="B55" authorId="1" shapeId="0">
      <text>
        <r>
          <rPr>
            <sz val="8"/>
            <color indexed="81"/>
            <rFont val="Tahoma"/>
          </rPr>
          <t>2 Overheads Summary</t>
        </r>
      </text>
    </comment>
    <comment ref="B56" authorId="1" shapeId="0">
      <text>
        <r>
          <rPr>
            <sz val="8"/>
            <color indexed="81"/>
            <rFont val="Tahoma"/>
          </rPr>
          <t>2 Overheads Summary</t>
        </r>
      </text>
    </comment>
    <comment ref="B57" authorId="1" shapeId="0">
      <text>
        <r>
          <rPr>
            <sz val="8"/>
            <color indexed="81"/>
            <rFont val="Tahoma"/>
          </rPr>
          <t>2 Overheads Summary</t>
        </r>
      </text>
    </comment>
    <comment ref="B58" authorId="1" shapeId="0">
      <text>
        <r>
          <rPr>
            <sz val="8"/>
            <color indexed="81"/>
            <rFont val="Tahoma"/>
          </rPr>
          <t>2 Overheads Summary</t>
        </r>
      </text>
    </comment>
    <comment ref="B59" authorId="1" shapeId="0">
      <text>
        <r>
          <rPr>
            <sz val="8"/>
            <color indexed="81"/>
            <rFont val="Tahoma"/>
          </rPr>
          <t>2 Overheads Summary</t>
        </r>
      </text>
    </comment>
    <comment ref="B60" authorId="1" shapeId="0">
      <text>
        <r>
          <rPr>
            <sz val="8"/>
            <color indexed="81"/>
            <rFont val="Tahoma"/>
          </rPr>
          <t>2 Overheads Summary</t>
        </r>
      </text>
    </comment>
    <comment ref="B61" authorId="1" shapeId="0">
      <text>
        <r>
          <rPr>
            <sz val="8"/>
            <color indexed="81"/>
            <rFont val="Tahoma"/>
          </rPr>
          <t>2 Overheads Summary</t>
        </r>
      </text>
    </comment>
    <comment ref="B62" authorId="1" shapeId="0">
      <text>
        <r>
          <rPr>
            <sz val="8"/>
            <color indexed="81"/>
            <rFont val="Tahoma"/>
          </rPr>
          <t>2 Overheads Summary</t>
        </r>
      </text>
    </comment>
    <comment ref="B63" authorId="1" shapeId="0">
      <text>
        <r>
          <rPr>
            <sz val="8"/>
            <color indexed="81"/>
            <rFont val="Tahoma"/>
          </rPr>
          <t>2 Overheads Summary</t>
        </r>
      </text>
    </comment>
    <comment ref="B64" authorId="1" shapeId="0">
      <text>
        <r>
          <rPr>
            <sz val="8"/>
            <color indexed="81"/>
            <rFont val="Tahoma"/>
          </rPr>
          <t>2 Overheads Summary</t>
        </r>
      </text>
    </comment>
    <comment ref="B65" authorId="1" shapeId="0">
      <text>
        <r>
          <rPr>
            <sz val="8"/>
            <color indexed="81"/>
            <rFont val="Tahoma"/>
          </rPr>
          <t>2 Overheads Summary</t>
        </r>
      </text>
    </comment>
    <comment ref="B66" authorId="1" shapeId="0">
      <text>
        <r>
          <rPr>
            <sz val="8"/>
            <color indexed="81"/>
            <rFont val="Tahoma"/>
          </rPr>
          <t>2 Overheads Summary</t>
        </r>
      </text>
    </comment>
    <comment ref="B67" authorId="1" shapeId="0">
      <text>
        <r>
          <rPr>
            <sz val="8"/>
            <color indexed="81"/>
            <rFont val="Tahoma"/>
          </rPr>
          <t>2 Overheads Summary</t>
        </r>
      </text>
    </comment>
    <comment ref="B68" authorId="1" shapeId="0">
      <text>
        <r>
          <rPr>
            <sz val="8"/>
            <color indexed="81"/>
            <rFont val="Tahoma"/>
          </rPr>
          <t>2 Overheads Summary</t>
        </r>
      </text>
    </comment>
    <comment ref="B69" authorId="1" shapeId="0">
      <text>
        <r>
          <rPr>
            <sz val="8"/>
            <color indexed="81"/>
            <rFont val="Tahoma"/>
          </rPr>
          <t>2 Overheads Summary</t>
        </r>
      </text>
    </comment>
    <comment ref="B70" authorId="1" shapeId="0">
      <text>
        <r>
          <rPr>
            <sz val="8"/>
            <color indexed="81"/>
            <rFont val="Tahoma"/>
          </rPr>
          <t>2 Overheads Summary</t>
        </r>
      </text>
    </comment>
    <comment ref="B71" authorId="1" shapeId="0">
      <text>
        <r>
          <rPr>
            <sz val="8"/>
            <color indexed="81"/>
            <rFont val="Tahoma"/>
          </rPr>
          <t>2 Overheads Summary</t>
        </r>
      </text>
    </comment>
    <comment ref="B72" authorId="1" shapeId="0">
      <text>
        <r>
          <rPr>
            <sz val="8"/>
            <color indexed="81"/>
            <rFont val="Tahoma"/>
          </rPr>
          <t>2 Overheads Summary</t>
        </r>
      </text>
    </comment>
    <comment ref="B73" authorId="1" shapeId="0">
      <text>
        <r>
          <rPr>
            <sz val="8"/>
            <color indexed="81"/>
            <rFont val="Tahoma"/>
          </rPr>
          <t>2 Overheads Summary</t>
        </r>
      </text>
    </comment>
    <comment ref="B74" authorId="1" shapeId="0">
      <text>
        <r>
          <rPr>
            <sz val="8"/>
            <color indexed="81"/>
            <rFont val="Tahoma"/>
          </rPr>
          <t>2 Overheads Summary</t>
        </r>
      </text>
    </comment>
    <comment ref="B75" authorId="1" shapeId="0">
      <text>
        <r>
          <rPr>
            <sz val="8"/>
            <color indexed="81"/>
            <rFont val="Tahoma"/>
          </rPr>
          <t>2 Overheads Summary</t>
        </r>
      </text>
    </comment>
    <comment ref="B76" authorId="1" shapeId="0">
      <text>
        <r>
          <rPr>
            <sz val="8"/>
            <color indexed="81"/>
            <rFont val="Tahoma"/>
          </rPr>
          <t>2 Overheads Summary</t>
        </r>
      </text>
    </comment>
    <comment ref="B77" authorId="1" shapeId="0">
      <text>
        <r>
          <rPr>
            <sz val="8"/>
            <color indexed="81"/>
            <rFont val="Tahoma"/>
          </rPr>
          <t>2 Overheads Summary</t>
        </r>
      </text>
    </comment>
    <comment ref="B78" authorId="1" shapeId="0">
      <text>
        <r>
          <rPr>
            <sz val="8"/>
            <color indexed="81"/>
            <rFont val="Tahoma"/>
          </rPr>
          <t>2 Overheads Summary</t>
        </r>
      </text>
    </comment>
    <comment ref="B79" authorId="1" shapeId="0">
      <text>
        <r>
          <rPr>
            <sz val="8"/>
            <color indexed="81"/>
            <rFont val="Tahoma"/>
          </rPr>
          <t>2 Overheads Summary</t>
        </r>
      </text>
    </comment>
    <comment ref="B80" authorId="1" shapeId="0">
      <text>
        <r>
          <rPr>
            <sz val="8"/>
            <color indexed="81"/>
            <rFont val="Tahoma"/>
          </rPr>
          <t>2 Overheads Summary</t>
        </r>
      </text>
    </comment>
    <comment ref="B81" authorId="1" shapeId="0">
      <text>
        <r>
          <rPr>
            <sz val="8"/>
            <color indexed="81"/>
            <rFont val="Tahoma"/>
          </rPr>
          <t>2 Overheads Summary</t>
        </r>
      </text>
    </comment>
    <comment ref="B82" authorId="1" shapeId="0">
      <text>
        <r>
          <rPr>
            <sz val="8"/>
            <color indexed="81"/>
            <rFont val="Tahoma"/>
          </rPr>
          <t>2 Overheads Summary</t>
        </r>
      </text>
    </comment>
    <comment ref="B83" authorId="1" shapeId="0">
      <text>
        <r>
          <rPr>
            <sz val="8"/>
            <color indexed="81"/>
            <rFont val="Tahoma"/>
          </rPr>
          <t>2 Overheads Summary</t>
        </r>
      </text>
    </comment>
    <comment ref="B84" authorId="1" shapeId="0">
      <text>
        <r>
          <rPr>
            <sz val="8"/>
            <color indexed="81"/>
            <rFont val="Tahoma"/>
          </rPr>
          <t>2 Overheads Summary</t>
        </r>
      </text>
    </comment>
    <comment ref="B85" authorId="1" shapeId="0">
      <text>
        <r>
          <rPr>
            <sz val="8"/>
            <color indexed="81"/>
            <rFont val="Tahoma"/>
          </rPr>
          <t>2 Overheads Summary</t>
        </r>
      </text>
    </comment>
    <comment ref="B86" authorId="1" shapeId="0">
      <text>
        <r>
          <rPr>
            <sz val="8"/>
            <color indexed="81"/>
            <rFont val="Tahoma"/>
          </rPr>
          <t>2 Overheads Summary</t>
        </r>
      </text>
    </comment>
    <comment ref="B87" authorId="1" shapeId="0">
      <text>
        <r>
          <rPr>
            <sz val="8"/>
            <color indexed="81"/>
            <rFont val="Tahoma"/>
          </rPr>
          <t>2 Overheads Summary</t>
        </r>
      </text>
    </comment>
    <comment ref="B88" authorId="1" shapeId="0">
      <text>
        <r>
          <rPr>
            <sz val="8"/>
            <color indexed="81"/>
            <rFont val="Tahoma"/>
          </rPr>
          <t>2 Overheads Summary</t>
        </r>
      </text>
    </comment>
    <comment ref="B89" authorId="1" shapeId="0">
      <text>
        <r>
          <rPr>
            <sz val="8"/>
            <color indexed="81"/>
            <rFont val="Tahoma"/>
          </rPr>
          <t>2 Overheads Summary</t>
        </r>
      </text>
    </comment>
  </commentList>
</comments>
</file>

<file path=xl/comments2.xml><?xml version="1.0" encoding="utf-8"?>
<comments xmlns="http://schemas.openxmlformats.org/spreadsheetml/2006/main">
  <authors>
    <author>bdosanjh</author>
    <author>devans5</author>
  </authors>
  <commentList>
    <comment ref="B11" authorId="0" shapeId="0">
      <text>
        <r>
          <rPr>
            <sz val="8"/>
            <color indexed="81"/>
            <rFont val="Tahoma"/>
          </rPr>
          <t xml:space="preserve">Adaytum2
TYP=V
SVR=
LIB=Template Model Download
CBE=T&amp;E Flight/Hotel Input
FGD=N
BGD=N
FGL=N
BGL=N
SUP=N
BBF=N
NTS=Y
VAL=Y
RHD=N
LCK=N
RFH=N
BBK=Y
OVF=N
IAB=N
BAZ=N
EAZ=N
P01=Elist
P02=2 Standard/numbers
P03=4 Months
P04=5 Versions
R01=3 Std Cost T&amp;E Type
C01=3 Std cost T&amp;E
RGP=adaytum_page_2
RGR=adaytum_row_2
RGC=adaytum_col_2
RGD=adaytum_data_1
VID=7DD788CE16A562C0
CHK=-587806460
</t>
        </r>
      </text>
    </comment>
    <comment ref="B12" authorId="1" shapeId="0">
      <text>
        <r>
          <rPr>
            <sz val="8"/>
            <color indexed="81"/>
            <rFont val="Tahoma"/>
          </rPr>
          <t>Elist</t>
        </r>
      </text>
    </comment>
    <comment ref="C12" authorId="1" shapeId="0">
      <text>
        <r>
          <rPr>
            <sz val="8"/>
            <color indexed="81"/>
            <rFont val="Tahoma"/>
          </rPr>
          <t>2 Standard/numbers</t>
        </r>
      </text>
    </comment>
    <comment ref="D12" authorId="1" shapeId="0">
      <text>
        <r>
          <rPr>
            <sz val="8"/>
            <color indexed="81"/>
            <rFont val="Tahoma"/>
          </rPr>
          <t>4 Months</t>
        </r>
      </text>
    </comment>
    <comment ref="E12" authorId="1" shapeId="0">
      <text>
        <r>
          <rPr>
            <sz val="8"/>
            <color indexed="81"/>
            <rFont val="Tahoma"/>
          </rPr>
          <t>5 Versions</t>
        </r>
      </text>
    </comment>
    <comment ref="C14" authorId="1" shapeId="0">
      <text>
        <r>
          <rPr>
            <sz val="8"/>
            <color indexed="81"/>
            <rFont val="Tahoma"/>
          </rPr>
          <t>3 Std cost T&amp;E</t>
        </r>
      </text>
    </comment>
    <comment ref="D14" authorId="1" shapeId="0">
      <text>
        <r>
          <rPr>
            <sz val="8"/>
            <color indexed="81"/>
            <rFont val="Tahoma"/>
          </rPr>
          <t>3 Std cost T&amp;E</t>
        </r>
      </text>
    </comment>
    <comment ref="E14" authorId="1" shapeId="0">
      <text>
        <r>
          <rPr>
            <sz val="8"/>
            <color indexed="81"/>
            <rFont val="Tahoma"/>
          </rPr>
          <t>3 Std cost T&amp;E</t>
        </r>
      </text>
    </comment>
    <comment ref="F14" authorId="1" shapeId="0">
      <text>
        <r>
          <rPr>
            <sz val="8"/>
            <color indexed="81"/>
            <rFont val="Tahoma"/>
          </rPr>
          <t>3 Std cost T&amp;E</t>
        </r>
      </text>
    </comment>
    <comment ref="B15" authorId="1" shapeId="0">
      <text>
        <r>
          <rPr>
            <sz val="8"/>
            <color indexed="81"/>
            <rFont val="Tahoma"/>
          </rPr>
          <t>3 Std Cost T&amp;E Type</t>
        </r>
      </text>
    </comment>
    <comment ref="B16" authorId="1" shapeId="0">
      <text>
        <r>
          <rPr>
            <sz val="8"/>
            <color indexed="81"/>
            <rFont val="Tahoma"/>
          </rPr>
          <t>3 Std Cost T&amp;E Type</t>
        </r>
      </text>
    </comment>
    <comment ref="B17" authorId="1" shapeId="0">
      <text>
        <r>
          <rPr>
            <sz val="8"/>
            <color indexed="81"/>
            <rFont val="Tahoma"/>
          </rPr>
          <t>3 Std Cost T&amp;E Type</t>
        </r>
      </text>
    </comment>
    <comment ref="B18" authorId="1" shapeId="0">
      <text>
        <r>
          <rPr>
            <sz val="8"/>
            <color indexed="81"/>
            <rFont val="Tahoma"/>
          </rPr>
          <t>3 Std Cost T&amp;E Type</t>
        </r>
      </text>
    </comment>
  </commentList>
</comments>
</file>

<file path=xl/comments3.xml><?xml version="1.0" encoding="utf-8"?>
<comments xmlns="http://schemas.openxmlformats.org/spreadsheetml/2006/main">
  <authors>
    <author>bdosanjh</author>
    <author>devans5</author>
  </authors>
  <commentList>
    <comment ref="B11" authorId="0" shapeId="0">
      <text>
        <r>
          <rPr>
            <sz val="8"/>
            <color indexed="81"/>
            <rFont val="Tahoma"/>
          </rPr>
          <t xml:space="preserve">Adaytum2
TYP=V
SVR=
LIB=Template Model Download
CBE=Total G&amp;A Detail
FGD=N
BGD=N
FGL=N
BGL=N
SUP=N
BBF=N
NTS=Y
VAL=Y
RHD=N
LCK=N
RFH=N
BBK=Y
OVF=N
IAB=N
BAZ=N
EAZ=N
P01=1 Currency Conversion
P02=2 Ops/Proj Split
P03=4 Months
P04=5 Versions
R01=2 Overheads Summary
C01=Elist
RGP=adaytum_page_1
RGR=adaytum_row_1
RGC=adaytum_col_1
RGD=adaytum_data_2
VID=C048D0D916A562C0
CHK=-92313751
</t>
        </r>
      </text>
    </comment>
    <comment ref="B12" authorId="1" shapeId="0">
      <text>
        <r>
          <rPr>
            <sz val="8"/>
            <color indexed="81"/>
            <rFont val="Tahoma"/>
          </rPr>
          <t>1 Currency Conversion</t>
        </r>
      </text>
    </comment>
    <comment ref="C12" authorId="1" shapeId="0">
      <text>
        <r>
          <rPr>
            <sz val="8"/>
            <color indexed="81"/>
            <rFont val="Tahoma"/>
          </rPr>
          <t>2 Ops/Proj Split</t>
        </r>
      </text>
    </comment>
    <comment ref="D12" authorId="1" shapeId="0">
      <text>
        <r>
          <rPr>
            <sz val="8"/>
            <color indexed="81"/>
            <rFont val="Tahoma"/>
          </rPr>
          <t>4 Months</t>
        </r>
      </text>
    </comment>
    <comment ref="E12" authorId="1" shapeId="0">
      <text>
        <r>
          <rPr>
            <sz val="8"/>
            <color indexed="81"/>
            <rFont val="Tahoma"/>
          </rPr>
          <t>5 Versions</t>
        </r>
      </text>
    </comment>
    <comment ref="C14" authorId="1" shapeId="0">
      <text>
        <r>
          <rPr>
            <sz val="8"/>
            <color indexed="81"/>
            <rFont val="Tahoma"/>
          </rPr>
          <t>Elist</t>
        </r>
      </text>
    </comment>
    <comment ref="B15" authorId="1" shapeId="0">
      <text>
        <r>
          <rPr>
            <sz val="8"/>
            <color indexed="81"/>
            <rFont val="Tahoma"/>
          </rPr>
          <t>2 Overheads Summary</t>
        </r>
      </text>
    </comment>
    <comment ref="B16" authorId="1" shapeId="0">
      <text>
        <r>
          <rPr>
            <sz val="8"/>
            <color indexed="81"/>
            <rFont val="Tahoma"/>
          </rPr>
          <t>2 Overheads Summary</t>
        </r>
      </text>
    </comment>
    <comment ref="B17" authorId="1" shapeId="0">
      <text>
        <r>
          <rPr>
            <sz val="8"/>
            <color indexed="81"/>
            <rFont val="Tahoma"/>
          </rPr>
          <t>2 Overheads Summary</t>
        </r>
      </text>
    </comment>
    <comment ref="B18" authorId="1" shapeId="0">
      <text>
        <r>
          <rPr>
            <sz val="8"/>
            <color indexed="81"/>
            <rFont val="Tahoma"/>
          </rPr>
          <t>2 Overheads Summary</t>
        </r>
      </text>
    </comment>
    <comment ref="B19" authorId="1" shapeId="0">
      <text>
        <r>
          <rPr>
            <sz val="8"/>
            <color indexed="81"/>
            <rFont val="Tahoma"/>
          </rPr>
          <t>2 Overheads Summary</t>
        </r>
      </text>
    </comment>
    <comment ref="B20" authorId="1" shapeId="0">
      <text>
        <r>
          <rPr>
            <sz val="8"/>
            <color indexed="81"/>
            <rFont val="Tahoma"/>
          </rPr>
          <t>2 Overheads Summary</t>
        </r>
      </text>
    </comment>
    <comment ref="B21" authorId="1" shapeId="0">
      <text>
        <r>
          <rPr>
            <sz val="8"/>
            <color indexed="81"/>
            <rFont val="Tahoma"/>
          </rPr>
          <t>2 Overheads Summary</t>
        </r>
      </text>
    </comment>
    <comment ref="B22" authorId="1" shapeId="0">
      <text>
        <r>
          <rPr>
            <sz val="8"/>
            <color indexed="81"/>
            <rFont val="Tahoma"/>
          </rPr>
          <t>2 Overheads Summary</t>
        </r>
      </text>
    </comment>
    <comment ref="B23" authorId="1" shapeId="0">
      <text>
        <r>
          <rPr>
            <sz val="8"/>
            <color indexed="81"/>
            <rFont val="Tahoma"/>
          </rPr>
          <t>2 Overheads Summary</t>
        </r>
      </text>
    </comment>
    <comment ref="B24" authorId="1" shapeId="0">
      <text>
        <r>
          <rPr>
            <sz val="8"/>
            <color indexed="81"/>
            <rFont val="Tahoma"/>
          </rPr>
          <t>2 Overheads Summary</t>
        </r>
      </text>
    </comment>
    <comment ref="B28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RGP=adaytum_page_3
RGR=adaytum_row_3
RGC=adaytum_col_3
RGD=adaytum_data_3
VID=7300E4DD16A562C0
CHK=1247123893
</t>
        </r>
      </text>
    </comment>
    <comment ref="B29" authorId="1" shapeId="0">
      <text>
        <r>
          <rPr>
            <sz val="8"/>
            <color indexed="81"/>
            <rFont val="Tahoma"/>
          </rPr>
          <t>GA Forecasting</t>
        </r>
      </text>
    </comment>
    <comment ref="C29" authorId="1" shapeId="0">
      <text>
        <r>
          <rPr>
            <sz val="8"/>
            <color indexed="81"/>
            <rFont val="Tahoma"/>
          </rPr>
          <t>Months+Qs</t>
        </r>
      </text>
    </comment>
    <comment ref="D29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31" authorId="1" shapeId="0">
      <text>
        <r>
          <rPr>
            <sz val="8"/>
            <color indexed="81"/>
            <rFont val="Tahoma"/>
          </rPr>
          <t>SAP CC in Subregions</t>
        </r>
      </text>
    </comment>
    <comment ref="B3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2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4.xml><?xml version="1.0" encoding="utf-8"?>
<comments xmlns="http://schemas.openxmlformats.org/spreadsheetml/2006/main">
  <authors>
    <author>bdosanjh</author>
    <author>devans5</author>
  </authors>
  <commentList>
    <comment ref="B11" authorId="0" shapeId="0">
      <text>
        <r>
          <rPr>
            <sz val="8"/>
            <color indexed="81"/>
            <rFont val="Tahoma"/>
          </rPr>
          <t xml:space="preserve">Adaytum2
TYP=V
SVR=
LIB=Template Model Download
CBE=Total G&amp;A Detail
FGD=N
BGD=N
FGL=N
BGL=N
SUP=N
BBF=N
NTS=Y
VAL=Y
RHD=N
LCK=N
RFH=N
BBK=Y
OVF=N
IAB=N
BAZ=N
EAZ=N
P01=1 Currency Conversion
P02=2 Ops/Proj Split
P03=Elist
P04=5 Versions
R01=2 Overheads Summary
C01=4 Months
RGP=adaytum_page_1
RGR=adaytum_row_1
RGC=adaytum_col_2
RGD=adaytum_data_2
VID=4C570D2E15A562C0
CHK=847838966
</t>
        </r>
      </text>
    </comment>
    <comment ref="B12" authorId="1" shapeId="0">
      <text>
        <r>
          <rPr>
            <sz val="8"/>
            <color indexed="81"/>
            <rFont val="Tahoma"/>
          </rPr>
          <t>1 Currency Conversion</t>
        </r>
      </text>
    </comment>
    <comment ref="C12" authorId="1" shapeId="0">
      <text>
        <r>
          <rPr>
            <sz val="8"/>
            <color indexed="81"/>
            <rFont val="Tahoma"/>
          </rPr>
          <t>2 Ops/Proj Split</t>
        </r>
      </text>
    </comment>
    <comment ref="D12" authorId="1" shapeId="0">
      <text>
        <r>
          <rPr>
            <sz val="8"/>
            <color indexed="81"/>
            <rFont val="Tahoma"/>
          </rPr>
          <t>Elist</t>
        </r>
      </text>
    </comment>
    <comment ref="E12" authorId="1" shapeId="0">
      <text>
        <r>
          <rPr>
            <sz val="8"/>
            <color indexed="81"/>
            <rFont val="Tahoma"/>
          </rPr>
          <t>5 Versions</t>
        </r>
      </text>
    </comment>
    <comment ref="C14" authorId="1" shapeId="0">
      <text>
        <r>
          <rPr>
            <sz val="8"/>
            <color indexed="81"/>
            <rFont val="Tahoma"/>
          </rPr>
          <t>4 Months</t>
        </r>
      </text>
    </comment>
    <comment ref="D14" authorId="1" shapeId="0">
      <text>
        <r>
          <rPr>
            <sz val="8"/>
            <color indexed="81"/>
            <rFont val="Tahoma"/>
          </rPr>
          <t>4 Months</t>
        </r>
      </text>
    </comment>
    <comment ref="E14" authorId="1" shapeId="0">
      <text>
        <r>
          <rPr>
            <sz val="8"/>
            <color indexed="81"/>
            <rFont val="Tahoma"/>
          </rPr>
          <t>4 Months</t>
        </r>
      </text>
    </comment>
    <comment ref="F14" authorId="1" shapeId="0">
      <text>
        <r>
          <rPr>
            <sz val="8"/>
            <color indexed="81"/>
            <rFont val="Tahoma"/>
          </rPr>
          <t>4 Months</t>
        </r>
      </text>
    </comment>
    <comment ref="G14" authorId="1" shapeId="0">
      <text>
        <r>
          <rPr>
            <sz val="8"/>
            <color indexed="81"/>
            <rFont val="Tahoma"/>
          </rPr>
          <t>4 Months</t>
        </r>
      </text>
    </comment>
    <comment ref="H14" authorId="1" shapeId="0">
      <text>
        <r>
          <rPr>
            <sz val="8"/>
            <color indexed="81"/>
            <rFont val="Tahoma"/>
          </rPr>
          <t>4 Months</t>
        </r>
      </text>
    </comment>
    <comment ref="I14" authorId="1" shapeId="0">
      <text>
        <r>
          <rPr>
            <sz val="8"/>
            <color indexed="81"/>
            <rFont val="Tahoma"/>
          </rPr>
          <t>4 Months</t>
        </r>
      </text>
    </comment>
    <comment ref="J14" authorId="1" shapeId="0">
      <text>
        <r>
          <rPr>
            <sz val="8"/>
            <color indexed="81"/>
            <rFont val="Tahoma"/>
          </rPr>
          <t>4 Months</t>
        </r>
      </text>
    </comment>
    <comment ref="K14" authorId="1" shapeId="0">
      <text>
        <r>
          <rPr>
            <sz val="8"/>
            <color indexed="81"/>
            <rFont val="Tahoma"/>
          </rPr>
          <t>4 Months</t>
        </r>
      </text>
    </comment>
    <comment ref="L14" authorId="1" shapeId="0">
      <text>
        <r>
          <rPr>
            <sz val="8"/>
            <color indexed="81"/>
            <rFont val="Tahoma"/>
          </rPr>
          <t>4 Months</t>
        </r>
      </text>
    </comment>
    <comment ref="M14" authorId="1" shapeId="0">
      <text>
        <r>
          <rPr>
            <sz val="8"/>
            <color indexed="81"/>
            <rFont val="Tahoma"/>
          </rPr>
          <t>4 Months</t>
        </r>
      </text>
    </comment>
    <comment ref="N14" authorId="1" shapeId="0">
      <text>
        <r>
          <rPr>
            <sz val="8"/>
            <color indexed="81"/>
            <rFont val="Tahoma"/>
          </rPr>
          <t>4 Months</t>
        </r>
      </text>
    </comment>
    <comment ref="O14" authorId="1" shapeId="0">
      <text>
        <r>
          <rPr>
            <sz val="8"/>
            <color indexed="81"/>
            <rFont val="Tahoma"/>
          </rPr>
          <t>4 Months</t>
        </r>
      </text>
    </comment>
    <comment ref="B15" authorId="1" shapeId="0">
      <text>
        <r>
          <rPr>
            <sz val="8"/>
            <color indexed="81"/>
            <rFont val="Tahoma"/>
          </rPr>
          <t>2 Overheads Summary</t>
        </r>
      </text>
    </comment>
    <comment ref="B16" authorId="1" shapeId="0">
      <text>
        <r>
          <rPr>
            <sz val="8"/>
            <color indexed="81"/>
            <rFont val="Tahoma"/>
          </rPr>
          <t>2 Overheads Summary</t>
        </r>
      </text>
    </comment>
    <comment ref="B17" authorId="1" shapeId="0">
      <text>
        <r>
          <rPr>
            <sz val="8"/>
            <color indexed="81"/>
            <rFont val="Tahoma"/>
          </rPr>
          <t>2 Overheads Summary</t>
        </r>
      </text>
    </comment>
    <comment ref="B18" authorId="1" shapeId="0">
      <text>
        <r>
          <rPr>
            <sz val="8"/>
            <color indexed="81"/>
            <rFont val="Tahoma"/>
          </rPr>
          <t>2 Overheads Summary</t>
        </r>
      </text>
    </comment>
    <comment ref="B19" authorId="1" shapeId="0">
      <text>
        <r>
          <rPr>
            <sz val="8"/>
            <color indexed="81"/>
            <rFont val="Tahoma"/>
          </rPr>
          <t>2 Overheads Summary</t>
        </r>
      </text>
    </comment>
    <comment ref="B20" authorId="1" shapeId="0">
      <text>
        <r>
          <rPr>
            <sz val="8"/>
            <color indexed="81"/>
            <rFont val="Tahoma"/>
          </rPr>
          <t>2 Overheads Summary</t>
        </r>
      </text>
    </comment>
    <comment ref="B21" authorId="1" shapeId="0">
      <text>
        <r>
          <rPr>
            <sz val="8"/>
            <color indexed="81"/>
            <rFont val="Tahoma"/>
          </rPr>
          <t>2 Overheads Summary</t>
        </r>
      </text>
    </comment>
    <comment ref="B22" authorId="1" shapeId="0">
      <text>
        <r>
          <rPr>
            <sz val="8"/>
            <color indexed="81"/>
            <rFont val="Tahoma"/>
          </rPr>
          <t>2 Overheads Summary</t>
        </r>
      </text>
    </comment>
    <comment ref="B23" authorId="1" shapeId="0">
      <text>
        <r>
          <rPr>
            <sz val="8"/>
            <color indexed="81"/>
            <rFont val="Tahoma"/>
          </rPr>
          <t>2 Overheads Summary</t>
        </r>
      </text>
    </comment>
    <comment ref="B24" authorId="1" shapeId="0">
      <text>
        <r>
          <rPr>
            <sz val="8"/>
            <color indexed="81"/>
            <rFont val="Tahoma"/>
          </rPr>
          <t>2 Overheads Summary</t>
        </r>
      </text>
    </comment>
    <comment ref="B2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P02=SAP CC in Subregions
P03=Consolidated/Non Consolidated
R01=P&amp;L MRG Forecasting
C01=Months+Qs
RGP=adaytum_page_2
RGR=adaytum_row_2
RGC=adaytum_col_3
RGD=adaytum_data_3
VID=F7F7F73715A562C0
CHK=-22913363
</t>
        </r>
      </text>
    </comment>
    <comment ref="B28" authorId="1" shapeId="0">
      <text>
        <r>
          <rPr>
            <sz val="8"/>
            <color indexed="81"/>
            <rFont val="Tahoma"/>
          </rPr>
          <t>GA Forecasting</t>
        </r>
      </text>
    </comment>
    <comment ref="C28" authorId="1" shapeId="0">
      <text>
        <r>
          <rPr>
            <sz val="8"/>
            <color indexed="81"/>
            <rFont val="Tahoma"/>
          </rPr>
          <t>SAP CC in Subregions</t>
        </r>
      </text>
    </comment>
    <comment ref="D2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30" authorId="1" shapeId="0">
      <text>
        <r>
          <rPr>
            <sz val="8"/>
            <color indexed="81"/>
            <rFont val="Tahoma"/>
          </rPr>
          <t>Months+Qs</t>
        </r>
      </text>
    </comment>
    <comment ref="D30" authorId="1" shapeId="0">
      <text>
        <r>
          <rPr>
            <sz val="8"/>
            <color indexed="81"/>
            <rFont val="Tahoma"/>
          </rPr>
          <t>Months+Qs</t>
        </r>
      </text>
    </comment>
    <comment ref="E30" authorId="1" shapeId="0">
      <text>
        <r>
          <rPr>
            <sz val="8"/>
            <color indexed="81"/>
            <rFont val="Tahoma"/>
          </rPr>
          <t>Months+Qs</t>
        </r>
      </text>
    </comment>
    <comment ref="F30" authorId="1" shapeId="0">
      <text>
        <r>
          <rPr>
            <sz val="8"/>
            <color indexed="81"/>
            <rFont val="Tahoma"/>
          </rPr>
          <t>Months+Qs</t>
        </r>
      </text>
    </comment>
    <comment ref="G30" authorId="1" shapeId="0">
      <text>
        <r>
          <rPr>
            <sz val="8"/>
            <color indexed="81"/>
            <rFont val="Tahoma"/>
          </rPr>
          <t>Months+Qs</t>
        </r>
      </text>
    </comment>
    <comment ref="H30" authorId="1" shapeId="0">
      <text>
        <r>
          <rPr>
            <sz val="8"/>
            <color indexed="81"/>
            <rFont val="Tahoma"/>
          </rPr>
          <t>Months+Qs</t>
        </r>
      </text>
    </comment>
    <comment ref="I30" authorId="1" shapeId="0">
      <text>
        <r>
          <rPr>
            <sz val="8"/>
            <color indexed="81"/>
            <rFont val="Tahoma"/>
          </rPr>
          <t>Months+Qs</t>
        </r>
      </text>
    </comment>
    <comment ref="J30" authorId="1" shapeId="0">
      <text>
        <r>
          <rPr>
            <sz val="8"/>
            <color indexed="81"/>
            <rFont val="Tahoma"/>
          </rPr>
          <t>Months+Qs</t>
        </r>
      </text>
    </comment>
    <comment ref="K30" authorId="1" shapeId="0">
      <text>
        <r>
          <rPr>
            <sz val="8"/>
            <color indexed="81"/>
            <rFont val="Tahoma"/>
          </rPr>
          <t>Months+Qs</t>
        </r>
      </text>
    </comment>
    <comment ref="L30" authorId="1" shapeId="0">
      <text>
        <r>
          <rPr>
            <sz val="8"/>
            <color indexed="81"/>
            <rFont val="Tahoma"/>
          </rPr>
          <t>Months+Qs</t>
        </r>
      </text>
    </comment>
    <comment ref="M30" authorId="1" shapeId="0">
      <text>
        <r>
          <rPr>
            <sz val="8"/>
            <color indexed="81"/>
            <rFont val="Tahoma"/>
          </rPr>
          <t>Months+Qs</t>
        </r>
      </text>
    </comment>
    <comment ref="N30" authorId="1" shapeId="0">
      <text>
        <r>
          <rPr>
            <sz val="8"/>
            <color indexed="81"/>
            <rFont val="Tahoma"/>
          </rPr>
          <t>Months+Qs</t>
        </r>
      </text>
    </comment>
    <comment ref="O30" authorId="1" shapeId="0">
      <text>
        <r>
          <rPr>
            <sz val="8"/>
            <color indexed="81"/>
            <rFont val="Tahoma"/>
          </rPr>
          <t>Months+Qs</t>
        </r>
      </text>
    </comment>
    <comment ref="B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3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P02=SAP CC in Subregions
P03=Consolidated/Non Consolidated
R01=P&amp;L MRG Forecasting
C01=Months+Qs
RGP=adaytum_page_3
RGR=adaytum_row_3
RGC=adaytum_col_1
RGD=adaytum_data_1
VID=5723F03D15A562C0
CHK=1354150573
</t>
        </r>
      </text>
    </comment>
    <comment ref="B44" authorId="1" shapeId="0">
      <text>
        <r>
          <rPr>
            <sz val="8"/>
            <color indexed="81"/>
            <rFont val="Tahoma"/>
          </rPr>
          <t>GA Forecasting</t>
        </r>
      </text>
    </comment>
    <comment ref="C44" authorId="1" shapeId="0">
      <text>
        <r>
          <rPr>
            <sz val="8"/>
            <color indexed="81"/>
            <rFont val="Tahoma"/>
          </rPr>
          <t>SAP CC in Subregions</t>
        </r>
      </text>
    </comment>
    <comment ref="D44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46" authorId="1" shapeId="0">
      <text>
        <r>
          <rPr>
            <sz val="8"/>
            <color indexed="81"/>
            <rFont val="Tahoma"/>
          </rPr>
          <t>Months+Qs</t>
        </r>
      </text>
    </comment>
    <comment ref="D46" authorId="1" shapeId="0">
      <text>
        <r>
          <rPr>
            <sz val="8"/>
            <color indexed="81"/>
            <rFont val="Tahoma"/>
          </rPr>
          <t>Months+Qs</t>
        </r>
      </text>
    </comment>
    <comment ref="E46" authorId="1" shapeId="0">
      <text>
        <r>
          <rPr>
            <sz val="8"/>
            <color indexed="81"/>
            <rFont val="Tahoma"/>
          </rPr>
          <t>Months+Qs</t>
        </r>
      </text>
    </comment>
    <comment ref="F46" authorId="1" shapeId="0">
      <text>
        <r>
          <rPr>
            <sz val="8"/>
            <color indexed="81"/>
            <rFont val="Tahoma"/>
          </rPr>
          <t>Months+Qs</t>
        </r>
      </text>
    </comment>
    <comment ref="G46" authorId="1" shapeId="0">
      <text>
        <r>
          <rPr>
            <sz val="8"/>
            <color indexed="81"/>
            <rFont val="Tahoma"/>
          </rPr>
          <t>Months+Qs</t>
        </r>
      </text>
    </comment>
    <comment ref="H46" authorId="1" shapeId="0">
      <text>
        <r>
          <rPr>
            <sz val="8"/>
            <color indexed="81"/>
            <rFont val="Tahoma"/>
          </rPr>
          <t>Months+Qs</t>
        </r>
      </text>
    </comment>
    <comment ref="I46" authorId="1" shapeId="0">
      <text>
        <r>
          <rPr>
            <sz val="8"/>
            <color indexed="81"/>
            <rFont val="Tahoma"/>
          </rPr>
          <t>Months+Qs</t>
        </r>
      </text>
    </comment>
    <comment ref="J46" authorId="1" shapeId="0">
      <text>
        <r>
          <rPr>
            <sz val="8"/>
            <color indexed="81"/>
            <rFont val="Tahoma"/>
          </rPr>
          <t>Months+Qs</t>
        </r>
      </text>
    </comment>
    <comment ref="K46" authorId="1" shapeId="0">
      <text>
        <r>
          <rPr>
            <sz val="8"/>
            <color indexed="81"/>
            <rFont val="Tahoma"/>
          </rPr>
          <t>Months+Qs</t>
        </r>
      </text>
    </comment>
    <comment ref="L46" authorId="1" shapeId="0">
      <text>
        <r>
          <rPr>
            <sz val="8"/>
            <color indexed="81"/>
            <rFont val="Tahoma"/>
          </rPr>
          <t>Months+Qs</t>
        </r>
      </text>
    </comment>
    <comment ref="M46" authorId="1" shapeId="0">
      <text>
        <r>
          <rPr>
            <sz val="8"/>
            <color indexed="81"/>
            <rFont val="Tahoma"/>
          </rPr>
          <t>Months+Qs</t>
        </r>
      </text>
    </comment>
    <comment ref="N46" authorId="1" shapeId="0">
      <text>
        <r>
          <rPr>
            <sz val="8"/>
            <color indexed="81"/>
            <rFont val="Tahoma"/>
          </rPr>
          <t>Months+Qs</t>
        </r>
      </text>
    </comment>
    <comment ref="O46" authorId="1" shapeId="0">
      <text>
        <r>
          <rPr>
            <sz val="8"/>
            <color indexed="81"/>
            <rFont val="Tahoma"/>
          </rPr>
          <t>Months+Qs</t>
        </r>
      </text>
    </comment>
    <comment ref="B4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6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5.xml><?xml version="1.0" encoding="utf-8"?>
<comments xmlns="http://schemas.openxmlformats.org/spreadsheetml/2006/main">
  <authors>
    <author>bdosanjh</author>
    <author>devans5</author>
  </authors>
  <commentList>
    <comment ref="B12" authorId="0" shapeId="0">
      <text>
        <r>
          <rPr>
            <sz val="8"/>
            <color indexed="81"/>
            <rFont val="Tahoma"/>
          </rPr>
          <t xml:space="preserve">Adaytum2
TYP=V
SVR=
LIB=Template Model Download
CBE=Total G&amp;A Detail
FGD=N
BGD=N
FGL=N
BGL=N
SUP=N
BBF=N
NTS=Y
VAL=Y
RHD=N
LCK=N
RFH=N
BBK=Y
OVF=N
IAB=N
BAZ=N
EAZ=N
P01=1 Currency Conversion
P02=2 Ops/Proj Split
P03=4 Months
P04=5 Versions
R01=2 Overheads Summary
C01=Elist
RGP=adaytum_page_2
RGR=adaytum_row_1
RGC=adaytum_col_1
RGD=adaytum_data_2
VID=D22DDD2315A562C0
CHK=898940811
</t>
        </r>
      </text>
    </comment>
    <comment ref="B13" authorId="1" shapeId="0">
      <text>
        <r>
          <rPr>
            <sz val="8"/>
            <color indexed="81"/>
            <rFont val="Tahoma"/>
          </rPr>
          <t>1 Currency Conversion</t>
        </r>
      </text>
    </comment>
    <comment ref="C13" authorId="1" shapeId="0">
      <text>
        <r>
          <rPr>
            <sz val="8"/>
            <color indexed="81"/>
            <rFont val="Tahoma"/>
          </rPr>
          <t>2 Ops/Proj Split</t>
        </r>
      </text>
    </comment>
    <comment ref="D13" authorId="1" shapeId="0">
      <text>
        <r>
          <rPr>
            <sz val="8"/>
            <color indexed="81"/>
            <rFont val="Tahoma"/>
          </rPr>
          <t>4 Months</t>
        </r>
      </text>
    </comment>
    <comment ref="E13" authorId="1" shapeId="0">
      <text>
        <r>
          <rPr>
            <sz val="8"/>
            <color indexed="81"/>
            <rFont val="Tahoma"/>
          </rPr>
          <t>5 Versions</t>
        </r>
      </text>
    </comment>
    <comment ref="C15" authorId="1" shapeId="0">
      <text>
        <r>
          <rPr>
            <sz val="8"/>
            <color indexed="81"/>
            <rFont val="Tahoma"/>
          </rPr>
          <t>Elist</t>
        </r>
      </text>
    </comment>
    <comment ref="B16" authorId="1" shapeId="0">
      <text>
        <r>
          <rPr>
            <sz val="8"/>
            <color indexed="81"/>
            <rFont val="Tahoma"/>
          </rPr>
          <t>2 Overheads Summary</t>
        </r>
      </text>
    </comment>
    <comment ref="B21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FGD=N
BGD=N
FGL=N
BGL=N
SUP=N
BBF=N
NTS=Y
VAL=Y
RHD=N
LCK=N
RFH=N
BBK=Y
OVF=N
IAB=N
BAZ=N
EAZ=N
P01=Months
R01=Headcount Act/Bud
C01=SAP CC in Subregions
RGP=adaytum_page_1
RGR=adaytum_row_2
RGC=adaytum_col_2
RGD=adaytum_data_3
VID=3343542515A562C0
CHK=128113929
</t>
        </r>
      </text>
    </comment>
    <comment ref="B22" authorId="1" shapeId="0">
      <text>
        <r>
          <rPr>
            <sz val="8"/>
            <color indexed="81"/>
            <rFont val="Tahoma"/>
          </rPr>
          <t>Months</t>
        </r>
      </text>
    </comment>
    <comment ref="C24" authorId="1" shapeId="0">
      <text>
        <r>
          <rPr>
            <sz val="8"/>
            <color indexed="81"/>
            <rFont val="Tahoma"/>
          </rPr>
          <t>SAP CC in Subregions</t>
        </r>
      </text>
    </comment>
    <comment ref="B25" authorId="1" shapeId="0">
      <text>
        <r>
          <rPr>
            <sz val="8"/>
            <color indexed="81"/>
            <rFont val="Tahoma"/>
          </rPr>
          <t>Headcount Act/Bud</t>
        </r>
      </text>
    </comment>
  </commentList>
</comments>
</file>

<file path=xl/sharedStrings.xml><?xml version="1.0" encoding="utf-8"?>
<sst xmlns="http://schemas.openxmlformats.org/spreadsheetml/2006/main" count="839" uniqueCount="448">
  <si>
    <t>Adaytum</t>
  </si>
  <si>
    <t>Consolidated</t>
  </si>
  <si>
    <t xml:space="preserve"> Salaries &amp; Wages</t>
  </si>
  <si>
    <t>Travel &amp; Entertainment</t>
  </si>
  <si>
    <t xml:space="preserve"> Travel &amp; Entertainment</t>
  </si>
  <si>
    <t xml:space="preserve"> Office Expenses</t>
  </si>
  <si>
    <t xml:space="preserve"> Consultancy</t>
  </si>
  <si>
    <t xml:space="preserve"> Audit &amp; Legal</t>
  </si>
  <si>
    <t xml:space="preserve"> Occupancy Costs</t>
  </si>
  <si>
    <t xml:space="preserve"> General &amp; Admin</t>
  </si>
  <si>
    <t xml:space="preserve"> Communications</t>
  </si>
  <si>
    <t>Taxes Other Than Income</t>
  </si>
  <si>
    <t>TOTAL G&amp;A</t>
  </si>
  <si>
    <t>Actual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</si>
  <si>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</si>
  <si>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</si>
  <si>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</si>
  <si>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</si>
  <si>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</si>
  <si>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</si>
  <si>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</si>
  <si>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</si>
  <si>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</si>
  <si>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Full year</t>
  </si>
  <si>
    <t>Variance</t>
  </si>
  <si>
    <t>Expenses</t>
  </si>
  <si>
    <t>Total Gross Margin</t>
  </si>
  <si>
    <t xml:space="preserve"> Audit &amp; Legal (tax, reg)</t>
  </si>
  <si>
    <t xml:space="preserve"> Taxes Other Than Income</t>
  </si>
  <si>
    <t>Other Expenses</t>
  </si>
  <si>
    <t>TOTAL DIRECT COST</t>
  </si>
  <si>
    <t>INCOME BEFORE INTEREST &amp; TAX</t>
  </si>
  <si>
    <t>Headcount Variance</t>
  </si>
  <si>
    <t>Page</t>
  </si>
  <si>
    <t>Headcount</t>
  </si>
  <si>
    <t>Mar</t>
  </si>
  <si>
    <t>2002vs2001</t>
  </si>
  <si>
    <t>Plan</t>
  </si>
  <si>
    <t>2002 Plan</t>
  </si>
  <si>
    <t>Jan</t>
  </si>
  <si>
    <t>Feb</t>
  </si>
  <si>
    <t>Total</t>
  </si>
  <si>
    <t>Office Expense</t>
  </si>
  <si>
    <t>Consultancy</t>
  </si>
  <si>
    <t>Audit &amp; Legal</t>
  </si>
  <si>
    <t>Occupancy</t>
  </si>
  <si>
    <t>Total G&amp;A</t>
  </si>
  <si>
    <t>Communications</t>
  </si>
  <si>
    <t>Other</t>
  </si>
  <si>
    <t>2001 Budget Template - $US</t>
  </si>
  <si>
    <t>Comments</t>
  </si>
  <si>
    <t>Salaries &amp; Wages</t>
  </si>
  <si>
    <t>$</t>
  </si>
  <si>
    <t>Total Annual Salaries</t>
  </si>
  <si>
    <t>Average Cost Per Head</t>
  </si>
  <si>
    <t>Economy @</t>
  </si>
  <si>
    <t>Business @</t>
  </si>
  <si>
    <t>Total T&amp;E</t>
  </si>
  <si>
    <t>Total Office Expense</t>
  </si>
  <si>
    <t>Total Occupancy</t>
  </si>
  <si>
    <t>General &amp; Admin</t>
  </si>
  <si>
    <t>Total G&amp;A Excluding Salary Costs</t>
  </si>
  <si>
    <t>Total Costs</t>
  </si>
  <si>
    <t>Summary  Region - Cost Center Head</t>
  </si>
  <si>
    <t>Expense Detail</t>
  </si>
  <si>
    <t>Headcount Summary</t>
  </si>
  <si>
    <t>Average Headcount ( 2001 = Year End)</t>
  </si>
  <si>
    <t>Opening Headcount Dec 2001</t>
  </si>
  <si>
    <t>December 2002</t>
  </si>
  <si>
    <t>% of Total Support</t>
  </si>
  <si>
    <t>Support Totals</t>
  </si>
  <si>
    <t>Cost per Head</t>
  </si>
  <si>
    <t>Total Communication</t>
  </si>
  <si>
    <t>Value USD</t>
  </si>
  <si>
    <t>Total Cost</t>
  </si>
  <si>
    <t>Budget 2002</t>
  </si>
  <si>
    <t>Total Salaries &amp; Wages</t>
  </si>
  <si>
    <t>Total Travel and Entertainment</t>
  </si>
  <si>
    <t>Total Office Costs</t>
  </si>
  <si>
    <t>Total Consultancy Costs</t>
  </si>
  <si>
    <t>Total Legal &amp; Audit</t>
  </si>
  <si>
    <t>Total Other GA</t>
  </si>
  <si>
    <t>Communications Costs</t>
  </si>
  <si>
    <t>Forecast</t>
  </si>
  <si>
    <t>Total Consultancy</t>
  </si>
  <si>
    <t>$000's</t>
  </si>
  <si>
    <t>Total Employee Costs *</t>
  </si>
  <si>
    <t>* Total Employee Cost includes Salary &amp; Wages, Travel &amp; Entertainment and Office Expenses</t>
  </si>
  <si>
    <t>2001 Actual / CE2</t>
  </si>
  <si>
    <t>ADAYTUM</t>
  </si>
  <si>
    <t>2002 VS 2001</t>
  </si>
  <si>
    <t xml:space="preserve"> Total</t>
  </si>
  <si>
    <t>HIGHLIGHTS</t>
  </si>
  <si>
    <t>Average</t>
  </si>
  <si>
    <t xml:space="preserve">Allocations </t>
  </si>
  <si>
    <t xml:space="preserve">  Allocations</t>
  </si>
  <si>
    <t>2001 Actual/CE2</t>
  </si>
  <si>
    <t>2000 Actual</t>
  </si>
  <si>
    <t>Building Maintenance</t>
  </si>
  <si>
    <t>Building Security</t>
  </si>
  <si>
    <t>Catering</t>
  </si>
  <si>
    <t>Cleaning</t>
  </si>
  <si>
    <t>Gym Mgmt Fees</t>
  </si>
  <si>
    <t>Health &amp; Safety</t>
  </si>
  <si>
    <t>Mail Room</t>
  </si>
  <si>
    <t>Moves &amp; Changes</t>
  </si>
  <si>
    <t>Leased Office Eqipment</t>
  </si>
  <si>
    <t>Storage</t>
  </si>
  <si>
    <t>Other Office Costs</t>
  </si>
  <si>
    <t>Directors Fees</t>
  </si>
  <si>
    <t>Outside Services - engineering</t>
  </si>
  <si>
    <t>Outside Services - IT</t>
  </si>
  <si>
    <t>Recruitment Fees</t>
  </si>
  <si>
    <t>Other Operational Costs</t>
  </si>
  <si>
    <t>Professional</t>
  </si>
  <si>
    <t>Professional - Regulatory Affairs</t>
  </si>
  <si>
    <t>Professional - Advertising</t>
  </si>
  <si>
    <t>Professional - Marketing</t>
  </si>
  <si>
    <t>Professional - Accounting</t>
  </si>
  <si>
    <t>Professional - Translation</t>
  </si>
  <si>
    <t>Professional - Other</t>
  </si>
  <si>
    <t>Enron Assurance Services</t>
  </si>
  <si>
    <t>Regulatory</t>
  </si>
  <si>
    <t>Company Secretariate</t>
  </si>
  <si>
    <t>Compliance</t>
  </si>
  <si>
    <t>Statutory Reporting</t>
  </si>
  <si>
    <t>Lease Rent Expense</t>
  </si>
  <si>
    <t>Sub Let Income</t>
  </si>
  <si>
    <t>Rates / Local Tax</t>
  </si>
  <si>
    <t>Utilities</t>
  </si>
  <si>
    <t>Service Charge</t>
  </si>
  <si>
    <t>Annual Subscriptions</t>
  </si>
  <si>
    <t>Publications</t>
  </si>
  <si>
    <t>Training</t>
  </si>
  <si>
    <t>Insurance</t>
  </si>
  <si>
    <t>Recruitment Advertising</t>
  </si>
  <si>
    <t>Other Advertising</t>
  </si>
  <si>
    <t>Other Business Expenses</t>
  </si>
  <si>
    <t>Hotel Costs</t>
  </si>
  <si>
    <t>Other Business Travel</t>
  </si>
  <si>
    <t>Entertainment &amp; Meals</t>
  </si>
  <si>
    <t>Client Entertainment</t>
  </si>
  <si>
    <t>Flights</t>
  </si>
  <si>
    <t>SALARY AND WAGES</t>
  </si>
  <si>
    <t>Salaries and Wages</t>
  </si>
  <si>
    <t>Employee Pension &amp; Benefits</t>
  </si>
  <si>
    <t>Payroll Tax - FICA</t>
  </si>
  <si>
    <t>Employee Expenses Other</t>
  </si>
  <si>
    <t>Temp costs</t>
  </si>
  <si>
    <t>Exgratia payments</t>
  </si>
  <si>
    <t>Completion bonus</t>
  </si>
  <si>
    <t>Stock options</t>
  </si>
  <si>
    <t>Expat costs</t>
  </si>
  <si>
    <t>TRAVEL &amp; ENTERTAINMENT</t>
  </si>
  <si>
    <t>Entertainment and Meals</t>
  </si>
  <si>
    <t>OFFICE EXPENSES</t>
  </si>
  <si>
    <t>Gym-Management Fees</t>
  </si>
  <si>
    <t>Moves and Changes</t>
  </si>
  <si>
    <t>Leased Office Eqpt</t>
  </si>
  <si>
    <t>CONSULTANCY</t>
  </si>
  <si>
    <t>Outside services - engineering</t>
  </si>
  <si>
    <t>Outside services - IT</t>
  </si>
  <si>
    <t>Other Operational costs</t>
  </si>
  <si>
    <t>OCCUPANCY EXPENSES</t>
  </si>
  <si>
    <t>Lease Rent Value</t>
  </si>
  <si>
    <t>Sub Let Income Value</t>
  </si>
  <si>
    <t>Rates/Local Tax</t>
  </si>
  <si>
    <t>LEGAL &amp; AUDIT</t>
  </si>
  <si>
    <t>OTHER G&amp;A</t>
  </si>
  <si>
    <t>Other Business Expenditure</t>
  </si>
  <si>
    <t>COMMUNICATIONS COSTS</t>
  </si>
  <si>
    <t>TAXES OTHER THAN INCOME</t>
  </si>
  <si>
    <t>Total Region</t>
  </si>
  <si>
    <t>Graph Data only - not to be included in pack</t>
  </si>
  <si>
    <t>Total Audit &amp; Legal</t>
  </si>
  <si>
    <t>Other Taxes &amp; Income</t>
  </si>
  <si>
    <t>First @</t>
  </si>
  <si>
    <t>( Refresh view for your relevant CC or Region )</t>
  </si>
  <si>
    <t>December 2001 Closing</t>
  </si>
  <si>
    <t>Additions/Subtractions</t>
  </si>
  <si>
    <t>December 2002 Closing</t>
  </si>
  <si>
    <t>COMMENTS</t>
  </si>
  <si>
    <t>Commments</t>
  </si>
  <si>
    <t>YTD Run Rate</t>
  </si>
  <si>
    <t>$ in 000s</t>
  </si>
  <si>
    <t>2001 Plan</t>
  </si>
  <si>
    <t>Audit &amp; Legal Fees (tax, reg)</t>
  </si>
  <si>
    <t>Occupany Costs (rent &amp; utlities)</t>
  </si>
  <si>
    <t>Communciations</t>
  </si>
  <si>
    <t>Taxes Other Than Income Tax</t>
  </si>
  <si>
    <t>Total G&amp;A Expenses</t>
  </si>
  <si>
    <t>Depreciation &amp; Amortisation</t>
  </si>
  <si>
    <t>Total Direct Cost</t>
  </si>
  <si>
    <t>2001 Full Year</t>
  </si>
  <si>
    <t>Based on CE2 Run Rate</t>
  </si>
  <si>
    <t>Allocations</t>
  </si>
  <si>
    <t>Corporate Allocations</t>
  </si>
  <si>
    <t>10% Target</t>
  </si>
  <si>
    <t>20% Target</t>
  </si>
  <si>
    <t>Actuals / CE2</t>
  </si>
  <si>
    <t>Baseline</t>
  </si>
  <si>
    <t>Cumulative</t>
  </si>
  <si>
    <t>Dec / YTD</t>
  </si>
  <si>
    <t>Other Office Costs / Stationery</t>
  </si>
  <si>
    <t>2002    ( Refresh view for your relevant CC or Region )</t>
  </si>
  <si>
    <t>No. of flights/nights</t>
  </si>
  <si>
    <t>Europe internal</t>
  </si>
  <si>
    <t>Europe - US</t>
  </si>
  <si>
    <t>Europe - Asia</t>
  </si>
  <si>
    <t>US intenal</t>
  </si>
  <si>
    <t>Economy Class</t>
  </si>
  <si>
    <t>Business Class</t>
  </si>
  <si>
    <t>First Class</t>
  </si>
  <si>
    <t>Hotel Rate</t>
  </si>
  <si>
    <t>Europe Asia</t>
  </si>
  <si>
    <t>US internal</t>
  </si>
  <si>
    <t>Europe - Internal</t>
  </si>
  <si>
    <t xml:space="preserve">    ( Refresh view for your relevant CC or Region )</t>
  </si>
  <si>
    <t>2001 actual / CE3</t>
  </si>
  <si>
    <t xml:space="preserve"> Headcount</t>
  </si>
  <si>
    <t>EXPENSE DETAIL</t>
  </si>
  <si>
    <t>Comments:</t>
  </si>
  <si>
    <t>Actual Headcount</t>
  </si>
  <si>
    <t>Budget</t>
  </si>
  <si>
    <t xml:space="preserve">    ( Refresh 3 views for your relevant CC or Region )</t>
  </si>
  <si>
    <t>Baseline Budget</t>
  </si>
  <si>
    <t>20% Total Cost Reduction Target</t>
  </si>
  <si>
    <t>10% Total Cost Reduction Target</t>
  </si>
  <si>
    <t>Gross Margin (in £000's)</t>
  </si>
  <si>
    <t>IBIT  ( 000's)</t>
  </si>
  <si>
    <t>2000 Actuals</t>
  </si>
  <si>
    <t xml:space="preserve"> Direct Costs</t>
  </si>
  <si>
    <t>2001 Actuals Adjustments</t>
  </si>
  <si>
    <t>Adjustments</t>
  </si>
  <si>
    <t>( - ve = credit)</t>
  </si>
  <si>
    <t>Adjust 2001</t>
  </si>
  <si>
    <t>Cost Summary</t>
  </si>
  <si>
    <t>Monthly Adjustment (000's)</t>
  </si>
  <si>
    <t>Starters</t>
  </si>
  <si>
    <t>Leavers</t>
  </si>
  <si>
    <t xml:space="preserve">Run Rate </t>
  </si>
  <si>
    <t>Hotel @</t>
  </si>
  <si>
    <t>Headcount Org Chart</t>
  </si>
  <si>
    <t>Enter all values as positive, except in 2001 adjustment boxes</t>
  </si>
  <si>
    <t>Corp. Allocations</t>
  </si>
  <si>
    <t>Residual</t>
  </si>
  <si>
    <t>Corp. Allocations ( in $000's)</t>
  </si>
  <si>
    <t>Allocations ( in $000's)</t>
  </si>
  <si>
    <t>Hotels</t>
  </si>
  <si>
    <t>Outside Services</t>
  </si>
  <si>
    <t>Professional Costs</t>
  </si>
  <si>
    <t xml:space="preserve"> Occupancy Costs (rent &amp; utilities)</t>
  </si>
  <si>
    <t>P&amp;L Expense Analysis</t>
  </si>
  <si>
    <t>Do not select subtotal if you have more than one CC</t>
  </si>
  <si>
    <t>Cumulative  $000's</t>
  </si>
  <si>
    <t>Legal</t>
  </si>
  <si>
    <t>EEL Employee's</t>
  </si>
  <si>
    <t>Legal Department</t>
  </si>
  <si>
    <t>Corporate Secretary</t>
  </si>
  <si>
    <t>Corporate Legal</t>
  </si>
  <si>
    <t>Legal Library</t>
  </si>
  <si>
    <t>Anticipated usage - 5% allocated to EEL</t>
  </si>
  <si>
    <t>Corp. Litigation Management</t>
  </si>
  <si>
    <t>2001 Cost Allocated</t>
  </si>
  <si>
    <t>UK Region</t>
  </si>
  <si>
    <t>Continental</t>
  </si>
  <si>
    <t>Support</t>
  </si>
  <si>
    <t>Non Region Specific</t>
  </si>
  <si>
    <t>Metals</t>
  </si>
  <si>
    <t>Global Markets</t>
  </si>
  <si>
    <t>Enron Wind</t>
  </si>
  <si>
    <t>Enron Corp</t>
  </si>
  <si>
    <t>Enron Credit</t>
  </si>
  <si>
    <t>EES</t>
  </si>
  <si>
    <t>EnCom/E Power</t>
  </si>
  <si>
    <t>Enron Networks</t>
  </si>
  <si>
    <t>Scandinavia</t>
  </si>
  <si>
    <t>EBS</t>
  </si>
  <si>
    <t>Industrial Markets</t>
  </si>
  <si>
    <t>Japan</t>
  </si>
  <si>
    <t>Finance Origination</t>
  </si>
  <si>
    <t>Australia</t>
  </si>
  <si>
    <t>Non Enron Europe</t>
  </si>
  <si>
    <t>Enron Europe</t>
  </si>
  <si>
    <t>2001 imputed headcount</t>
  </si>
  <si>
    <t>Flights/Europe/US/Asia</t>
  </si>
  <si>
    <t>Car Hire</t>
  </si>
  <si>
    <t>Flight detail per month: 2 Economy, 1 Business transcontinental, 5 European</t>
  </si>
  <si>
    <t>Hotel stays in accordance with flights</t>
  </si>
  <si>
    <t>Computer expenses / Couriers / Stationary</t>
  </si>
  <si>
    <t>Breakdown included on separate slide</t>
  </si>
  <si>
    <t>SFA Annual Fees</t>
  </si>
  <si>
    <t>Legal training / training courses</t>
  </si>
  <si>
    <t>Fixed line telecoms / Desktops now budgeted as a direct cost</t>
  </si>
  <si>
    <t>UK Power Trading</t>
  </si>
  <si>
    <t>UK Gas Trading</t>
  </si>
  <si>
    <t>UK Power Originations</t>
  </si>
  <si>
    <t>UK Gas Originations</t>
  </si>
  <si>
    <t>UK Finance Originations</t>
  </si>
  <si>
    <t>UK Financial Books</t>
  </si>
  <si>
    <t>Continental Gas Trading</t>
  </si>
  <si>
    <t>Teesside</t>
  </si>
  <si>
    <t>Watershed</t>
  </si>
  <si>
    <t>UK Total</t>
  </si>
  <si>
    <t>Continental Origination - Germany</t>
  </si>
  <si>
    <t>Continental Origination - Benelux/France</t>
  </si>
  <si>
    <t>Continental Origination - Italy</t>
  </si>
  <si>
    <t>Continental Origination - Poland/Russia</t>
  </si>
  <si>
    <t>Continental Origination - Czech/Slovak/Hungary</t>
  </si>
  <si>
    <t>Continental Origination - Turkey/Balkans</t>
  </si>
  <si>
    <t>Continental Origination - Switzerland/Austria</t>
  </si>
  <si>
    <t>Continental Origination - Spain</t>
  </si>
  <si>
    <t>Continental Origination - Arcos</t>
  </si>
  <si>
    <t>Continental Origination - Executive</t>
  </si>
  <si>
    <t>Continental Origination</t>
  </si>
  <si>
    <t>Bilateral Power Trading</t>
  </si>
  <si>
    <t>Pool Power Trading</t>
  </si>
  <si>
    <t>Enron Credit Executive</t>
  </si>
  <si>
    <t>Enron Credit Trading</t>
  </si>
  <si>
    <t>Enron Credit Syndication</t>
  </si>
  <si>
    <t>Enron Credit Quant</t>
  </si>
  <si>
    <t>Enron Credit Origination</t>
  </si>
  <si>
    <t>Enron Credit Pricing</t>
  </si>
  <si>
    <t>Enron Credit Marketing</t>
  </si>
  <si>
    <t>Enron Credit Product Development</t>
  </si>
  <si>
    <t>Enron Credit Structured Finance Group</t>
  </si>
  <si>
    <t>Metals Trading</t>
  </si>
  <si>
    <t>LME Execution</t>
  </si>
  <si>
    <t>Metals Marketing</t>
  </si>
  <si>
    <t>Henry Bath</t>
  </si>
  <si>
    <t>Recycling</t>
  </si>
  <si>
    <t>Middle East</t>
  </si>
  <si>
    <t>Finland</t>
  </si>
  <si>
    <t>Norway</t>
  </si>
  <si>
    <t>Sweden</t>
  </si>
  <si>
    <t>EnergyDesk</t>
  </si>
  <si>
    <t>Weather</t>
  </si>
  <si>
    <t>TOTAL ENRON EUROPE</t>
  </si>
  <si>
    <t>Continental  Assets (Trakya, ENS, Sarlux, Gaza)</t>
  </si>
  <si>
    <t>EES Energy Services (EES Outsourcing)</t>
  </si>
  <si>
    <t>EES Enron Direct UK</t>
  </si>
  <si>
    <t>EES Enron Direct NL</t>
  </si>
  <si>
    <t>EES Enron Directo</t>
  </si>
  <si>
    <t>EES Torpy</t>
  </si>
  <si>
    <t>EES Erpag</t>
  </si>
  <si>
    <t>EIM</t>
  </si>
  <si>
    <t>ENW</t>
  </si>
  <si>
    <t>EGM</t>
  </si>
  <si>
    <t>India</t>
  </si>
  <si>
    <t>Enron Principle Investments</t>
  </si>
  <si>
    <t>NEPCO</t>
  </si>
  <si>
    <t>ENA</t>
  </si>
  <si>
    <t>Total Non-Enron Europe</t>
  </si>
  <si>
    <t>Total All Regions</t>
  </si>
  <si>
    <t>Total Labour Distribution Must equal 100%</t>
  </si>
  <si>
    <t>2002 Cost Allocated %</t>
  </si>
  <si>
    <t>Non - EEL Employee's</t>
  </si>
  <si>
    <t>Cost Saving Initiatives</t>
  </si>
  <si>
    <t xml:space="preserve"> - Reduction in all major expense categories</t>
  </si>
  <si>
    <t>ENA Allocations</t>
  </si>
  <si>
    <t>Anticipated usage - 2% allocated to EEL</t>
  </si>
  <si>
    <t>External &amp; Internal Legal Billout</t>
  </si>
  <si>
    <t>Gross Margin</t>
  </si>
  <si>
    <t>Audit &amp; Legal Fees</t>
  </si>
  <si>
    <t>Current</t>
  </si>
  <si>
    <t>-</t>
  </si>
  <si>
    <t>Percentage Of Gross Margin</t>
  </si>
  <si>
    <t>Reduced</t>
  </si>
  <si>
    <t xml:space="preserve"> - Audit &amp; Legal Fees make up 2% of the CE2 Gross Margin for 2001</t>
  </si>
  <si>
    <t xml:space="preserve"> - 69% of the Total Cost Base is concerning Outside legal fees</t>
  </si>
  <si>
    <t>Variance due to reduction in Headcount (47 - 36)</t>
  </si>
  <si>
    <t>Annual SFA Fees not budgeted in 2001</t>
  </si>
  <si>
    <t xml:space="preserve"> - 6% of the Baseline cost (excluding legal fee's) is concerning Travel &amp; Entertainment</t>
  </si>
  <si>
    <t xml:space="preserve"> - Courier Charges</t>
  </si>
  <si>
    <t>APPENDICES</t>
  </si>
  <si>
    <t xml:space="preserve"> Mobile Phones/Land Lines</t>
  </si>
  <si>
    <t>Breakdown of reductions on next slide</t>
  </si>
  <si>
    <t>ACTUAL YTD</t>
  </si>
  <si>
    <t xml:space="preserve"> ($ 000's)</t>
  </si>
  <si>
    <t>LEGAL ACCRUAL</t>
  </si>
  <si>
    <t>ACTUAL YTD + CE2</t>
  </si>
  <si>
    <t>REMAINING SPEND IN 2001</t>
  </si>
  <si>
    <t>This is the allocation of total Direct Cost and is not fully loaded</t>
  </si>
  <si>
    <t>The Office and support services costs are not included (Approx: $100k/per person pa)</t>
  </si>
  <si>
    <t>Annual Reurn Fees &amp; Subs</t>
  </si>
  <si>
    <t>Company annual return fees &amp; publication subcriptions</t>
  </si>
  <si>
    <t>Employee Meals &amp; Ent</t>
  </si>
  <si>
    <t>Amounts for car hire (Germany)/ fuel etc &amp; Rail Travel</t>
  </si>
  <si>
    <t>Benefits / Benefits reselection / Tax advisory fees</t>
  </si>
  <si>
    <t xml:space="preserve">  Gross Margin target for 2002</t>
  </si>
  <si>
    <t xml:space="preserve"> - For 2002 the Audit &amp; Legal Fees will only make up 1.4% of the</t>
  </si>
  <si>
    <t xml:space="preserve"> - Includes Late Taxis, Rail Travel and Car related costs (Germany and Fuel)</t>
  </si>
  <si>
    <t>Remaining estimated spend for 2002.</t>
  </si>
  <si>
    <t xml:space="preserve"> - Includes $27K for Stationary , also computer consumable and printing charges</t>
  </si>
  <si>
    <t xml:space="preserve"> - Use of catering services for meetings</t>
  </si>
  <si>
    <t xml:space="preserve"> - Translations Fees (Donnell Reed &amp; Partner)</t>
  </si>
  <si>
    <t xml:space="preserve"> - Media Communication Charges (Management Training Consultants)</t>
  </si>
  <si>
    <t xml:space="preserve"> - Tax consultancy charges</t>
  </si>
  <si>
    <t xml:space="preserve"> - Includes Company Return Fees &amp; SFA Annual registration fee of $223K</t>
  </si>
  <si>
    <t xml:space="preserve"> - Training and Management Courses</t>
  </si>
  <si>
    <t xml:space="preserve"> - Telecomminication and IT charges</t>
  </si>
  <si>
    <t xml:space="preserve"> - European travel related to deal closure</t>
  </si>
  <si>
    <t xml:space="preserve"> - US travel relating to business and conferences</t>
  </si>
  <si>
    <t xml:space="preserve"> - 81% of the Baseline cost (excluding legal fee's) is concerning Salaries and Wages.  </t>
  </si>
  <si>
    <t>Allocations In to EEL</t>
  </si>
  <si>
    <t xml:space="preserve">- Two sets of allocations have been charged to EEL. </t>
  </si>
  <si>
    <t>ENA allocations totalling $1.2m were proposed for 2002.  These have been reduced to $33k</t>
  </si>
  <si>
    <t>Corporate allocations of $0.4m have been proposed.  These have been accepted.</t>
  </si>
  <si>
    <t>Legal Spend</t>
  </si>
  <si>
    <t>Current year spend adjusted for unusual items (CATS/ICI)</t>
  </si>
  <si>
    <t>Estimated 5% reduction due to more transparency and control over Legal spend.</t>
  </si>
  <si>
    <t xml:space="preserve">- The legal spend calculated for 2002 will be moved into the respective budgets of the commercial groups.  </t>
  </si>
  <si>
    <t>Two key areas have been addressed to  reduce legal departments spend.</t>
  </si>
  <si>
    <t>-  Salary &amp; Wages cost have been reduced from a Base Line headcount of 47 - 36.  To discuss during the budget meeting.</t>
  </si>
  <si>
    <t>-  As noted in the Legal Spend section above legal spend has been reduced.  Additionally these cost will be monitored in more detail during 2002 by lawyer to.</t>
  </si>
  <si>
    <t>Other Area's Targetted for Cost Reducton.</t>
  </si>
  <si>
    <t xml:space="preserve"> - Travel and Entertainment reduced with only Business essential travel undertaken</t>
  </si>
  <si>
    <t xml:space="preserve"> - Relates to maintaining headcount</t>
  </si>
  <si>
    <t>Includes Travel related expenses</t>
  </si>
  <si>
    <t xml:space="preserve"> - Includes Late Meals and Travel Related Expenses</t>
  </si>
  <si>
    <t xml:space="preserve"> - See Methodology on separate sheet</t>
  </si>
  <si>
    <t>Methodlogy for Calculation of Audit &amp; Legal Spend for 2002</t>
  </si>
  <si>
    <t>Adjustements for Unusual Items</t>
  </si>
  <si>
    <t>- CATS</t>
  </si>
  <si>
    <t>- ICI</t>
  </si>
  <si>
    <t>less 5% Reduction</t>
  </si>
  <si>
    <t>Plan 2002 Audit &amp; Legal Spend</t>
  </si>
  <si>
    <t>2001 CE2 Audit &amp; Legal Spend</t>
  </si>
  <si>
    <t xml:space="preserve">- The Legal budget includes $13m for External Legal Fees vs $15m for 2001 CE2.  The $13m has been calculated using the following methodology.   </t>
  </si>
  <si>
    <t xml:space="preserve">- The Legal budget includes $13m for External Legal Fees vs $15m for 2001.  The $13m has been calculated using the following methodology.   </t>
  </si>
  <si>
    <t>An estimate percentage of total Gross Margin.  Prior year legal cost have general been 2% of Gross Margin over the past 3 years.</t>
  </si>
  <si>
    <t>For 2002 we have reduced this to 1.4%.</t>
  </si>
  <si>
    <t>An estimate percentage of total Gross Margin.  Prior year legal cost have generally been 2% of Gross Margin over the past 3 years.  For 2002 we have reduced this to 1.4%.</t>
  </si>
  <si>
    <t xml:space="preserve">The Commercial groups will then be able to track cost verses budget and get a more transparent picture of the legal spend.  </t>
  </si>
  <si>
    <t>ensure cost are kept to a minimum.</t>
  </si>
  <si>
    <t>Translation and Management Training</t>
  </si>
  <si>
    <t>Relates to maintaining headcount</t>
  </si>
  <si>
    <t>$966k for CATS has already been removed as an exceptional item</t>
  </si>
  <si>
    <t>15-18</t>
  </si>
  <si>
    <t>11-12</t>
  </si>
  <si>
    <t>10</t>
  </si>
  <si>
    <t>Legal Department Core Activities</t>
  </si>
  <si>
    <t>9</t>
  </si>
  <si>
    <t>6-7</t>
  </si>
  <si>
    <t>Plan Legal Spend 2002</t>
  </si>
  <si>
    <t>5</t>
  </si>
  <si>
    <t>Plan Legal Spend 2001</t>
  </si>
  <si>
    <t>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</si>
</sst>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3">
    <numFmt numFmtId="41" formatCode="_(* #,##0_);_(* \(#,##0\);_(* &quot;-&quot;_);_(@_)"/>
    <numFmt numFmtId="169" formatCode="_-* #,##0_-;\-* #,##0_-;_-* &quot;-&quot;_-;_-@_-"/>
    <numFmt numFmtId="171" formatCode="_-* #,##0.00_-;\-* #,##0.00_-;_-* &quot;-&quot;??_-;_-@_-"/>
    <numFmt numFmtId="172" formatCode="#,##0.00;[Red]\(#,##0.00\);\-"/>
    <numFmt numFmtId="173" formatCode="_-* #,##0_-;\-* #,##0_-;_-* &quot;-&quot;??_-;_-@_-"/>
    <numFmt numFmtId="174" formatCode="#,##0;[Red]\(#,##0\)"/>
    <numFmt numFmtId="175" formatCode="#,##0;[Red]\(#,##0\);\-"/>
    <numFmt numFmtId="176" formatCode="\$#,##0.00;[Red]\$\(#,##0.00\);\-"/>
    <numFmt numFmtId="177" formatCode="mmmm\ yyyy"/>
    <numFmt numFmtId="178" formatCode="#,##0.0_);[Red]\(#,##0.0\)"/>
    <numFmt numFmtId="179" formatCode="#,##0.000_);[Red]\(#,##0.000\)"/>
    <numFmt numFmtId="180" formatCode="#,##0.0000_);[Red]\(#,##0.0000\)"/>
    <numFmt numFmtId="181" formatCode="_(#,##0_);\(#,##0\);&quot;-    &quot;"/>
    <numFmt numFmtId="182" formatCode="ddd"/>
    <numFmt numFmtId="183" formatCode="[$$-409]#,##0"/>
    <numFmt numFmtId="184" formatCode="#,##0\ ;[Red]\(#,##0\)"/>
    <numFmt numFmtId="185" formatCode="#,##0.00000000_);[Red]\(#,##0.00000000\)"/>
    <numFmt numFmtId="186" formatCode="0.0000%"/>
    <numFmt numFmtId="187" formatCode="yyyy\-mmm\-dd"/>
    <numFmt numFmtId="188" formatCode="yyyy\-mmm"/>
    <numFmt numFmtId="189" formatCode="yy\-mm\-dd"/>
    <numFmt numFmtId="190" formatCode="yyyy"/>
    <numFmt numFmtId="191" formatCode="0.0%\ ;[Red]\(0.0%\)"/>
    <numFmt numFmtId="192" formatCode="0.00%\ ;[Red]\(0.00%\)"/>
    <numFmt numFmtId="193" formatCode="0.0000%\ ;[Red]\(0.0000%\)"/>
    <numFmt numFmtId="194" formatCode="#,##0.0000"/>
    <numFmt numFmtId="195" formatCode="#,##0_);\(#,##0\);\-"/>
    <numFmt numFmtId="196" formatCode="#,##0.0_);[Red]\(#,##0.0\);\-"/>
    <numFmt numFmtId="197" formatCode="#,##0_);[Red]\(#,##0\);"/>
    <numFmt numFmtId="198" formatCode="mmm\-dd"/>
    <numFmt numFmtId="199" formatCode="0000"/>
    <numFmt numFmtId="200" formatCode="0_ ;\-0\ "/>
    <numFmt numFmtId="203" formatCode="0.0%"/>
  </numFmts>
  <fonts count="72">
    <font>
      <sz val="10"/>
      <name val="Arial"/>
    </font>
    <font>
      <sz val="10"/>
      <name val="Arial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color indexed="41"/>
      <name val="Arial"/>
      <family val="2"/>
    </font>
    <font>
      <b/>
      <sz val="48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sz val="12"/>
      <name val="Times New Roman"/>
      <family val="1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color indexed="12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b/>
      <sz val="14"/>
      <color indexed="41"/>
      <name val="Arial"/>
      <family val="2"/>
    </font>
    <font>
      <b/>
      <sz val="14"/>
      <color indexed="16"/>
      <name val="Arial"/>
      <family val="2"/>
    </font>
    <font>
      <b/>
      <sz val="10"/>
      <color indexed="18"/>
      <name val="Arial"/>
      <family val="2"/>
    </font>
    <font>
      <b/>
      <sz val="11"/>
      <color indexed="18"/>
      <name val="Arial"/>
      <family val="2"/>
    </font>
    <font>
      <b/>
      <sz val="11"/>
      <color indexed="41"/>
      <name val="Arial"/>
      <family val="2"/>
    </font>
    <font>
      <sz val="10"/>
      <color indexed="41"/>
      <name val="Arial"/>
      <family val="2"/>
    </font>
    <font>
      <b/>
      <i/>
      <sz val="11"/>
      <color indexed="18"/>
      <name val="Arial"/>
      <family val="2"/>
    </font>
    <font>
      <sz val="10"/>
      <color indexed="18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b/>
      <sz val="14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b/>
      <sz val="11"/>
      <name val="Times New Roman"/>
      <family val="1"/>
    </font>
    <font>
      <b/>
      <u/>
      <sz val="10"/>
      <name val="Arial"/>
      <family val="2"/>
    </font>
    <font>
      <sz val="11"/>
      <color indexed="10"/>
      <name val="Arial"/>
      <family val="2"/>
    </font>
    <font>
      <sz val="10"/>
      <color indexed="13"/>
      <name val="Arial"/>
      <family val="2"/>
    </font>
    <font>
      <sz val="10"/>
      <color indexed="9"/>
      <name val="Arial"/>
      <family val="2"/>
    </font>
    <font>
      <b/>
      <sz val="10"/>
      <color indexed="13"/>
      <name val="Arial"/>
      <family val="2"/>
    </font>
    <font>
      <i/>
      <sz val="12"/>
      <name val="Arial"/>
      <family val="2"/>
    </font>
    <font>
      <sz val="8"/>
      <name val="Arial Narrow"/>
      <family val="2"/>
    </font>
    <font>
      <sz val="11"/>
      <name val="Times New Roman"/>
      <family val="1"/>
    </font>
    <font>
      <b/>
      <sz val="20"/>
      <name val="Times New Roman"/>
      <family val="1"/>
    </font>
    <font>
      <sz val="14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sz val="12"/>
      <color indexed="12"/>
      <name val="Arial"/>
      <family val="2"/>
    </font>
    <font>
      <b/>
      <sz val="12"/>
      <color indexed="8"/>
      <name val="Arial"/>
      <family val="2"/>
    </font>
    <font>
      <b/>
      <i/>
      <sz val="12"/>
      <name val="Arial"/>
      <family val="2"/>
    </font>
    <font>
      <b/>
      <i/>
      <u/>
      <sz val="14"/>
      <name val="Arial"/>
      <family val="2"/>
    </font>
    <font>
      <i/>
      <sz val="14"/>
      <name val="Arial"/>
      <family val="2"/>
    </font>
    <font>
      <b/>
      <u/>
      <sz val="16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lightGray"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gray125">
        <bgColor indexed="9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5">
    <xf numFmtId="0" fontId="0" fillId="0" borderId="0"/>
    <xf numFmtId="0" fontId="1" fillId="0" borderId="0"/>
    <xf numFmtId="184" fontId="26" fillId="0" borderId="0" applyFont="0" applyFill="0" applyBorder="0" applyAlignment="0" applyProtection="0">
      <alignment vertical="top"/>
    </xf>
    <xf numFmtId="178" fontId="26" fillId="0" borderId="0" applyFont="0" applyFill="0" applyBorder="0" applyAlignment="0" applyProtection="0">
      <alignment vertical="top"/>
    </xf>
    <xf numFmtId="40" fontId="26" fillId="0" borderId="0" applyFont="0" applyFill="0" applyBorder="0" applyAlignment="0" applyProtection="0">
      <alignment vertical="top"/>
    </xf>
    <xf numFmtId="179" fontId="26" fillId="0" borderId="0" applyFont="0" applyFill="0" applyBorder="0" applyAlignment="0" applyProtection="0">
      <alignment vertical="top"/>
    </xf>
    <xf numFmtId="199" fontId="26" fillId="0" borderId="0" applyFont="0" applyFill="0" applyBorder="0" applyProtection="0">
      <alignment horizontal="left" vertical="top"/>
    </xf>
    <xf numFmtId="180" fontId="26" fillId="0" borderId="0" applyFont="0" applyFill="0" applyBorder="0" applyAlignment="0" applyProtection="0">
      <alignment vertical="top"/>
    </xf>
    <xf numFmtId="185" fontId="26" fillId="0" borderId="0" applyFont="0" applyFill="0" applyBorder="0" applyAlignment="0" applyProtection="0">
      <alignment vertical="top"/>
    </xf>
    <xf numFmtId="1" fontId="27" fillId="0" borderId="0" applyFont="0" applyFill="0" applyBorder="0" applyProtection="0">
      <alignment horizontal="left" vertical="top"/>
    </xf>
    <xf numFmtId="38" fontId="23" fillId="0" borderId="1" applyNumberFormat="0" applyFill="0" applyProtection="0">
      <alignment horizontal="center" vertical="center" wrapText="1"/>
    </xf>
    <xf numFmtId="181" fontId="1" fillId="0" borderId="0" applyFont="0" applyFill="0" applyBorder="0" applyAlignment="0" applyProtection="0">
      <alignment wrapText="1"/>
    </xf>
    <xf numFmtId="38" fontId="28" fillId="0" borderId="0" applyNumberFormat="0" applyFill="0" applyBorder="0" applyAlignment="0" applyProtection="0">
      <alignment vertical="top"/>
    </xf>
    <xf numFmtId="186" fontId="29" fillId="0" borderId="0" applyNumberFormat="0" applyFill="0" applyBorder="0" applyAlignment="0" applyProtection="0">
      <alignment vertical="top"/>
    </xf>
    <xf numFmtId="38" fontId="26" fillId="0" borderId="0" applyNumberFormat="0" applyFont="0" applyBorder="0" applyAlignment="0" applyProtection="0">
      <alignment vertical="top"/>
    </xf>
    <xf numFmtId="171" fontId="1" fillId="0" borderId="0" applyFont="0" applyFill="0" applyBorder="0" applyAlignment="0" applyProtection="0"/>
    <xf numFmtId="38" fontId="22" fillId="2" borderId="0" applyNumberFormat="0" applyFont="0" applyBorder="0" applyAlignment="0" applyProtection="0">
      <alignment vertical="top"/>
    </xf>
    <xf numFmtId="187" fontId="29" fillId="0" borderId="0" applyFont="0" applyFill="0" applyBorder="0" applyProtection="0">
      <alignment horizontal="left" vertical="top"/>
    </xf>
    <xf numFmtId="198" fontId="26" fillId="0" borderId="0" applyFont="0" applyFill="0" applyBorder="0" applyAlignment="0" applyProtection="0">
      <alignment vertical="top"/>
    </xf>
    <xf numFmtId="198" fontId="26" fillId="0" borderId="0" applyFont="0" applyFill="0" applyBorder="0" applyProtection="0">
      <alignment horizontal="left" vertical="top"/>
    </xf>
    <xf numFmtId="188" fontId="29" fillId="0" borderId="0" applyFont="0" applyFill="0" applyBorder="0" applyProtection="0">
      <alignment horizontal="left" vertical="top"/>
    </xf>
    <xf numFmtId="189" fontId="29" fillId="0" borderId="0" applyFont="0" applyFill="0" applyBorder="0" applyProtection="0">
      <alignment horizontal="left" vertical="top"/>
    </xf>
    <xf numFmtId="182" fontId="26" fillId="0" borderId="0" applyFont="0" applyFill="0" applyBorder="0" applyProtection="0">
      <alignment horizontal="left" vertical="top"/>
    </xf>
    <xf numFmtId="190" fontId="26" fillId="0" borderId="0" applyFont="0" applyFill="0" applyBorder="0" applyProtection="0">
      <alignment horizontal="left" vertical="top"/>
    </xf>
    <xf numFmtId="38" fontId="26" fillId="3" borderId="0" applyNumberFormat="0" applyFont="0" applyBorder="0" applyAlignment="0" applyProtection="0">
      <alignment horizontal="right" vertical="top"/>
    </xf>
    <xf numFmtId="38" fontId="22" fillId="4" borderId="0" applyNumberFormat="0" applyFont="0" applyBorder="0" applyAlignment="0" applyProtection="0">
      <alignment vertical="top"/>
    </xf>
    <xf numFmtId="37" fontId="23" fillId="5" borderId="0" applyNumberFormat="0" applyBorder="0" applyAlignment="0">
      <protection locked="0"/>
    </xf>
    <xf numFmtId="38" fontId="22" fillId="6" borderId="0" applyNumberFormat="0" applyFont="0" applyBorder="0" applyAlignment="0" applyProtection="0">
      <alignment vertical="top"/>
    </xf>
    <xf numFmtId="38" fontId="30" fillId="0" borderId="0" applyNumberFormat="0" applyFill="0" applyBorder="0" applyAlignment="0" applyProtection="0">
      <alignment vertical="top"/>
    </xf>
    <xf numFmtId="38" fontId="26" fillId="7" borderId="0" applyNumberFormat="0" applyFont="0" applyBorder="0" applyAlignment="0" applyProtection="0">
      <alignment vertical="top"/>
    </xf>
    <xf numFmtId="38" fontId="25" fillId="0" borderId="0" applyNumberFormat="0" applyFill="0" applyBorder="0" applyAlignment="0" applyProtection="0">
      <alignment vertical="top"/>
    </xf>
    <xf numFmtId="38" fontId="20" fillId="0" borderId="0" applyNumberFormat="0" applyFill="0" applyBorder="0" applyAlignment="0" applyProtection="0">
      <alignment vertical="top"/>
    </xf>
    <xf numFmtId="38" fontId="21" fillId="0" borderId="0" applyNumberFormat="0" applyFill="0" applyBorder="0" applyAlignment="0" applyProtection="0">
      <alignment vertical="top"/>
    </xf>
    <xf numFmtId="38" fontId="26" fillId="7" borderId="0" applyNumberFormat="0" applyFont="0" applyBorder="0" applyAlignment="0" applyProtection="0">
      <alignment vertical="top"/>
    </xf>
    <xf numFmtId="38" fontId="26" fillId="8" borderId="0" applyNumberFormat="0" applyFont="0" applyBorder="0" applyAlignment="0" applyProtection="0">
      <alignment vertical="top"/>
    </xf>
    <xf numFmtId="38" fontId="22" fillId="9" borderId="0" applyNumberFormat="0" applyFont="0" applyBorder="0" applyAlignment="0" applyProtection="0">
      <alignment vertical="top"/>
    </xf>
    <xf numFmtId="38" fontId="31" fillId="0" borderId="0" applyNumberFormat="0" applyFill="0" applyBorder="0" applyAlignment="0" applyProtection="0">
      <alignment vertical="top"/>
    </xf>
    <xf numFmtId="180" fontId="26" fillId="10" borderId="0" applyNumberFormat="0" applyFont="0" applyBorder="0" applyAlignment="0" applyProtection="0">
      <alignment vertical="top"/>
    </xf>
    <xf numFmtId="38" fontId="26" fillId="2" borderId="0" applyNumberFormat="0" applyFont="0" applyBorder="0" applyAlignment="0" applyProtection="0">
      <alignment vertical="top"/>
    </xf>
    <xf numFmtId="9" fontId="1" fillId="0" borderId="0" applyFont="0" applyFill="0" applyBorder="0" applyAlignment="0" applyProtection="0"/>
    <xf numFmtId="191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93" fontId="26" fillId="0" borderId="0" applyFont="0" applyFill="0" applyBorder="0" applyAlignment="0" applyProtection="0">
      <alignment vertical="top"/>
    </xf>
    <xf numFmtId="38" fontId="33" fillId="0" borderId="0" applyNumberFormat="0" applyFill="0" applyBorder="0" applyAlignment="0" applyProtection="0">
      <alignment vertical="top"/>
    </xf>
    <xf numFmtId="38" fontId="23" fillId="11" borderId="0" applyNumberFormat="0" applyFont="0" applyBorder="0" applyAlignment="0" applyProtection="0">
      <alignment vertical="top"/>
      <protection locked="0"/>
    </xf>
    <xf numFmtId="38" fontId="22" fillId="12" borderId="0" applyNumberFormat="0" applyFont="0" applyBorder="0" applyAlignment="0" applyProtection="0">
      <alignment vertical="top"/>
    </xf>
    <xf numFmtId="38" fontId="26" fillId="0" borderId="0" applyNumberFormat="0" applyFont="0" applyFill="0" applyBorder="0" applyProtection="0">
      <alignment horizontal="right" vertical="top" textRotation="90"/>
    </xf>
    <xf numFmtId="38" fontId="34" fillId="13" borderId="0" applyNumberFormat="0" applyBorder="0" applyAlignment="0" applyProtection="0">
      <alignment vertical="top"/>
    </xf>
    <xf numFmtId="37" fontId="27" fillId="0" borderId="2" applyNumberFormat="0" applyFont="0" applyFill="0" applyAlignment="0"/>
    <xf numFmtId="38" fontId="22" fillId="10" borderId="0" applyNumberFormat="0" applyFont="0" applyBorder="0" applyAlignment="0" applyProtection="0">
      <alignment vertical="top"/>
    </xf>
    <xf numFmtId="20" fontId="26" fillId="0" borderId="0" applyFont="0" applyFill="0" applyBorder="0" applyAlignment="0" applyProtection="0">
      <alignment vertical="top"/>
    </xf>
    <xf numFmtId="21" fontId="26" fillId="0" borderId="0" applyFont="0" applyFill="0" applyBorder="0" applyAlignment="0" applyProtection="0">
      <alignment vertical="top"/>
    </xf>
    <xf numFmtId="38" fontId="22" fillId="0" borderId="0" applyNumberFormat="0" applyFill="0" applyBorder="0" applyProtection="0">
      <alignment vertical="top" wrapText="1"/>
    </xf>
    <xf numFmtId="37" fontId="27" fillId="0" borderId="3" applyNumberFormat="0" applyFont="0" applyFill="0" applyAlignment="0"/>
    <xf numFmtId="38" fontId="22" fillId="14" borderId="0" applyNumberFormat="0" applyFont="0" applyBorder="0" applyAlignment="0" applyProtection="0">
      <alignment vertical="top"/>
    </xf>
    <xf numFmtId="38" fontId="35" fillId="0" borderId="0" applyNumberFormat="0" applyFill="0" applyBorder="0" applyAlignment="0" applyProtection="0">
      <alignment vertical="top"/>
    </xf>
    <xf numFmtId="197" fontId="26" fillId="15" borderId="0" applyNumberFormat="0" applyFont="0" applyBorder="0" applyAlignment="0" applyProtection="0">
      <alignment vertical="top"/>
    </xf>
    <xf numFmtId="38" fontId="36" fillId="10" borderId="0" applyNumberFormat="0" applyBorder="0" applyAlignment="0" applyProtection="0">
      <alignment vertical="top"/>
    </xf>
    <xf numFmtId="186" fontId="26" fillId="0" borderId="0" applyNumberFormat="0" applyFont="0" applyFill="0" applyBorder="0" applyProtection="0">
      <alignment vertical="top" wrapText="1"/>
    </xf>
    <xf numFmtId="194" fontId="26" fillId="0" borderId="0" applyFont="0" applyFill="0" applyBorder="0" applyAlignment="0" applyProtection="0"/>
    <xf numFmtId="1" fontId="27" fillId="0" borderId="0" applyFont="0" applyFill="0" applyBorder="0" applyProtection="0">
      <alignment horizontal="right" vertical="top"/>
    </xf>
    <xf numFmtId="184" fontId="26" fillId="16" borderId="0" applyNumberFormat="0" applyFont="0" applyBorder="0" applyAlignment="0" applyProtection="0">
      <alignment vertical="top"/>
    </xf>
    <xf numFmtId="195" fontId="26" fillId="0" borderId="0" applyFont="0" applyFill="0" applyBorder="0" applyAlignment="0" applyProtection="0">
      <alignment vertical="top" wrapText="1"/>
    </xf>
    <xf numFmtId="196" fontId="26" fillId="0" borderId="0" applyFont="0" applyFill="0" applyBorder="0" applyAlignment="0" applyProtection="0">
      <alignment vertical="top"/>
    </xf>
    <xf numFmtId="38" fontId="26" fillId="0" borderId="0" applyFont="0" applyFill="0" applyBorder="0" applyAlignment="0" applyProtection="0">
      <alignment horizontal="right" vertical="top"/>
    </xf>
  </cellStyleXfs>
  <cellXfs count="627">
    <xf numFmtId="0" fontId="0" fillId="0" borderId="0" xfId="0"/>
    <xf numFmtId="0" fontId="62" fillId="13" borderId="3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6" fillId="0" borderId="0" xfId="0" quotePrefix="1" applyFont="1" applyAlignment="1"/>
    <xf numFmtId="3" fontId="7" fillId="0" borderId="0" xfId="0" quotePrefix="1" applyNumberFormat="1" applyFont="1" applyFill="1"/>
    <xf numFmtId="0" fontId="0" fillId="0" borderId="0" xfId="0" applyFill="1"/>
    <xf numFmtId="0" fontId="0" fillId="17" borderId="0" xfId="0" applyFill="1"/>
    <xf numFmtId="0" fontId="3" fillId="17" borderId="0" xfId="0" applyFont="1" applyFill="1" applyAlignment="1">
      <alignment horizontal="center" wrapText="1"/>
    </xf>
    <xf numFmtId="0" fontId="0" fillId="0" borderId="4" xfId="0" applyFill="1" applyBorder="1"/>
    <xf numFmtId="0" fontId="3" fillId="0" borderId="0" xfId="0" applyFont="1" applyFill="1"/>
    <xf numFmtId="174" fontId="0" fillId="0" borderId="0" xfId="0" applyNumberFormat="1"/>
    <xf numFmtId="174" fontId="0" fillId="0" borderId="4" xfId="0" applyNumberFormat="1" applyBorder="1"/>
    <xf numFmtId="0" fontId="3" fillId="17" borderId="0" xfId="0" applyFont="1" applyFill="1"/>
    <xf numFmtId="0" fontId="0" fillId="18" borderId="0" xfId="0" applyFill="1"/>
    <xf numFmtId="0" fontId="4" fillId="0" borderId="0" xfId="0" applyFont="1" applyFill="1" applyAlignment="1">
      <alignment horizontal="center"/>
    </xf>
    <xf numFmtId="174" fontId="6" fillId="0" borderId="0" xfId="0" quotePrefix="1" applyNumberFormat="1" applyFont="1" applyFill="1" applyAlignment="1"/>
    <xf numFmtId="174" fontId="5" fillId="0" borderId="0" xfId="0" quotePrefix="1" applyNumberFormat="1" applyFont="1" applyFill="1" applyAlignment="1"/>
    <xf numFmtId="174" fontId="3" fillId="0" borderId="0" xfId="0" applyNumberFormat="1" applyFont="1"/>
    <xf numFmtId="0" fontId="10" fillId="18" borderId="0" xfId="0" applyFont="1" applyFill="1"/>
    <xf numFmtId="0" fontId="3" fillId="18" borderId="0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0" fontId="3" fillId="18" borderId="0" xfId="0" applyFont="1" applyFill="1" applyAlignment="1">
      <alignment horizontal="center"/>
    </xf>
    <xf numFmtId="0" fontId="6" fillId="18" borderId="5" xfId="0" quotePrefix="1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6" fillId="18" borderId="6" xfId="0" quotePrefix="1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175" fontId="6" fillId="18" borderId="7" xfId="0" applyNumberFormat="1" applyFont="1" applyFill="1" applyBorder="1"/>
    <xf numFmtId="175" fontId="0" fillId="18" borderId="0" xfId="0" applyNumberFormat="1" applyFill="1" applyBorder="1"/>
    <xf numFmtId="0" fontId="3" fillId="18" borderId="0" xfId="0" applyFont="1" applyFill="1" applyAlignment="1">
      <alignment horizontal="left"/>
    </xf>
    <xf numFmtId="175" fontId="0" fillId="18" borderId="7" xfId="0" applyNumberFormat="1" applyFill="1" applyBorder="1"/>
    <xf numFmtId="175" fontId="7" fillId="18" borderId="5" xfId="0" applyNumberFormat="1" applyFont="1" applyFill="1" applyBorder="1"/>
    <xf numFmtId="175" fontId="3" fillId="18" borderId="0" xfId="0" applyNumberFormat="1" applyFont="1" applyFill="1" applyBorder="1"/>
    <xf numFmtId="0" fontId="7" fillId="18" borderId="0" xfId="0" quotePrefix="1" applyFont="1" applyFill="1"/>
    <xf numFmtId="175" fontId="3" fillId="18" borderId="5" xfId="0" applyNumberFormat="1" applyFont="1" applyFill="1" applyBorder="1"/>
    <xf numFmtId="175" fontId="3" fillId="18" borderId="0" xfId="0" applyNumberFormat="1" applyFont="1" applyFill="1"/>
    <xf numFmtId="0" fontId="3" fillId="18" borderId="0" xfId="0" applyFont="1" applyFill="1"/>
    <xf numFmtId="0" fontId="6" fillId="18" borderId="0" xfId="0" quotePrefix="1" applyFont="1" applyFill="1"/>
    <xf numFmtId="175" fontId="6" fillId="18" borderId="5" xfId="0" applyNumberFormat="1" applyFont="1" applyFill="1" applyBorder="1"/>
    <xf numFmtId="175" fontId="9" fillId="18" borderId="5" xfId="0" applyNumberFormat="1" applyFont="1" applyFill="1" applyBorder="1"/>
    <xf numFmtId="175" fontId="0" fillId="18" borderId="0" xfId="0" applyNumberFormat="1" applyFill="1"/>
    <xf numFmtId="175" fontId="0" fillId="18" borderId="5" xfId="0" applyNumberFormat="1" applyFill="1" applyBorder="1"/>
    <xf numFmtId="175" fontId="6" fillId="18" borderId="5" xfId="0" applyNumberFormat="1" applyFont="1" applyFill="1" applyBorder="1" applyAlignment="1">
      <alignment horizontal="right"/>
    </xf>
    <xf numFmtId="175" fontId="0" fillId="18" borderId="0" xfId="0" applyNumberFormat="1" applyFill="1" applyBorder="1" applyAlignment="1">
      <alignment horizontal="right"/>
    </xf>
    <xf numFmtId="175" fontId="13" fillId="18" borderId="0" xfId="0" applyNumberFormat="1" applyFont="1" applyFill="1"/>
    <xf numFmtId="176" fontId="13" fillId="18" borderId="0" xfId="0" applyNumberFormat="1" applyFont="1" applyFill="1"/>
    <xf numFmtId="175" fontId="14" fillId="18" borderId="5" xfId="0" applyNumberFormat="1" applyFont="1" applyFill="1" applyBorder="1"/>
    <xf numFmtId="175" fontId="13" fillId="18" borderId="0" xfId="0" applyNumberFormat="1" applyFont="1" applyFill="1" applyBorder="1"/>
    <xf numFmtId="176" fontId="14" fillId="18" borderId="0" xfId="0" quotePrefix="1" applyNumberFormat="1" applyFont="1" applyFill="1" applyBorder="1"/>
    <xf numFmtId="175" fontId="13" fillId="18" borderId="5" xfId="0" applyNumberFormat="1" applyFont="1" applyFill="1" applyBorder="1"/>
    <xf numFmtId="175" fontId="14" fillId="18" borderId="0" xfId="0" applyNumberFormat="1" applyFont="1" applyFill="1" applyBorder="1"/>
    <xf numFmtId="176" fontId="6" fillId="18" borderId="0" xfId="0" applyNumberFormat="1" applyFont="1" applyFill="1" applyBorder="1"/>
    <xf numFmtId="175" fontId="14" fillId="18" borderId="8" xfId="0" applyNumberFormat="1" applyFont="1" applyFill="1" applyBorder="1"/>
    <xf numFmtId="175" fontId="14" fillId="18" borderId="1" xfId="0" applyNumberFormat="1" applyFont="1" applyFill="1" applyBorder="1"/>
    <xf numFmtId="176" fontId="14" fillId="18" borderId="0" xfId="0" applyNumberFormat="1" applyFont="1" applyFill="1" applyBorder="1"/>
    <xf numFmtId="175" fontId="3" fillId="18" borderId="9" xfId="0" applyNumberFormat="1" applyFont="1" applyFill="1" applyBorder="1"/>
    <xf numFmtId="172" fontId="0" fillId="18" borderId="0" xfId="0" applyNumberFormat="1" applyFill="1"/>
    <xf numFmtId="0" fontId="11" fillId="18" borderId="4" xfId="0" applyFont="1" applyFill="1" applyBorder="1" applyAlignment="1">
      <alignment horizontal="center"/>
    </xf>
    <xf numFmtId="0" fontId="0" fillId="18" borderId="10" xfId="0" applyFill="1" applyBorder="1" applyAlignment="1">
      <alignment vertical="center"/>
    </xf>
    <xf numFmtId="0" fontId="0" fillId="18" borderId="11" xfId="0" applyFill="1" applyBorder="1" applyAlignment="1">
      <alignment vertical="center"/>
    </xf>
    <xf numFmtId="0" fontId="0" fillId="18" borderId="12" xfId="0" applyFill="1" applyBorder="1" applyAlignment="1">
      <alignment vertical="center"/>
    </xf>
    <xf numFmtId="0" fontId="0" fillId="18" borderId="0" xfId="0" applyFill="1" applyBorder="1" applyAlignment="1">
      <alignment vertical="center"/>
    </xf>
    <xf numFmtId="0" fontId="0" fillId="18" borderId="13" xfId="0" applyFill="1" applyBorder="1" applyAlignment="1">
      <alignment vertical="center"/>
    </xf>
    <xf numFmtId="0" fontId="0" fillId="18" borderId="14" xfId="0" applyFill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177" fontId="3" fillId="18" borderId="0" xfId="0" quotePrefix="1" applyNumberFormat="1" applyFont="1" applyFill="1" applyBorder="1" applyAlignment="1">
      <alignment horizontal="center" vertical="center" wrapText="1"/>
    </xf>
    <xf numFmtId="171" fontId="3" fillId="18" borderId="15" xfId="15" applyFont="1" applyFill="1" applyBorder="1" applyAlignment="1">
      <alignment vertical="center"/>
    </xf>
    <xf numFmtId="0" fontId="0" fillId="18" borderId="15" xfId="0" applyFill="1" applyBorder="1" applyAlignment="1">
      <alignment vertical="center"/>
    </xf>
    <xf numFmtId="171" fontId="39" fillId="18" borderId="15" xfId="15" applyFont="1" applyFill="1" applyBorder="1" applyAlignment="1">
      <alignment horizontal="center" vertical="center"/>
    </xf>
    <xf numFmtId="171" fontId="1" fillId="18" borderId="0" xfId="15" applyFill="1" applyBorder="1" applyAlignment="1">
      <alignment vertical="center"/>
    </xf>
    <xf numFmtId="171" fontId="1" fillId="18" borderId="16" xfId="15" applyFill="1" applyBorder="1" applyAlignment="1">
      <alignment vertical="center"/>
    </xf>
    <xf numFmtId="0" fontId="0" fillId="18" borderId="17" xfId="0" applyFill="1" applyBorder="1" applyAlignment="1">
      <alignment vertical="center"/>
    </xf>
    <xf numFmtId="173" fontId="1" fillId="18" borderId="17" xfId="15" applyNumberFormat="1" applyFill="1" applyBorder="1" applyAlignment="1">
      <alignment vertical="center"/>
    </xf>
    <xf numFmtId="0" fontId="0" fillId="18" borderId="18" xfId="0" applyFill="1" applyBorder="1" applyAlignment="1">
      <alignment vertical="center" wrapText="1"/>
    </xf>
    <xf numFmtId="171" fontId="40" fillId="18" borderId="19" xfId="15" applyFont="1" applyFill="1" applyBorder="1" applyAlignment="1">
      <alignment vertical="center"/>
    </xf>
    <xf numFmtId="173" fontId="1" fillId="18" borderId="0" xfId="15" applyNumberFormat="1" applyFill="1" applyBorder="1" applyAlignment="1">
      <alignment vertical="center"/>
    </xf>
    <xf numFmtId="0" fontId="0" fillId="18" borderId="0" xfId="0" applyFill="1" applyBorder="1" applyAlignment="1">
      <alignment horizontal="center" vertical="center"/>
    </xf>
    <xf numFmtId="0" fontId="0" fillId="18" borderId="20" xfId="0" applyFill="1" applyBorder="1" applyAlignment="1">
      <alignment vertical="center" wrapText="1"/>
    </xf>
    <xf numFmtId="171" fontId="3" fillId="18" borderId="19" xfId="15" applyFont="1" applyFill="1" applyBorder="1" applyAlignment="1">
      <alignment vertical="center"/>
    </xf>
    <xf numFmtId="171" fontId="1" fillId="18" borderId="19" xfId="15" applyFont="1" applyFill="1" applyBorder="1" applyAlignment="1">
      <alignment vertical="center"/>
    </xf>
    <xf numFmtId="183" fontId="1" fillId="18" borderId="0" xfId="15" applyNumberFormat="1" applyFill="1" applyBorder="1" applyAlignment="1">
      <alignment vertical="center"/>
    </xf>
    <xf numFmtId="171" fontId="40" fillId="18" borderId="19" xfId="15" applyFont="1" applyFill="1" applyBorder="1" applyAlignment="1">
      <alignment horizontal="right" vertical="center"/>
    </xf>
    <xf numFmtId="171" fontId="1" fillId="18" borderId="19" xfId="15" applyFont="1" applyFill="1" applyBorder="1" applyAlignment="1">
      <alignment horizontal="right" vertical="center"/>
    </xf>
    <xf numFmtId="171" fontId="1" fillId="18" borderId="19" xfId="15" quotePrefix="1" applyFont="1" applyFill="1" applyBorder="1" applyAlignment="1">
      <alignment horizontal="right" vertical="center"/>
    </xf>
    <xf numFmtId="171" fontId="40" fillId="18" borderId="19" xfId="15" quotePrefix="1" applyFont="1" applyFill="1" applyBorder="1" applyAlignment="1">
      <alignment horizontal="right" vertical="center"/>
    </xf>
    <xf numFmtId="0" fontId="0" fillId="18" borderId="21" xfId="0" applyFill="1" applyBorder="1" applyAlignment="1">
      <alignment vertical="center"/>
    </xf>
    <xf numFmtId="0" fontId="0" fillId="18" borderId="22" xfId="0" applyFill="1" applyBorder="1" applyAlignment="1">
      <alignment vertical="center"/>
    </xf>
    <xf numFmtId="0" fontId="0" fillId="18" borderId="23" xfId="0" applyFill="1" applyBorder="1" applyAlignment="1">
      <alignment vertical="center" wrapText="1"/>
    </xf>
    <xf numFmtId="0" fontId="0" fillId="18" borderId="0" xfId="0" applyFill="1" applyBorder="1" applyAlignment="1">
      <alignment vertical="center" wrapText="1"/>
    </xf>
    <xf numFmtId="171" fontId="1" fillId="18" borderId="19" xfId="15" applyFill="1" applyBorder="1" applyAlignment="1">
      <alignment vertical="center"/>
    </xf>
    <xf numFmtId="171" fontId="1" fillId="18" borderId="19" xfId="15" applyFill="1" applyBorder="1" applyAlignment="1">
      <alignment horizontal="right" vertical="center"/>
    </xf>
    <xf numFmtId="183" fontId="0" fillId="18" borderId="0" xfId="0" applyNumberFormat="1" applyFill="1" applyBorder="1" applyAlignment="1">
      <alignment vertical="center"/>
    </xf>
    <xf numFmtId="3" fontId="1" fillId="18" borderId="0" xfId="15" applyNumberFormat="1" applyFill="1" applyBorder="1" applyAlignment="1">
      <alignment vertical="center"/>
    </xf>
    <xf numFmtId="171" fontId="43" fillId="18" borderId="19" xfId="15" applyFont="1" applyFill="1" applyBorder="1" applyAlignment="1">
      <alignment vertical="center"/>
    </xf>
    <xf numFmtId="0" fontId="39" fillId="18" borderId="0" xfId="0" applyFont="1" applyFill="1" applyBorder="1" applyAlignment="1">
      <alignment vertical="center"/>
    </xf>
    <xf numFmtId="173" fontId="39" fillId="18" borderId="0" xfId="15" applyNumberFormat="1" applyFont="1" applyFill="1" applyBorder="1" applyAlignment="1">
      <alignment vertical="center"/>
    </xf>
    <xf numFmtId="183" fontId="39" fillId="18" borderId="24" xfId="0" applyNumberFormat="1" applyFont="1" applyFill="1" applyBorder="1" applyAlignment="1">
      <alignment vertical="center"/>
    </xf>
    <xf numFmtId="183" fontId="0" fillId="18" borderId="20" xfId="0" applyNumberFormat="1" applyFill="1" applyBorder="1" applyAlignment="1">
      <alignment vertical="center" wrapText="1"/>
    </xf>
    <xf numFmtId="0" fontId="0" fillId="18" borderId="16" xfId="0" applyFill="1" applyBorder="1" applyAlignment="1">
      <alignment vertical="center"/>
    </xf>
    <xf numFmtId="0" fontId="0" fillId="18" borderId="25" xfId="0" applyFill="1" applyBorder="1" applyAlignment="1">
      <alignment vertical="center"/>
    </xf>
    <xf numFmtId="183" fontId="0" fillId="18" borderId="17" xfId="0" applyNumberFormat="1" applyFill="1" applyBorder="1" applyAlignment="1">
      <alignment vertical="center"/>
    </xf>
    <xf numFmtId="183" fontId="1" fillId="18" borderId="17" xfId="15" applyNumberFormat="1" applyFill="1" applyBorder="1" applyAlignment="1">
      <alignment vertical="center"/>
    </xf>
    <xf numFmtId="0" fontId="0" fillId="18" borderId="19" xfId="0" applyFill="1" applyBorder="1" applyAlignment="1">
      <alignment vertical="center"/>
    </xf>
    <xf numFmtId="173" fontId="1" fillId="18" borderId="22" xfId="15" applyNumberFormat="1" applyFill="1" applyBorder="1" applyAlignment="1">
      <alignment vertical="center"/>
    </xf>
    <xf numFmtId="183" fontId="0" fillId="18" borderId="22" xfId="0" applyNumberFormat="1" applyFill="1" applyBorder="1" applyAlignment="1">
      <alignment vertical="center"/>
    </xf>
    <xf numFmtId="183" fontId="39" fillId="18" borderId="0" xfId="0" applyNumberFormat="1" applyFont="1" applyFill="1" applyBorder="1" applyAlignment="1">
      <alignment vertical="center"/>
    </xf>
    <xf numFmtId="171" fontId="40" fillId="18" borderId="0" xfId="15" applyFont="1" applyFill="1" applyBorder="1" applyAlignment="1">
      <alignment vertical="center"/>
    </xf>
    <xf numFmtId="183" fontId="39" fillId="18" borderId="4" xfId="0" applyNumberFormat="1" applyFont="1" applyFill="1" applyBorder="1" applyAlignment="1">
      <alignment vertical="center"/>
    </xf>
    <xf numFmtId="0" fontId="44" fillId="18" borderId="0" xfId="0" applyFont="1" applyFill="1" applyBorder="1" applyAlignment="1">
      <alignment vertical="center"/>
    </xf>
    <xf numFmtId="171" fontId="13" fillId="18" borderId="0" xfId="15" applyFont="1" applyFill="1" applyBorder="1" applyAlignment="1">
      <alignment vertical="center"/>
    </xf>
    <xf numFmtId="0" fontId="13" fillId="18" borderId="0" xfId="0" applyFont="1" applyFill="1" applyBorder="1" applyAlignment="1">
      <alignment vertical="center"/>
    </xf>
    <xf numFmtId="173" fontId="13" fillId="18" borderId="0" xfId="15" applyNumberFormat="1" applyFont="1" applyFill="1" applyBorder="1" applyAlignment="1">
      <alignment vertical="center"/>
    </xf>
    <xf numFmtId="183" fontId="13" fillId="18" borderId="0" xfId="0" applyNumberFormat="1" applyFont="1" applyFill="1" applyBorder="1" applyAlignment="1">
      <alignment vertical="center"/>
    </xf>
    <xf numFmtId="171" fontId="1" fillId="18" borderId="4" xfId="15" applyFill="1" applyBorder="1" applyAlignment="1">
      <alignment vertical="center"/>
    </xf>
    <xf numFmtId="0" fontId="0" fillId="18" borderId="4" xfId="0" applyFill="1" applyBorder="1" applyAlignment="1">
      <alignment vertical="center"/>
    </xf>
    <xf numFmtId="173" fontId="1" fillId="18" borderId="4" xfId="15" applyNumberFormat="1" applyFill="1" applyBorder="1" applyAlignment="1">
      <alignment vertical="center"/>
    </xf>
    <xf numFmtId="0" fontId="0" fillId="18" borderId="26" xfId="0" applyFill="1" applyBorder="1" applyAlignment="1">
      <alignment vertical="center"/>
    </xf>
    <xf numFmtId="0" fontId="0" fillId="18" borderId="27" xfId="0" applyFill="1" applyBorder="1" applyAlignment="1">
      <alignment vertical="center"/>
    </xf>
    <xf numFmtId="171" fontId="1" fillId="18" borderId="0" xfId="15" applyFill="1" applyAlignment="1">
      <alignment vertical="center"/>
    </xf>
    <xf numFmtId="0" fontId="0" fillId="18" borderId="0" xfId="0" applyFill="1" applyAlignment="1">
      <alignment vertical="center"/>
    </xf>
    <xf numFmtId="173" fontId="1" fillId="18" borderId="0" xfId="15" applyNumberFormat="1" applyFill="1" applyAlignment="1">
      <alignment vertical="center"/>
    </xf>
    <xf numFmtId="174" fontId="41" fillId="19" borderId="0" xfId="0" applyNumberFormat="1" applyFont="1" applyFill="1" applyBorder="1" applyAlignment="1">
      <alignment vertical="center"/>
    </xf>
    <xf numFmtId="183" fontId="42" fillId="19" borderId="0" xfId="15" applyNumberFormat="1" applyFont="1" applyFill="1" applyBorder="1" applyAlignment="1">
      <alignment vertical="center"/>
    </xf>
    <xf numFmtId="0" fontId="3" fillId="18" borderId="0" xfId="0" quotePrefix="1" applyNumberFormat="1" applyFont="1" applyFill="1" applyBorder="1" applyAlignment="1">
      <alignment horizontal="center" vertical="center" wrapText="1"/>
    </xf>
    <xf numFmtId="174" fontId="3" fillId="18" borderId="1" xfId="0" applyNumberFormat="1" applyFont="1" applyFill="1" applyBorder="1" applyAlignment="1">
      <alignment horizontal="right"/>
    </xf>
    <xf numFmtId="0" fontId="0" fillId="18" borderId="0" xfId="0" applyFill="1" applyBorder="1"/>
    <xf numFmtId="174" fontId="0" fillId="18" borderId="0" xfId="0" applyNumberFormat="1" applyFill="1"/>
    <xf numFmtId="9" fontId="0" fillId="18" borderId="0" xfId="0" applyNumberFormat="1" applyFill="1"/>
    <xf numFmtId="0" fontId="0" fillId="18" borderId="0" xfId="0" applyFill="1" applyAlignment="1">
      <alignment wrapText="1"/>
    </xf>
    <xf numFmtId="174" fontId="3" fillId="18" borderId="1" xfId="0" applyNumberFormat="1" applyFont="1" applyFill="1" applyBorder="1"/>
    <xf numFmtId="174" fontId="0" fillId="18" borderId="6" xfId="0" applyNumberFormat="1" applyFill="1" applyBorder="1"/>
    <xf numFmtId="174" fontId="0" fillId="18" borderId="5" xfId="0" applyNumberFormat="1" applyFill="1" applyBorder="1"/>
    <xf numFmtId="0" fontId="3" fillId="18" borderId="0" xfId="0" applyFont="1" applyFill="1" applyBorder="1"/>
    <xf numFmtId="9" fontId="3" fillId="18" borderId="1" xfId="0" applyNumberFormat="1" applyFont="1" applyFill="1" applyBorder="1" applyAlignment="1">
      <alignment horizontal="center"/>
    </xf>
    <xf numFmtId="9" fontId="0" fillId="18" borderId="6" xfId="0" applyNumberFormat="1" applyFill="1" applyBorder="1" applyAlignment="1">
      <alignment horizontal="center"/>
    </xf>
    <xf numFmtId="9" fontId="0" fillId="18" borderId="5" xfId="0" applyNumberFormat="1" applyFill="1" applyBorder="1" applyAlignment="1">
      <alignment horizontal="center"/>
    </xf>
    <xf numFmtId="9" fontId="0" fillId="18" borderId="0" xfId="0" applyNumberFormat="1" applyFill="1" applyBorder="1" applyAlignment="1">
      <alignment horizontal="center"/>
    </xf>
    <xf numFmtId="174" fontId="3" fillId="18" borderId="1" xfId="0" applyNumberFormat="1" applyFont="1" applyFill="1" applyBorder="1" applyAlignment="1">
      <alignment horizontal="center"/>
    </xf>
    <xf numFmtId="174" fontId="0" fillId="18" borderId="6" xfId="0" applyNumberFormat="1" applyFill="1" applyBorder="1" applyAlignment="1">
      <alignment horizontal="center"/>
    </xf>
    <xf numFmtId="174" fontId="0" fillId="18" borderId="5" xfId="0" applyNumberFormat="1" applyFill="1" applyBorder="1" applyAlignment="1">
      <alignment horizontal="center"/>
    </xf>
    <xf numFmtId="3" fontId="3" fillId="18" borderId="1" xfId="0" applyNumberFormat="1" applyFont="1" applyFill="1" applyBorder="1" applyAlignment="1">
      <alignment horizontal="center"/>
    </xf>
    <xf numFmtId="0" fontId="9" fillId="18" borderId="0" xfId="0" applyFont="1" applyFill="1"/>
    <xf numFmtId="0" fontId="4" fillId="18" borderId="0" xfId="0" applyFont="1" applyFill="1" applyAlignment="1">
      <alignment horizontal="center"/>
    </xf>
    <xf numFmtId="0" fontId="5" fillId="18" borderId="0" xfId="0" quotePrefix="1" applyFont="1" applyFill="1"/>
    <xf numFmtId="0" fontId="0" fillId="18" borderId="0" xfId="0" quotePrefix="1" applyFill="1" applyAlignment="1"/>
    <xf numFmtId="174" fontId="6" fillId="18" borderId="0" xfId="0" applyNumberFormat="1" applyFont="1" applyFill="1"/>
    <xf numFmtId="38" fontId="0" fillId="18" borderId="0" xfId="0" applyNumberFormat="1" applyFill="1"/>
    <xf numFmtId="0" fontId="6" fillId="0" borderId="0" xfId="0" quotePrefix="1" applyFont="1" applyFill="1" applyAlignment="1"/>
    <xf numFmtId="174" fontId="5" fillId="18" borderId="0" xfId="0" quotePrefix="1" applyNumberFormat="1" applyFont="1" applyFill="1" applyAlignment="1"/>
    <xf numFmtId="171" fontId="43" fillId="18" borderId="19" xfId="15" applyFont="1" applyFill="1" applyBorder="1" applyAlignment="1">
      <alignment horizontal="center" vertical="center"/>
    </xf>
    <xf numFmtId="0" fontId="38" fillId="18" borderId="0" xfId="0" applyFont="1" applyFill="1" applyBorder="1" applyAlignment="1">
      <alignment horizontal="center" vertical="center"/>
    </xf>
    <xf numFmtId="0" fontId="0" fillId="0" borderId="0" xfId="0" applyBorder="1"/>
    <xf numFmtId="183" fontId="3" fillId="0" borderId="0" xfId="15" applyNumberFormat="1" applyFont="1" applyFill="1" applyBorder="1" applyAlignment="1">
      <alignment vertical="center"/>
    </xf>
    <xf numFmtId="183" fontId="3" fillId="18" borderId="0" xfId="15" applyNumberFormat="1" applyFont="1" applyFill="1" applyBorder="1" applyAlignment="1">
      <alignment vertical="center"/>
    </xf>
    <xf numFmtId="0" fontId="0" fillId="18" borderId="23" xfId="0" applyFill="1" applyBorder="1" applyAlignment="1">
      <alignment vertical="center"/>
    </xf>
    <xf numFmtId="0" fontId="0" fillId="18" borderId="18" xfId="0" applyFill="1" applyBorder="1" applyAlignment="1">
      <alignment vertical="center"/>
    </xf>
    <xf numFmtId="0" fontId="0" fillId="18" borderId="20" xfId="0" applyFill="1" applyBorder="1" applyAlignment="1">
      <alignment vertical="center"/>
    </xf>
    <xf numFmtId="183" fontId="39" fillId="18" borderId="20" xfId="0" applyNumberFormat="1" applyFont="1" applyFill="1" applyBorder="1" applyAlignment="1">
      <alignment vertical="center"/>
    </xf>
    <xf numFmtId="0" fontId="0" fillId="18" borderId="12" xfId="0" applyFill="1" applyBorder="1"/>
    <xf numFmtId="0" fontId="0" fillId="18" borderId="14" xfId="0" applyFill="1" applyBorder="1"/>
    <xf numFmtId="0" fontId="0" fillId="18" borderId="27" xfId="0" applyFill="1" applyBorder="1"/>
    <xf numFmtId="0" fontId="6" fillId="18" borderId="28" xfId="0" quotePrefix="1" applyFont="1" applyFill="1" applyBorder="1" applyAlignment="1">
      <alignment horizontal="center"/>
    </xf>
    <xf numFmtId="175" fontId="15" fillId="18" borderId="7" xfId="0" applyNumberFormat="1" applyFont="1" applyFill="1" applyBorder="1"/>
    <xf numFmtId="0" fontId="0" fillId="0" borderId="0" xfId="0" applyFill="1" applyBorder="1"/>
    <xf numFmtId="0" fontId="3" fillId="0" borderId="0" xfId="0" applyFont="1" applyBorder="1"/>
    <xf numFmtId="0" fontId="0" fillId="18" borderId="10" xfId="0" applyFill="1" applyBorder="1"/>
    <xf numFmtId="0" fontId="0" fillId="18" borderId="11" xfId="0" applyFill="1" applyBorder="1"/>
    <xf numFmtId="0" fontId="0" fillId="18" borderId="13" xfId="0" applyFill="1" applyBorder="1"/>
    <xf numFmtId="0" fontId="0" fillId="18" borderId="26" xfId="0" applyFill="1" applyBorder="1"/>
    <xf numFmtId="0" fontId="0" fillId="18" borderId="4" xfId="0" applyFill="1" applyBorder="1"/>
    <xf numFmtId="0" fontId="10" fillId="18" borderId="13" xfId="0" applyFont="1" applyFill="1" applyBorder="1"/>
    <xf numFmtId="0" fontId="11" fillId="18" borderId="0" xfId="0" applyFont="1" applyFill="1" applyBorder="1" applyAlignment="1">
      <alignment horizontal="center"/>
    </xf>
    <xf numFmtId="0" fontId="10" fillId="18" borderId="0" xfId="0" applyFont="1" applyFill="1" applyBorder="1"/>
    <xf numFmtId="0" fontId="10" fillId="18" borderId="14" xfId="0" applyFont="1" applyFill="1" applyBorder="1"/>
    <xf numFmtId="0" fontId="3" fillId="18" borderId="13" xfId="0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3" fillId="18" borderId="0" xfId="0" applyFont="1" applyFill="1" applyBorder="1" applyAlignment="1">
      <alignment horizontal="left"/>
    </xf>
    <xf numFmtId="0" fontId="3" fillId="18" borderId="13" xfId="0" applyFont="1" applyFill="1" applyBorder="1"/>
    <xf numFmtId="0" fontId="7" fillId="18" borderId="0" xfId="0" quotePrefix="1" applyFont="1" applyFill="1" applyBorder="1"/>
    <xf numFmtId="0" fontId="3" fillId="18" borderId="14" xfId="0" applyFont="1" applyFill="1" applyBorder="1"/>
    <xf numFmtId="0" fontId="6" fillId="18" borderId="0" xfId="0" quotePrefix="1" applyFont="1" applyFill="1" applyBorder="1"/>
    <xf numFmtId="0" fontId="7" fillId="18" borderId="0" xfId="0" quotePrefix="1" applyFont="1" applyFill="1" applyBorder="1" applyAlignment="1"/>
    <xf numFmtId="0" fontId="6" fillId="18" borderId="0" xfId="0" quotePrefix="1" applyFont="1" applyFill="1" applyBorder="1" applyAlignment="1">
      <alignment horizontal="left"/>
    </xf>
    <xf numFmtId="0" fontId="3" fillId="18" borderId="0" xfId="0" quotePrefix="1" applyFont="1" applyFill="1" applyBorder="1"/>
    <xf numFmtId="0" fontId="12" fillId="18" borderId="0" xfId="0" quotePrefix="1" applyFont="1" applyFill="1" applyBorder="1"/>
    <xf numFmtId="176" fontId="13" fillId="18" borderId="13" xfId="0" applyNumberFormat="1" applyFont="1" applyFill="1" applyBorder="1"/>
    <xf numFmtId="176" fontId="13" fillId="18" borderId="14" xfId="0" applyNumberFormat="1" applyFont="1" applyFill="1" applyBorder="1"/>
    <xf numFmtId="175" fontId="3" fillId="18" borderId="4" xfId="0" applyNumberFormat="1" applyFont="1" applyFill="1" applyBorder="1" applyAlignment="1">
      <alignment horizontal="center"/>
    </xf>
    <xf numFmtId="0" fontId="3" fillId="18" borderId="4" xfId="0" applyFont="1" applyFill="1" applyBorder="1"/>
    <xf numFmtId="174" fontId="0" fillId="18" borderId="11" xfId="0" applyNumberFormat="1" applyFill="1" applyBorder="1"/>
    <xf numFmtId="9" fontId="0" fillId="18" borderId="11" xfId="0" applyNumberFormat="1" applyFill="1" applyBorder="1"/>
    <xf numFmtId="174" fontId="0" fillId="18" borderId="0" xfId="0" applyNumberFormat="1" applyFill="1" applyBorder="1"/>
    <xf numFmtId="9" fontId="0" fillId="18" borderId="0" xfId="0" applyNumberFormat="1" applyFill="1" applyBorder="1"/>
    <xf numFmtId="0" fontId="0" fillId="18" borderId="13" xfId="0" applyFill="1" applyBorder="1" applyAlignment="1">
      <alignment wrapText="1"/>
    </xf>
    <xf numFmtId="0" fontId="0" fillId="18" borderId="0" xfId="0" applyFill="1" applyBorder="1" applyAlignment="1">
      <alignment horizontal="center" wrapText="1"/>
    </xf>
    <xf numFmtId="0" fontId="0" fillId="18" borderId="14" xfId="0" applyFill="1" applyBorder="1" applyAlignment="1">
      <alignment wrapText="1"/>
    </xf>
    <xf numFmtId="0" fontId="0" fillId="18" borderId="14" xfId="0" applyFill="1" applyBorder="1" applyAlignment="1">
      <alignment horizontal="right"/>
    </xf>
    <xf numFmtId="174" fontId="0" fillId="18" borderId="13" xfId="0" applyNumberFormat="1" applyFill="1" applyBorder="1"/>
    <xf numFmtId="174" fontId="0" fillId="18" borderId="26" xfId="0" applyNumberFormat="1" applyFill="1" applyBorder="1"/>
    <xf numFmtId="174" fontId="0" fillId="18" borderId="4" xfId="0" applyNumberFormat="1" applyFill="1" applyBorder="1"/>
    <xf numFmtId="9" fontId="0" fillId="18" borderId="4" xfId="0" applyNumberFormat="1" applyFill="1" applyBorder="1"/>
    <xf numFmtId="0" fontId="9" fillId="18" borderId="0" xfId="0" applyFont="1" applyFill="1" applyBorder="1"/>
    <xf numFmtId="0" fontId="37" fillId="18" borderId="0" xfId="0" applyFont="1" applyFill="1" applyBorder="1" applyAlignment="1">
      <alignment horizontal="center" vertical="center" wrapText="1"/>
    </xf>
    <xf numFmtId="0" fontId="19" fillId="18" borderId="0" xfId="0" applyFont="1" applyFill="1" applyBorder="1"/>
    <xf numFmtId="0" fontId="19" fillId="18" borderId="0" xfId="0" applyFont="1" applyFill="1" applyBorder="1" applyAlignment="1">
      <alignment horizontal="left"/>
    </xf>
    <xf numFmtId="0" fontId="19" fillId="18" borderId="4" xfId="0" applyFont="1" applyFill="1" applyBorder="1" applyAlignment="1">
      <alignment horizontal="left"/>
    </xf>
    <xf numFmtId="0" fontId="19" fillId="18" borderId="4" xfId="0" applyFont="1" applyFill="1" applyBorder="1"/>
    <xf numFmtId="0" fontId="3" fillId="18" borderId="13" xfId="0" applyFont="1" applyFill="1" applyBorder="1" applyAlignment="1">
      <alignment horizontal="left" indent="1"/>
    </xf>
    <xf numFmtId="174" fontId="0" fillId="18" borderId="13" xfId="0" applyNumberFormat="1" applyFill="1" applyBorder="1" applyAlignment="1">
      <alignment horizontal="left" indent="1"/>
    </xf>
    <xf numFmtId="174" fontId="3" fillId="18" borderId="13" xfId="0" applyNumberFormat="1" applyFont="1" applyFill="1" applyBorder="1" applyAlignment="1">
      <alignment horizontal="left" indent="1"/>
    </xf>
    <xf numFmtId="174" fontId="0" fillId="18" borderId="13" xfId="0" applyNumberFormat="1" applyFill="1" applyBorder="1" applyAlignment="1">
      <alignment horizontal="left" indent="2"/>
    </xf>
    <xf numFmtId="0" fontId="19" fillId="18" borderId="0" xfId="0" applyFont="1" applyFill="1" applyBorder="1" applyAlignment="1">
      <alignment horizontal="left" indent="5"/>
    </xf>
    <xf numFmtId="175" fontId="3" fillId="0" borderId="9" xfId="0" applyNumberFormat="1" applyFont="1" applyFill="1" applyBorder="1"/>
    <xf numFmtId="0" fontId="51" fillId="18" borderId="0" xfId="0" applyFont="1" applyFill="1" applyBorder="1" applyAlignment="1">
      <alignment horizontal="center"/>
    </xf>
    <xf numFmtId="0" fontId="0" fillId="20" borderId="0" xfId="0" applyFill="1" applyBorder="1" applyAlignment="1">
      <alignment vertical="center"/>
    </xf>
    <xf numFmtId="0" fontId="51" fillId="20" borderId="0" xfId="0" applyFont="1" applyFill="1" applyBorder="1" applyAlignment="1">
      <alignment horizontal="left"/>
    </xf>
    <xf numFmtId="0" fontId="0" fillId="20" borderId="0" xfId="0" applyFill="1" applyBorder="1" applyAlignment="1">
      <alignment horizontal="left" vertical="center"/>
    </xf>
    <xf numFmtId="0" fontId="16" fillId="21" borderId="15" xfId="0" applyFont="1" applyFill="1" applyBorder="1" applyAlignment="1">
      <alignment horizontal="center" vertical="center"/>
    </xf>
    <xf numFmtId="177" fontId="3" fillId="18" borderId="15" xfId="0" quotePrefix="1" applyNumberFormat="1" applyFont="1" applyFill="1" applyBorder="1" applyAlignment="1">
      <alignment horizontal="center" vertical="center" wrapText="1"/>
    </xf>
    <xf numFmtId="0" fontId="3" fillId="18" borderId="15" xfId="0" quotePrefix="1" applyNumberFormat="1" applyFont="1" applyFill="1" applyBorder="1" applyAlignment="1">
      <alignment horizontal="center" vertical="center" wrapText="1"/>
    </xf>
    <xf numFmtId="0" fontId="39" fillId="18" borderId="15" xfId="0" applyFont="1" applyFill="1" applyBorder="1" applyAlignment="1">
      <alignment horizontal="center" vertical="center"/>
    </xf>
    <xf numFmtId="0" fontId="16" fillId="19" borderId="15" xfId="0" applyFont="1" applyFill="1" applyBorder="1" applyAlignment="1">
      <alignment horizontal="center" vertical="center"/>
    </xf>
    <xf numFmtId="0" fontId="13" fillId="18" borderId="0" xfId="0" applyFont="1" applyFill="1" applyBorder="1" applyAlignment="1">
      <alignment horizontal="left"/>
    </xf>
    <xf numFmtId="0" fontId="47" fillId="18" borderId="0" xfId="0" applyFont="1" applyFill="1" applyBorder="1" applyAlignment="1">
      <alignment horizontal="center"/>
    </xf>
    <xf numFmtId="0" fontId="14" fillId="18" borderId="0" xfId="0" quotePrefix="1" applyFont="1" applyFill="1" applyBorder="1"/>
    <xf numFmtId="0" fontId="15" fillId="18" borderId="0" xfId="0" quotePrefix="1" applyFont="1" applyFill="1" applyBorder="1" applyAlignment="1">
      <alignment horizontal="left" indent="1"/>
    </xf>
    <xf numFmtId="0" fontId="15" fillId="18" borderId="0" xfId="0" quotePrefix="1" applyFont="1" applyFill="1" applyBorder="1"/>
    <xf numFmtId="0" fontId="14" fillId="18" borderId="0" xfId="0" quotePrefix="1" applyFont="1" applyFill="1" applyBorder="1" applyAlignment="1"/>
    <xf numFmtId="0" fontId="15" fillId="18" borderId="0" xfId="0" quotePrefix="1" applyFont="1" applyFill="1" applyBorder="1" applyAlignment="1">
      <alignment horizontal="left"/>
    </xf>
    <xf numFmtId="0" fontId="13" fillId="18" borderId="0" xfId="0" quotePrefix="1" applyFont="1" applyFill="1" applyBorder="1"/>
    <xf numFmtId="0" fontId="55" fillId="18" borderId="0" xfId="0" quotePrefix="1" applyFont="1" applyFill="1" applyBorder="1"/>
    <xf numFmtId="0" fontId="47" fillId="18" borderId="0" xfId="0" applyFont="1" applyFill="1" applyBorder="1"/>
    <xf numFmtId="0" fontId="0" fillId="18" borderId="0" xfId="0" quotePrefix="1" applyFill="1"/>
    <xf numFmtId="174" fontId="0" fillId="18" borderId="0" xfId="0" quotePrefix="1" applyNumberFormat="1" applyFill="1"/>
    <xf numFmtId="174" fontId="0" fillId="18" borderId="0" xfId="0" quotePrefix="1" applyNumberFormat="1" applyFill="1" applyAlignment="1"/>
    <xf numFmtId="169" fontId="0" fillId="18" borderId="0" xfId="0" applyNumberFormat="1" applyFill="1"/>
    <xf numFmtId="0" fontId="3" fillId="18" borderId="0" xfId="0" quotePrefix="1" applyFont="1" applyFill="1"/>
    <xf numFmtId="169" fontId="3" fillId="18" borderId="0" xfId="0" applyNumberFormat="1" applyFont="1" applyFill="1"/>
    <xf numFmtId="169" fontId="3" fillId="18" borderId="3" xfId="0" applyNumberFormat="1" applyFont="1" applyFill="1" applyBorder="1"/>
    <xf numFmtId="174" fontId="0" fillId="18" borderId="29" xfId="0" applyNumberFormat="1" applyFill="1" applyBorder="1"/>
    <xf numFmtId="38" fontId="48" fillId="0" borderId="30" xfId="0" applyNumberFormat="1" applyFont="1" applyFill="1" applyBorder="1" applyAlignment="1">
      <alignment horizontal="center"/>
    </xf>
    <xf numFmtId="169" fontId="3" fillId="22" borderId="1" xfId="0" applyNumberFormat="1" applyFont="1" applyFill="1" applyBorder="1" applyAlignment="1">
      <alignment horizontal="center"/>
    </xf>
    <xf numFmtId="169" fontId="3" fillId="22" borderId="5" xfId="0" applyNumberFormat="1" applyFont="1" applyFill="1" applyBorder="1"/>
    <xf numFmtId="169" fontId="3" fillId="22" borderId="31" xfId="0" applyNumberFormat="1" applyFont="1" applyFill="1" applyBorder="1"/>
    <xf numFmtId="0" fontId="0" fillId="2" borderId="0" xfId="0" applyFill="1"/>
    <xf numFmtId="0" fontId="56" fillId="2" borderId="0" xfId="0" applyFont="1" applyFill="1"/>
    <xf numFmtId="174" fontId="3" fillId="18" borderId="0" xfId="0" quotePrefix="1" applyNumberFormat="1" applyFont="1" applyFill="1" applyAlignment="1">
      <alignment horizontal="center"/>
    </xf>
    <xf numFmtId="174" fontId="0" fillId="18" borderId="0" xfId="0" applyNumberFormat="1" applyFill="1" applyAlignment="1">
      <alignment horizontal="center"/>
    </xf>
    <xf numFmtId="183" fontId="39" fillId="0" borderId="24" xfId="0" applyNumberFormat="1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183" fontId="39" fillId="0" borderId="0" xfId="0" applyNumberFormat="1" applyFont="1" applyFill="1" applyBorder="1" applyAlignment="1">
      <alignment vertical="center"/>
    </xf>
    <xf numFmtId="0" fontId="57" fillId="18" borderId="0" xfId="0" applyFont="1" applyFill="1"/>
    <xf numFmtId="0" fontId="58" fillId="2" borderId="0" xfId="0" applyFont="1" applyFill="1" applyAlignment="1">
      <alignment horizontal="left"/>
    </xf>
    <xf numFmtId="0" fontId="8" fillId="0" borderId="0" xfId="0" quotePrefix="1" applyFont="1" applyFill="1" applyAlignment="1">
      <alignment horizontal="center" wrapText="1"/>
    </xf>
    <xf numFmtId="0" fontId="58" fillId="18" borderId="0" xfId="0" applyFont="1" applyFill="1" applyAlignment="1">
      <alignment horizontal="left"/>
    </xf>
    <xf numFmtId="0" fontId="48" fillId="18" borderId="13" xfId="0" applyFont="1" applyFill="1" applyBorder="1"/>
    <xf numFmtId="174" fontId="0" fillId="18" borderId="32" xfId="0" applyNumberFormat="1" applyFill="1" applyBorder="1"/>
    <xf numFmtId="174" fontId="0" fillId="18" borderId="33" xfId="0" applyNumberFormat="1" applyFill="1" applyBorder="1"/>
    <xf numFmtId="0" fontId="3" fillId="18" borderId="34" xfId="0" applyFont="1" applyFill="1" applyBorder="1" applyAlignment="1">
      <alignment horizontal="left"/>
    </xf>
    <xf numFmtId="0" fontId="0" fillId="18" borderId="34" xfId="0" applyFill="1" applyBorder="1" applyAlignment="1">
      <alignment horizontal="center"/>
    </xf>
    <xf numFmtId="174" fontId="3" fillId="18" borderId="0" xfId="0" applyNumberFormat="1" applyFont="1" applyFill="1" applyBorder="1" applyAlignment="1">
      <alignment horizontal="center" wrapText="1"/>
    </xf>
    <xf numFmtId="174" fontId="3" fillId="18" borderId="0" xfId="0" applyNumberFormat="1" applyFont="1" applyFill="1" applyBorder="1" applyAlignment="1">
      <alignment horizontal="center"/>
    </xf>
    <xf numFmtId="174" fontId="0" fillId="18" borderId="0" xfId="0" applyNumberFormat="1" applyFill="1" applyBorder="1" applyAlignment="1">
      <alignment horizontal="center"/>
    </xf>
    <xf numFmtId="174" fontId="0" fillId="18" borderId="35" xfId="0" applyNumberFormat="1" applyFill="1" applyBorder="1"/>
    <xf numFmtId="174" fontId="3" fillId="18" borderId="0" xfId="0" applyNumberFormat="1" applyFont="1" applyFill="1" applyBorder="1"/>
    <xf numFmtId="0" fontId="23" fillId="18" borderId="0" xfId="0" applyFont="1" applyFill="1"/>
    <xf numFmtId="169" fontId="3" fillId="22" borderId="5" xfId="0" applyNumberFormat="1" applyFont="1" applyFill="1" applyBorder="1" applyAlignment="1">
      <alignment horizontal="center"/>
    </xf>
    <xf numFmtId="0" fontId="3" fillId="18" borderId="0" xfId="0" quotePrefix="1" applyFont="1" applyFill="1" applyAlignment="1">
      <alignment horizontal="left"/>
    </xf>
    <xf numFmtId="174" fontId="3" fillId="18" borderId="0" xfId="0" quotePrefix="1" applyNumberFormat="1" applyFont="1" applyFill="1"/>
    <xf numFmtId="174" fontId="3" fillId="18" borderId="0" xfId="0" applyNumberFormat="1" applyFont="1" applyFill="1"/>
    <xf numFmtId="183" fontId="9" fillId="18" borderId="0" xfId="15" applyNumberFormat="1" applyFont="1" applyFill="1" applyBorder="1" applyAlignment="1">
      <alignment vertical="center"/>
    </xf>
    <xf numFmtId="0" fontId="3" fillId="18" borderId="0" xfId="0" quotePrefix="1" applyFont="1" applyFill="1" applyAlignment="1">
      <alignment horizontal="center" wrapText="1"/>
    </xf>
    <xf numFmtId="0" fontId="7" fillId="18" borderId="0" xfId="0" quotePrefix="1" applyFont="1" applyFill="1" applyAlignment="1">
      <alignment horizontal="center" wrapText="1"/>
    </xf>
    <xf numFmtId="174" fontId="9" fillId="18" borderId="0" xfId="0" applyNumberFormat="1" applyFont="1" applyFill="1"/>
    <xf numFmtId="169" fontId="9" fillId="22" borderId="5" xfId="0" applyNumberFormat="1" applyFont="1" applyFill="1" applyBorder="1"/>
    <xf numFmtId="0" fontId="52" fillId="18" borderId="0" xfId="0" applyFont="1" applyFill="1" applyBorder="1"/>
    <xf numFmtId="0" fontId="46" fillId="18" borderId="0" xfId="0" applyFont="1" applyFill="1" applyBorder="1"/>
    <xf numFmtId="0" fontId="49" fillId="18" borderId="0" xfId="0" applyFont="1" applyFill="1" applyBorder="1"/>
    <xf numFmtId="174" fontId="46" fillId="18" borderId="0" xfId="0" applyNumberFormat="1" applyFont="1" applyFill="1" applyBorder="1"/>
    <xf numFmtId="0" fontId="48" fillId="18" borderId="26" xfId="0" applyFont="1" applyFill="1" applyBorder="1"/>
    <xf numFmtId="174" fontId="46" fillId="18" borderId="4" xfId="0" applyNumberFormat="1" applyFont="1" applyFill="1" applyBorder="1"/>
    <xf numFmtId="173" fontId="60" fillId="18" borderId="13" xfId="15" applyNumberFormat="1" applyFont="1" applyFill="1" applyBorder="1"/>
    <xf numFmtId="173" fontId="60" fillId="18" borderId="0" xfId="15" applyNumberFormat="1" applyFont="1" applyFill="1" applyBorder="1"/>
    <xf numFmtId="173" fontId="60" fillId="18" borderId="14" xfId="15" applyNumberFormat="1" applyFont="1" applyFill="1" applyBorder="1"/>
    <xf numFmtId="173" fontId="60" fillId="18" borderId="0" xfId="15" applyNumberFormat="1" applyFont="1" applyFill="1"/>
    <xf numFmtId="0" fontId="54" fillId="18" borderId="0" xfId="0" applyFont="1" applyFill="1" applyBorder="1" applyAlignment="1">
      <alignment horizontal="left" indent="1"/>
    </xf>
    <xf numFmtId="0" fontId="46" fillId="18" borderId="13" xfId="0" applyFont="1" applyFill="1" applyBorder="1"/>
    <xf numFmtId="0" fontId="46" fillId="18" borderId="10" xfId="0" applyFont="1" applyFill="1" applyBorder="1"/>
    <xf numFmtId="0" fontId="46" fillId="18" borderId="11" xfId="0" applyFont="1" applyFill="1" applyBorder="1"/>
    <xf numFmtId="0" fontId="48" fillId="18" borderId="11" xfId="0" applyFont="1" applyFill="1" applyBorder="1" applyAlignment="1">
      <alignment horizontal="center"/>
    </xf>
    <xf numFmtId="0" fontId="48" fillId="18" borderId="11" xfId="0" applyFont="1" applyFill="1" applyBorder="1"/>
    <xf numFmtId="0" fontId="46" fillId="18" borderId="12" xfId="0" applyFont="1" applyFill="1" applyBorder="1"/>
    <xf numFmtId="0" fontId="46" fillId="18" borderId="0" xfId="0" applyFont="1" applyFill="1"/>
    <xf numFmtId="0" fontId="46" fillId="18" borderId="36" xfId="0" applyFont="1" applyFill="1" applyBorder="1"/>
    <xf numFmtId="0" fontId="46" fillId="18" borderId="15" xfId="0" applyFont="1" applyFill="1" applyBorder="1"/>
    <xf numFmtId="0" fontId="48" fillId="18" borderId="15" xfId="0" applyFont="1" applyFill="1" applyBorder="1" applyAlignment="1">
      <alignment horizontal="center"/>
    </xf>
    <xf numFmtId="0" fontId="48" fillId="18" borderId="37" xfId="0" applyFont="1" applyFill="1" applyBorder="1" applyAlignment="1">
      <alignment horizontal="center"/>
    </xf>
    <xf numFmtId="0" fontId="48" fillId="18" borderId="0" xfId="0" applyFont="1" applyFill="1" applyBorder="1" applyAlignment="1">
      <alignment horizontal="center"/>
    </xf>
    <xf numFmtId="0" fontId="59" fillId="18" borderId="38" xfId="0" applyFont="1" applyFill="1" applyBorder="1"/>
    <xf numFmtId="169" fontId="46" fillId="18" borderId="39" xfId="0" applyNumberFormat="1" applyFont="1" applyFill="1" applyBorder="1"/>
    <xf numFmtId="169" fontId="46" fillId="18" borderId="0" xfId="0" applyNumberFormat="1" applyFont="1" applyFill="1" applyBorder="1"/>
    <xf numFmtId="169" fontId="46" fillId="18" borderId="0" xfId="0" applyNumberFormat="1" applyFont="1" applyFill="1" applyBorder="1" applyProtection="1">
      <protection locked="0"/>
    </xf>
    <xf numFmtId="169" fontId="46" fillId="18" borderId="40" xfId="0" applyNumberFormat="1" applyFont="1" applyFill="1" applyBorder="1"/>
    <xf numFmtId="0" fontId="46" fillId="18" borderId="14" xfId="0" applyFont="1" applyFill="1" applyBorder="1"/>
    <xf numFmtId="0" fontId="46" fillId="18" borderId="0" xfId="0" applyFont="1" applyFill="1" applyBorder="1" applyAlignment="1" applyProtection="1">
      <alignment horizontal="left" indent="4"/>
      <protection locked="0"/>
    </xf>
    <xf numFmtId="169" fontId="46" fillId="18" borderId="38" xfId="0" applyNumberFormat="1" applyFont="1" applyFill="1" applyBorder="1"/>
    <xf numFmtId="0" fontId="48" fillId="18" borderId="0" xfId="0" applyFont="1" applyFill="1" applyBorder="1" applyAlignment="1">
      <alignment horizontal="left"/>
    </xf>
    <xf numFmtId="0" fontId="59" fillId="18" borderId="41" xfId="0" applyFont="1" applyFill="1" applyBorder="1"/>
    <xf numFmtId="169" fontId="46" fillId="18" borderId="42" xfId="0" applyNumberFormat="1" applyFont="1" applyFill="1" applyBorder="1"/>
    <xf numFmtId="169" fontId="46" fillId="18" borderId="4" xfId="0" applyNumberFormat="1" applyFont="1" applyFill="1" applyBorder="1"/>
    <xf numFmtId="169" fontId="46" fillId="18" borderId="41" xfId="0" applyNumberFormat="1" applyFont="1" applyFill="1" applyBorder="1"/>
    <xf numFmtId="0" fontId="46" fillId="18" borderId="27" xfId="0" applyFont="1" applyFill="1" applyBorder="1"/>
    <xf numFmtId="0" fontId="48" fillId="18" borderId="0" xfId="0" applyFont="1" applyFill="1" applyBorder="1"/>
    <xf numFmtId="0" fontId="46" fillId="18" borderId="0" xfId="0" applyFont="1" applyFill="1" applyBorder="1" applyAlignment="1" applyProtection="1">
      <alignment horizontal="left" indent="1"/>
      <protection locked="0"/>
    </xf>
    <xf numFmtId="0" fontId="54" fillId="18" borderId="0" xfId="0" applyFont="1" applyFill="1" applyBorder="1" applyAlignment="1" applyProtection="1">
      <alignment horizontal="left" indent="1"/>
      <protection locked="0"/>
    </xf>
    <xf numFmtId="0" fontId="5" fillId="0" borderId="0" xfId="0" quotePrefix="1" applyFont="1" applyFill="1" applyAlignment="1"/>
    <xf numFmtId="0" fontId="0" fillId="23" borderId="1" xfId="0" applyFill="1" applyBorder="1"/>
    <xf numFmtId="169" fontId="48" fillId="18" borderId="40" xfId="0" quotePrefix="1" applyNumberFormat="1" applyFont="1" applyFill="1" applyBorder="1" applyAlignment="1">
      <alignment horizontal="center"/>
    </xf>
    <xf numFmtId="169" fontId="48" fillId="18" borderId="38" xfId="0" quotePrefix="1" applyNumberFormat="1" applyFont="1" applyFill="1" applyBorder="1" applyAlignment="1">
      <alignment horizontal="center"/>
    </xf>
    <xf numFmtId="169" fontId="48" fillId="18" borderId="41" xfId="0" quotePrefix="1" applyNumberFormat="1" applyFont="1" applyFill="1" applyBorder="1" applyAlignment="1">
      <alignment horizontal="center"/>
    </xf>
    <xf numFmtId="173" fontId="9" fillId="18" borderId="0" xfId="15" applyNumberFormat="1" applyFont="1" applyFill="1" applyBorder="1"/>
    <xf numFmtId="0" fontId="45" fillId="18" borderId="0" xfId="0" applyFont="1" applyFill="1" applyBorder="1" applyAlignment="1" applyProtection="1">
      <protection locked="0"/>
    </xf>
    <xf numFmtId="0" fontId="3" fillId="23" borderId="0" xfId="0" applyFont="1" applyFill="1"/>
    <xf numFmtId="174" fontId="3" fillId="23" borderId="3" xfId="0" applyNumberFormat="1" applyFont="1" applyFill="1" applyBorder="1" applyAlignment="1">
      <alignment horizontal="left"/>
    </xf>
    <xf numFmtId="174" fontId="3" fillId="23" borderId="3" xfId="0" applyNumberFormat="1" applyFont="1" applyFill="1" applyBorder="1" applyAlignment="1">
      <alignment horizontal="right"/>
    </xf>
    <xf numFmtId="173" fontId="3" fillId="18" borderId="0" xfId="15" applyNumberFormat="1" applyFont="1" applyFill="1" applyBorder="1"/>
    <xf numFmtId="0" fontId="3" fillId="23" borderId="0" xfId="0" applyFont="1" applyFill="1" applyAlignment="1">
      <alignment horizontal="left"/>
    </xf>
    <xf numFmtId="0" fontId="3" fillId="23" borderId="0" xfId="0" applyFont="1" applyFill="1" applyAlignment="1">
      <alignment horizontal="center"/>
    </xf>
    <xf numFmtId="38" fontId="3" fillId="18" borderId="3" xfId="0" applyNumberFormat="1" applyFont="1" applyFill="1" applyBorder="1"/>
    <xf numFmtId="169" fontId="47" fillId="14" borderId="1" xfId="0" applyNumberFormat="1" applyFont="1" applyFill="1" applyBorder="1" applyAlignment="1">
      <alignment horizontal="center"/>
    </xf>
    <xf numFmtId="169" fontId="47" fillId="18" borderId="0" xfId="0" applyNumberFormat="1" applyFont="1" applyFill="1" applyAlignment="1">
      <alignment horizontal="center"/>
    </xf>
    <xf numFmtId="174" fontId="47" fillId="14" borderId="1" xfId="0" applyNumberFormat="1" applyFont="1" applyFill="1" applyBorder="1"/>
    <xf numFmtId="0" fontId="47" fillId="18" borderId="0" xfId="0" applyFont="1" applyFill="1"/>
    <xf numFmtId="174" fontId="47" fillId="0" borderId="31" xfId="0" applyNumberFormat="1" applyFont="1" applyFill="1" applyBorder="1"/>
    <xf numFmtId="0" fontId="47" fillId="14" borderId="1" xfId="0" applyFont="1" applyFill="1" applyBorder="1"/>
    <xf numFmtId="38" fontId="48" fillId="18" borderId="27" xfId="15" applyNumberFormat="1" applyFont="1" applyFill="1" applyBorder="1"/>
    <xf numFmtId="173" fontId="47" fillId="18" borderId="0" xfId="15" applyNumberFormat="1" applyFont="1" applyFill="1" applyBorder="1"/>
    <xf numFmtId="173" fontId="13" fillId="18" borderId="0" xfId="15" applyNumberFormat="1" applyFont="1" applyFill="1" applyBorder="1"/>
    <xf numFmtId="0" fontId="48" fillId="0" borderId="43" xfId="0" applyFont="1" applyFill="1" applyBorder="1"/>
    <xf numFmtId="174" fontId="47" fillId="23" borderId="0" xfId="0" applyNumberFormat="1" applyFont="1" applyFill="1" applyBorder="1"/>
    <xf numFmtId="3" fontId="0" fillId="23" borderId="0" xfId="0" applyNumberFormat="1" applyFill="1"/>
    <xf numFmtId="174" fontId="47" fillId="23" borderId="3" xfId="0" applyNumberFormat="1" applyFont="1" applyFill="1" applyBorder="1"/>
    <xf numFmtId="174" fontId="13" fillId="23" borderId="3" xfId="0" applyNumberFormat="1" applyFont="1" applyFill="1" applyBorder="1"/>
    <xf numFmtId="174" fontId="47" fillId="23" borderId="1" xfId="0" applyNumberFormat="1" applyFont="1" applyFill="1" applyBorder="1"/>
    <xf numFmtId="173" fontId="9" fillId="18" borderId="14" xfId="15" applyNumberFormat="1" applyFont="1" applyFill="1" applyBorder="1" applyAlignment="1">
      <alignment horizontal="center"/>
    </xf>
    <xf numFmtId="38" fontId="46" fillId="18" borderId="14" xfId="15" applyNumberFormat="1" applyFont="1" applyFill="1" applyBorder="1"/>
    <xf numFmtId="38" fontId="48" fillId="18" borderId="44" xfId="15" applyNumberFormat="1" applyFont="1" applyFill="1" applyBorder="1"/>
    <xf numFmtId="38" fontId="46" fillId="18" borderId="37" xfId="15" applyNumberFormat="1" applyFont="1" applyFill="1" applyBorder="1"/>
    <xf numFmtId="183" fontId="57" fillId="19" borderId="0" xfId="0" applyNumberFormat="1" applyFont="1" applyFill="1" applyBorder="1" applyAlignment="1">
      <alignment vertical="center"/>
    </xf>
    <xf numFmtId="0" fontId="22" fillId="0" borderId="35" xfId="0" applyFont="1" applyFill="1" applyBorder="1" applyAlignment="1">
      <alignment horizontal="center"/>
    </xf>
    <xf numFmtId="0" fontId="46" fillId="0" borderId="13" xfId="0" applyFont="1" applyFill="1" applyBorder="1"/>
    <xf numFmtId="169" fontId="53" fillId="0" borderId="34" xfId="0" applyNumberFormat="1" applyFont="1" applyFill="1" applyBorder="1" applyAlignment="1">
      <alignment horizontal="left"/>
    </xf>
    <xf numFmtId="169" fontId="53" fillId="0" borderId="34" xfId="0" applyNumberFormat="1" applyFont="1" applyFill="1" applyBorder="1"/>
    <xf numFmtId="0" fontId="46" fillId="0" borderId="26" xfId="0" applyFont="1" applyFill="1" applyBorder="1"/>
    <xf numFmtId="169" fontId="53" fillId="0" borderId="33" xfId="0" applyNumberFormat="1" applyFont="1" applyFill="1" applyBorder="1"/>
    <xf numFmtId="38" fontId="48" fillId="0" borderId="45" xfId="0" applyNumberFormat="1" applyFont="1" applyFill="1" applyBorder="1" applyAlignment="1">
      <alignment horizontal="center"/>
    </xf>
    <xf numFmtId="38" fontId="46" fillId="0" borderId="46" xfId="0" applyNumberFormat="1" applyFont="1" applyFill="1" applyBorder="1" applyAlignment="1">
      <alignment horizontal="center"/>
    </xf>
    <xf numFmtId="38" fontId="46" fillId="0" borderId="35" xfId="0" applyNumberFormat="1" applyFont="1" applyFill="1" applyBorder="1" applyAlignment="1">
      <alignment horizontal="center"/>
    </xf>
    <xf numFmtId="0" fontId="62" fillId="0" borderId="32" xfId="0" applyFont="1" applyFill="1" applyBorder="1" applyAlignment="1">
      <alignment horizontal="centerContinuous"/>
    </xf>
    <xf numFmtId="0" fontId="24" fillId="0" borderId="33" xfId="0" applyFont="1" applyFill="1" applyBorder="1" applyAlignment="1">
      <alignment horizontal="center" wrapText="1"/>
    </xf>
    <xf numFmtId="38" fontId="48" fillId="0" borderId="46" xfId="0" applyNumberFormat="1" applyFont="1" applyFill="1" applyBorder="1" applyAlignment="1">
      <alignment horizontal="center"/>
    </xf>
    <xf numFmtId="38" fontId="48" fillId="0" borderId="35" xfId="0" applyNumberFormat="1" applyFont="1" applyFill="1" applyBorder="1" applyAlignment="1">
      <alignment horizontal="center"/>
    </xf>
    <xf numFmtId="174" fontId="3" fillId="22" borderId="28" xfId="0" applyNumberFormat="1" applyFont="1" applyFill="1" applyBorder="1" applyAlignment="1">
      <alignment horizontal="center" wrapText="1"/>
    </xf>
    <xf numFmtId="174" fontId="3" fillId="22" borderId="12" xfId="0" applyNumberFormat="1" applyFont="1" applyFill="1" applyBorder="1" applyAlignment="1">
      <alignment horizontal="center" wrapText="1"/>
    </xf>
    <xf numFmtId="174" fontId="3" fillId="22" borderId="26" xfId="0" applyNumberFormat="1" applyFont="1" applyFill="1" applyBorder="1" applyAlignment="1">
      <alignment horizontal="center"/>
    </xf>
    <xf numFmtId="9" fontId="3" fillId="22" borderId="47" xfId="0" applyNumberFormat="1" applyFont="1" applyFill="1" applyBorder="1" applyAlignment="1">
      <alignment horizontal="center"/>
    </xf>
    <xf numFmtId="174" fontId="3" fillId="22" borderId="27" xfId="0" applyNumberFormat="1" applyFont="1" applyFill="1" applyBorder="1" applyAlignment="1">
      <alignment horizontal="center"/>
    </xf>
    <xf numFmtId="200" fontId="3" fillId="22" borderId="48" xfId="0" applyNumberFormat="1" applyFont="1" applyFill="1" applyBorder="1" applyAlignment="1">
      <alignment horizontal="center"/>
    </xf>
    <xf numFmtId="174" fontId="3" fillId="22" borderId="42" xfId="0" applyNumberFormat="1" applyFont="1" applyFill="1" applyBorder="1" applyAlignment="1">
      <alignment horizontal="center"/>
    </xf>
    <xf numFmtId="174" fontId="47" fillId="18" borderId="39" xfId="0" applyNumberFormat="1" applyFont="1" applyFill="1" applyBorder="1" applyAlignment="1"/>
    <xf numFmtId="174" fontId="3" fillId="18" borderId="49" xfId="0" applyNumberFormat="1" applyFont="1" applyFill="1" applyBorder="1"/>
    <xf numFmtId="0" fontId="3" fillId="22" borderId="48" xfId="0" applyFont="1" applyFill="1" applyBorder="1" applyAlignment="1">
      <alignment horizontal="center"/>
    </xf>
    <xf numFmtId="0" fontId="3" fillId="22" borderId="42" xfId="0" applyFont="1" applyFill="1" applyBorder="1" applyAlignment="1">
      <alignment horizontal="center"/>
    </xf>
    <xf numFmtId="0" fontId="0" fillId="22" borderId="48" xfId="0" applyFill="1" applyBorder="1"/>
    <xf numFmtId="174" fontId="47" fillId="18" borderId="39" xfId="0" applyNumberFormat="1" applyFont="1" applyFill="1" applyBorder="1"/>
    <xf numFmtId="0" fontId="0" fillId="22" borderId="50" xfId="0" applyFill="1" applyBorder="1"/>
    <xf numFmtId="0" fontId="3" fillId="22" borderId="51" xfId="0" applyFont="1" applyFill="1" applyBorder="1"/>
    <xf numFmtId="0" fontId="0" fillId="18" borderId="52" xfId="0" applyFill="1" applyBorder="1"/>
    <xf numFmtId="174" fontId="3" fillId="18" borderId="52" xfId="0" applyNumberFormat="1" applyFont="1" applyFill="1" applyBorder="1"/>
    <xf numFmtId="174" fontId="3" fillId="18" borderId="53" xfId="0" applyNumberFormat="1" applyFont="1" applyFill="1" applyBorder="1"/>
    <xf numFmtId="173" fontId="9" fillId="18" borderId="54" xfId="15" applyNumberFormat="1" applyFont="1" applyFill="1" applyBorder="1" applyAlignment="1">
      <alignment horizontal="center"/>
    </xf>
    <xf numFmtId="38" fontId="46" fillId="18" borderId="54" xfId="15" applyNumberFormat="1" applyFont="1" applyFill="1" applyBorder="1"/>
    <xf numFmtId="38" fontId="48" fillId="18" borderId="8" xfId="15" applyNumberFormat="1" applyFont="1" applyFill="1" applyBorder="1"/>
    <xf numFmtId="38" fontId="48" fillId="18" borderId="55" xfId="15" applyNumberFormat="1" applyFont="1" applyFill="1" applyBorder="1"/>
    <xf numFmtId="173" fontId="9" fillId="18" borderId="5" xfId="15" applyNumberFormat="1" applyFont="1" applyFill="1" applyBorder="1" applyAlignment="1">
      <alignment horizontal="center"/>
    </xf>
    <xf numFmtId="38" fontId="46" fillId="18" borderId="5" xfId="15" applyNumberFormat="1" applyFont="1" applyFill="1" applyBorder="1"/>
    <xf numFmtId="38" fontId="48" fillId="18" borderId="1" xfId="15" applyNumberFormat="1" applyFont="1" applyFill="1" applyBorder="1"/>
    <xf numFmtId="38" fontId="48" fillId="18" borderId="47" xfId="15" applyNumberFormat="1" applyFont="1" applyFill="1" applyBorder="1"/>
    <xf numFmtId="171" fontId="3" fillId="18" borderId="19" xfId="15" applyFont="1" applyFill="1" applyBorder="1" applyAlignment="1">
      <alignment horizontal="left" vertical="center" indent="2"/>
    </xf>
    <xf numFmtId="0" fontId="3" fillId="22" borderId="56" xfId="15" applyNumberFormat="1" applyFont="1" applyFill="1" applyBorder="1" applyAlignment="1">
      <alignment horizontal="center"/>
    </xf>
    <xf numFmtId="173" fontId="3" fillId="22" borderId="28" xfId="15" applyNumberFormat="1" applyFont="1" applyFill="1" applyBorder="1"/>
    <xf numFmtId="173" fontId="3" fillId="22" borderId="12" xfId="15" applyNumberFormat="1" applyFont="1" applyFill="1" applyBorder="1"/>
    <xf numFmtId="173" fontId="3" fillId="22" borderId="57" xfId="15" applyNumberFormat="1" applyFont="1" applyFill="1" applyBorder="1"/>
    <xf numFmtId="173" fontId="3" fillId="22" borderId="7" xfId="15" applyNumberFormat="1" applyFont="1" applyFill="1" applyBorder="1" applyAlignment="1">
      <alignment horizontal="center"/>
    </xf>
    <xf numFmtId="173" fontId="3" fillId="22" borderId="37" xfId="15" applyNumberFormat="1" applyFont="1" applyFill="1" applyBorder="1" applyAlignment="1">
      <alignment horizontal="center"/>
    </xf>
    <xf numFmtId="174" fontId="13" fillId="14" borderId="6" xfId="0" applyNumberFormat="1" applyFont="1" applyFill="1" applyBorder="1" applyAlignment="1">
      <alignment vertical="center"/>
    </xf>
    <xf numFmtId="174" fontId="13" fillId="14" borderId="5" xfId="0" applyNumberFormat="1" applyFont="1" applyFill="1" applyBorder="1" applyAlignment="1">
      <alignment vertical="center"/>
    </xf>
    <xf numFmtId="174" fontId="13" fillId="14" borderId="7" xfId="0" applyNumberFormat="1" applyFont="1" applyFill="1" applyBorder="1" applyAlignment="1">
      <alignment vertical="center"/>
    </xf>
    <xf numFmtId="174" fontId="16" fillId="19" borderId="0" xfId="0" applyNumberFormat="1" applyFont="1" applyFill="1" applyBorder="1" applyAlignment="1">
      <alignment vertical="center"/>
    </xf>
    <xf numFmtId="0" fontId="3" fillId="17" borderId="0" xfId="0" applyFont="1" applyFill="1" applyBorder="1"/>
    <xf numFmtId="0" fontId="0" fillId="17" borderId="0" xfId="0" applyFill="1" applyBorder="1"/>
    <xf numFmtId="0" fontId="3" fillId="17" borderId="0" xfId="0" applyFont="1" applyFill="1" applyBorder="1" applyAlignment="1">
      <alignment horizontal="center" wrapText="1"/>
    </xf>
    <xf numFmtId="174" fontId="0" fillId="0" borderId="0" xfId="0" applyNumberFormat="1" applyBorder="1"/>
    <xf numFmtId="0" fontId="3" fillId="0" borderId="0" xfId="0" applyFont="1" applyFill="1" applyBorder="1"/>
    <xf numFmtId="0" fontId="4" fillId="0" borderId="0" xfId="0" applyFont="1" applyBorder="1"/>
    <xf numFmtId="174" fontId="3" fillId="0" borderId="0" xfId="0" applyNumberFormat="1" applyFont="1" applyBorder="1"/>
    <xf numFmtId="0" fontId="0" fillId="24" borderId="6" xfId="0" applyFill="1" applyBorder="1"/>
    <xf numFmtId="0" fontId="0" fillId="24" borderId="5" xfId="0" applyFill="1" applyBorder="1"/>
    <xf numFmtId="0" fontId="0" fillId="24" borderId="7" xfId="0" applyFill="1" applyBorder="1"/>
    <xf numFmtId="0" fontId="0" fillId="24" borderId="1" xfId="0" applyFill="1" applyBorder="1"/>
    <xf numFmtId="0" fontId="8" fillId="18" borderId="0" xfId="0" applyFont="1" applyFill="1"/>
    <xf numFmtId="38" fontId="46" fillId="18" borderId="57" xfId="15" applyNumberFormat="1" applyFont="1" applyFill="1" applyBorder="1"/>
    <xf numFmtId="38" fontId="46" fillId="18" borderId="7" xfId="15" applyNumberFormat="1" applyFont="1" applyFill="1" applyBorder="1"/>
    <xf numFmtId="175" fontId="7" fillId="18" borderId="7" xfId="0" applyNumberFormat="1" applyFont="1" applyFill="1" applyBorder="1"/>
    <xf numFmtId="175" fontId="3" fillId="18" borderId="7" xfId="0" applyNumberFormat="1" applyFont="1" applyFill="1" applyBorder="1"/>
    <xf numFmtId="0" fontId="62" fillId="18" borderId="0" xfId="0" applyFont="1" applyFill="1" applyBorder="1" applyAlignment="1">
      <alignment horizontal="center"/>
    </xf>
    <xf numFmtId="0" fontId="0" fillId="18" borderId="32" xfId="0" applyFill="1" applyBorder="1"/>
    <xf numFmtId="0" fontId="0" fillId="0" borderId="0" xfId="0" applyBorder="1" applyAlignment="1"/>
    <xf numFmtId="0" fontId="48" fillId="18" borderId="33" xfId="0" applyFont="1" applyFill="1" applyBorder="1" applyAlignment="1">
      <alignment horizontal="center"/>
    </xf>
    <xf numFmtId="0" fontId="6" fillId="18" borderId="0" xfId="0" quotePrefix="1" applyFont="1" applyFill="1" applyBorder="1" applyAlignment="1">
      <alignment horizontal="center"/>
    </xf>
    <xf numFmtId="0" fontId="6" fillId="18" borderId="32" xfId="0" quotePrefix="1" applyFont="1" applyFill="1" applyBorder="1" applyAlignment="1">
      <alignment horizontal="center"/>
    </xf>
    <xf numFmtId="175" fontId="7" fillId="18" borderId="0" xfId="0" applyNumberFormat="1" applyFont="1" applyFill="1" applyBorder="1"/>
    <xf numFmtId="175" fontId="6" fillId="18" borderId="0" xfId="0" applyNumberFormat="1" applyFont="1" applyFill="1" applyBorder="1"/>
    <xf numFmtId="175" fontId="6" fillId="18" borderId="34" xfId="0" applyNumberFormat="1" applyFont="1" applyFill="1" applyBorder="1"/>
    <xf numFmtId="175" fontId="15" fillId="18" borderId="34" xfId="0" applyNumberFormat="1" applyFont="1" applyFill="1" applyBorder="1" applyAlignment="1">
      <alignment horizontal="left" indent="1"/>
    </xf>
    <xf numFmtId="0" fontId="15" fillId="18" borderId="0" xfId="0" applyFont="1" applyFill="1" applyBorder="1" applyAlignment="1">
      <alignment horizontal="left" indent="1"/>
    </xf>
    <xf numFmtId="175" fontId="6" fillId="18" borderId="0" xfId="0" applyNumberFormat="1" applyFont="1" applyFill="1" applyBorder="1" applyAlignment="1">
      <alignment horizontal="right"/>
    </xf>
    <xf numFmtId="175" fontId="15" fillId="18" borderId="0" xfId="0" applyNumberFormat="1" applyFont="1" applyFill="1" applyBorder="1"/>
    <xf numFmtId="175" fontId="47" fillId="18" borderId="34" xfId="0" applyNumberFormat="1" applyFont="1" applyFill="1" applyBorder="1" applyAlignment="1">
      <alignment horizontal="left" indent="1"/>
    </xf>
    <xf numFmtId="175" fontId="47" fillId="18" borderId="33" xfId="0" applyNumberFormat="1" applyFont="1" applyFill="1" applyBorder="1" applyAlignment="1">
      <alignment horizontal="left" indent="1"/>
    </xf>
    <xf numFmtId="0" fontId="3" fillId="23" borderId="0" xfId="0" quotePrefix="1" applyFont="1" applyFill="1" applyAlignment="1">
      <alignment horizontal="left"/>
    </xf>
    <xf numFmtId="174" fontId="8" fillId="0" borderId="0" xfId="0" quotePrefix="1" applyNumberFormat="1" applyFont="1" applyFill="1"/>
    <xf numFmtId="3" fontId="8" fillId="0" borderId="0" xfId="0" quotePrefix="1" applyNumberFormat="1" applyFont="1" applyFill="1"/>
    <xf numFmtId="174" fontId="6" fillId="0" borderId="0" xfId="0" quotePrefix="1" applyNumberFormat="1" applyFont="1" applyFill="1"/>
    <xf numFmtId="3" fontId="6" fillId="0" borderId="0" xfId="0" quotePrefix="1" applyNumberFormat="1" applyFont="1" applyFill="1"/>
    <xf numFmtId="174" fontId="6" fillId="0" borderId="0" xfId="0" applyNumberFormat="1" applyFont="1" applyFill="1"/>
    <xf numFmtId="3" fontId="6" fillId="0" borderId="0" xfId="0" applyNumberFormat="1" applyFont="1" applyFill="1"/>
    <xf numFmtId="174" fontId="7" fillId="0" borderId="3" xfId="0" applyNumberFormat="1" applyFont="1" applyFill="1" applyBorder="1"/>
    <xf numFmtId="3" fontId="7" fillId="0" borderId="3" xfId="0" applyNumberFormat="1" applyFont="1" applyFill="1" applyBorder="1"/>
    <xf numFmtId="174" fontId="7" fillId="18" borderId="0" xfId="0" applyNumberFormat="1" applyFont="1" applyFill="1" applyBorder="1"/>
    <xf numFmtId="169" fontId="16" fillId="19" borderId="15" xfId="0" applyNumberFormat="1" applyFont="1" applyFill="1" applyBorder="1" applyAlignment="1">
      <alignment horizontal="center" vertical="center"/>
    </xf>
    <xf numFmtId="0" fontId="58" fillId="2" borderId="0" xfId="0" applyFont="1" applyFill="1"/>
    <xf numFmtId="169" fontId="48" fillId="18" borderId="0" xfId="0" applyNumberFormat="1" applyFont="1" applyFill="1" applyBorder="1" applyAlignment="1">
      <alignment horizontal="center"/>
    </xf>
    <xf numFmtId="169" fontId="46" fillId="18" borderId="4" xfId="0" applyNumberFormat="1" applyFont="1" applyFill="1" applyBorder="1" applyProtection="1">
      <protection locked="0"/>
    </xf>
    <xf numFmtId="174" fontId="7" fillId="0" borderId="0" xfId="15" applyNumberFormat="1" applyFont="1" applyFill="1"/>
    <xf numFmtId="174" fontId="6" fillId="0" borderId="0" xfId="0" applyNumberFormat="1" applyFont="1" applyFill="1" applyBorder="1"/>
    <xf numFmtId="174" fontId="7" fillId="0" borderId="0" xfId="0" applyNumberFormat="1" applyFont="1" applyFill="1" applyBorder="1"/>
    <xf numFmtId="0" fontId="48" fillId="0" borderId="0" xfId="0" applyFont="1" applyFill="1" applyBorder="1"/>
    <xf numFmtId="174" fontId="0" fillId="0" borderId="0" xfId="0" applyNumberFormat="1" applyFill="1" applyBorder="1"/>
    <xf numFmtId="9" fontId="58" fillId="0" borderId="0" xfId="0" applyNumberFormat="1" applyFont="1" applyFill="1" applyBorder="1"/>
    <xf numFmtId="174" fontId="3" fillId="18" borderId="14" xfId="0" applyNumberFormat="1" applyFont="1" applyFill="1" applyBorder="1"/>
    <xf numFmtId="0" fontId="9" fillId="0" borderId="34" xfId="0" applyFont="1" applyBorder="1" applyAlignment="1">
      <alignment horizontal="left"/>
    </xf>
    <xf numFmtId="0" fontId="0" fillId="18" borderId="34" xfId="0" applyFill="1" applyBorder="1" applyAlignment="1">
      <alignment horizontal="left"/>
    </xf>
    <xf numFmtId="174" fontId="3" fillId="0" borderId="0" xfId="0" applyNumberFormat="1" applyFont="1" applyFill="1" applyBorder="1" applyAlignment="1">
      <alignment horizontal="right"/>
    </xf>
    <xf numFmtId="9" fontId="3" fillId="0" borderId="0" xfId="0" applyNumberFormat="1" applyFont="1" applyFill="1" applyBorder="1" applyAlignment="1">
      <alignment horizontal="center"/>
    </xf>
    <xf numFmtId="174" fontId="3" fillId="0" borderId="0" xfId="0" applyNumberFormat="1" applyFont="1" applyFill="1" applyBorder="1" applyAlignment="1">
      <alignment horizontal="center" wrapText="1"/>
    </xf>
    <xf numFmtId="174" fontId="3" fillId="0" borderId="0" xfId="0" applyNumberFormat="1" applyFont="1" applyFill="1" applyBorder="1" applyAlignment="1">
      <alignment horizontal="center"/>
    </xf>
    <xf numFmtId="174" fontId="3" fillId="0" borderId="0" xfId="0" applyNumberFormat="1" applyFont="1" applyFill="1" applyBorder="1"/>
    <xf numFmtId="9" fontId="0" fillId="0" borderId="0" xfId="0" applyNumberFormat="1" applyFill="1" applyBorder="1" applyAlignment="1">
      <alignment horizontal="center"/>
    </xf>
    <xf numFmtId="174" fontId="0" fillId="0" borderId="0" xfId="0" applyNumberFormat="1" applyFill="1" applyBorder="1" applyAlignment="1">
      <alignment horizontal="center"/>
    </xf>
    <xf numFmtId="174" fontId="0" fillId="0" borderId="0" xfId="0" applyNumberFormat="1" applyFill="1" applyBorder="1" applyAlignment="1">
      <alignment horizontal="right"/>
    </xf>
    <xf numFmtId="9" fontId="0" fillId="0" borderId="0" xfId="0" applyNumberFormat="1" applyFill="1" applyBorder="1"/>
    <xf numFmtId="0" fontId="51" fillId="0" borderId="0" xfId="0" applyFont="1" applyFill="1" applyBorder="1" applyAlignment="1">
      <alignment horizontal="center"/>
    </xf>
    <xf numFmtId="0" fontId="64" fillId="25" borderId="5" xfId="0" applyFont="1" applyFill="1" applyBorder="1" applyAlignment="1">
      <alignment horizontal="left"/>
    </xf>
    <xf numFmtId="0" fontId="0" fillId="18" borderId="54" xfId="0" applyFill="1" applyBorder="1" applyAlignment="1">
      <alignment horizontal="left" indent="1"/>
    </xf>
    <xf numFmtId="4" fontId="0" fillId="25" borderId="5" xfId="0" applyNumberFormat="1" applyFill="1" applyBorder="1" applyAlignment="1">
      <alignment horizontal="right"/>
    </xf>
    <xf numFmtId="174" fontId="0" fillId="25" borderId="5" xfId="0" applyNumberFormat="1" applyFill="1" applyBorder="1" applyAlignment="1">
      <alignment horizontal="right"/>
    </xf>
    <xf numFmtId="0" fontId="6" fillId="18" borderId="0" xfId="0" applyFont="1" applyFill="1"/>
    <xf numFmtId="0" fontId="65" fillId="25" borderId="13" xfId="0" applyFont="1" applyFill="1" applyBorder="1" applyAlignment="1">
      <alignment horizontal="left"/>
    </xf>
    <xf numFmtId="0" fontId="64" fillId="25" borderId="54" xfId="0" applyFont="1" applyFill="1" applyBorder="1" applyAlignment="1">
      <alignment horizontal="left"/>
    </xf>
    <xf numFmtId="0" fontId="64" fillId="25" borderId="13" xfId="0" applyFont="1" applyFill="1" applyBorder="1" applyAlignment="1">
      <alignment horizontal="left"/>
    </xf>
    <xf numFmtId="9" fontId="0" fillId="25" borderId="5" xfId="39" applyFont="1" applyFill="1" applyBorder="1" applyAlignment="1">
      <alignment horizontal="right"/>
    </xf>
    <xf numFmtId="9" fontId="3" fillId="25" borderId="5" xfId="39" applyFont="1" applyFill="1" applyBorder="1" applyAlignment="1">
      <alignment horizontal="right"/>
    </xf>
    <xf numFmtId="174" fontId="3" fillId="18" borderId="5" xfId="0" applyNumberFormat="1" applyFont="1" applyFill="1" applyBorder="1" applyAlignment="1">
      <alignment horizontal="center"/>
    </xf>
    <xf numFmtId="9" fontId="3" fillId="18" borderId="5" xfId="39" applyFont="1" applyFill="1" applyBorder="1" applyAlignment="1">
      <alignment horizontal="right"/>
    </xf>
    <xf numFmtId="0" fontId="46" fillId="18" borderId="13" xfId="0" applyFont="1" applyFill="1" applyBorder="1" applyAlignment="1">
      <alignment wrapText="1"/>
    </xf>
    <xf numFmtId="0" fontId="48" fillId="18" borderId="13" xfId="0" applyFont="1" applyFill="1" applyBorder="1" applyAlignment="1">
      <alignment horizontal="left" indent="1"/>
    </xf>
    <xf numFmtId="0" fontId="46" fillId="18" borderId="54" xfId="0" applyFont="1" applyFill="1" applyBorder="1" applyAlignment="1">
      <alignment horizontal="left" indent="1"/>
    </xf>
    <xf numFmtId="0" fontId="66" fillId="0" borderId="13" xfId="0" quotePrefix="1" applyFont="1" applyBorder="1"/>
    <xf numFmtId="0" fontId="67" fillId="0" borderId="13" xfId="0" quotePrefix="1" applyFont="1" applyBorder="1"/>
    <xf numFmtId="174" fontId="46" fillId="18" borderId="13" xfId="0" applyNumberFormat="1" applyFont="1" applyFill="1" applyBorder="1" applyAlignment="1">
      <alignment horizontal="left" indent="1"/>
    </xf>
    <xf numFmtId="174" fontId="46" fillId="18" borderId="13" xfId="0" applyNumberFormat="1" applyFont="1" applyFill="1" applyBorder="1"/>
    <xf numFmtId="174" fontId="46" fillId="18" borderId="26" xfId="0" applyNumberFormat="1" applyFont="1" applyFill="1" applyBorder="1"/>
    <xf numFmtId="0" fontId="68" fillId="25" borderId="5" xfId="0" applyFont="1" applyFill="1" applyBorder="1" applyAlignment="1">
      <alignment horizontal="left"/>
    </xf>
    <xf numFmtId="9" fontId="0" fillId="18" borderId="0" xfId="39" applyFont="1" applyFill="1"/>
    <xf numFmtId="0" fontId="63" fillId="18" borderId="13" xfId="0" applyFont="1" applyFill="1" applyBorder="1"/>
    <xf numFmtId="0" fontId="63" fillId="18" borderId="26" xfId="0" applyFont="1" applyFill="1" applyBorder="1"/>
    <xf numFmtId="174" fontId="48" fillId="18" borderId="0" xfId="0" applyNumberFormat="1" applyFont="1" applyFill="1" applyBorder="1"/>
    <xf numFmtId="174" fontId="48" fillId="18" borderId="0" xfId="0" applyNumberFormat="1" applyFont="1" applyFill="1"/>
    <xf numFmtId="174" fontId="9" fillId="18" borderId="54" xfId="0" applyNumberFormat="1" applyFont="1" applyFill="1" applyBorder="1" applyAlignment="1"/>
    <xf numFmtId="174" fontId="9" fillId="18" borderId="39" xfId="0" applyNumberFormat="1" applyFont="1" applyFill="1" applyBorder="1" applyAlignment="1"/>
    <xf numFmtId="41" fontId="9" fillId="0" borderId="5" xfId="0" applyNumberFormat="1" applyFont="1" applyBorder="1"/>
    <xf numFmtId="174" fontId="9" fillId="18" borderId="5" xfId="0" applyNumberFormat="1" applyFont="1" applyFill="1" applyBorder="1"/>
    <xf numFmtId="0" fontId="50" fillId="18" borderId="0" xfId="0" applyFont="1" applyFill="1" applyBorder="1" applyAlignment="1" applyProtection="1">
      <alignment horizontal="left"/>
      <protection locked="0"/>
    </xf>
    <xf numFmtId="0" fontId="68" fillId="18" borderId="0" xfId="0" applyFont="1" applyFill="1" applyBorder="1"/>
    <xf numFmtId="174" fontId="63" fillId="18" borderId="0" xfId="0" applyNumberFormat="1" applyFont="1" applyFill="1" applyBorder="1"/>
    <xf numFmtId="174" fontId="50" fillId="18" borderId="0" xfId="0" applyNumberFormat="1" applyFont="1" applyFill="1" applyBorder="1"/>
    <xf numFmtId="0" fontId="68" fillId="18" borderId="4" xfId="0" applyFont="1" applyFill="1" applyBorder="1"/>
    <xf numFmtId="9" fontId="3" fillId="18" borderId="1" xfId="39" applyFont="1" applyFill="1" applyBorder="1" applyAlignment="1">
      <alignment horizontal="center"/>
    </xf>
    <xf numFmtId="174" fontId="0" fillId="18" borderId="2" xfId="0" applyNumberFormat="1" applyFill="1" applyBorder="1" applyAlignment="1">
      <alignment horizontal="right"/>
    </xf>
    <xf numFmtId="9" fontId="3" fillId="25" borderId="47" xfId="39" applyFont="1" applyFill="1" applyBorder="1" applyAlignment="1">
      <alignment horizontal="right"/>
    </xf>
    <xf numFmtId="174" fontId="3" fillId="18" borderId="47" xfId="0" applyNumberFormat="1" applyFont="1" applyFill="1" applyBorder="1" applyAlignment="1">
      <alignment horizontal="center"/>
    </xf>
    <xf numFmtId="174" fontId="0" fillId="18" borderId="11" xfId="0" applyNumberFormat="1" applyFill="1" applyBorder="1" applyAlignment="1">
      <alignment horizontal="right"/>
    </xf>
    <xf numFmtId="174" fontId="70" fillId="18" borderId="0" xfId="0" applyNumberFormat="1" applyFont="1" applyFill="1" applyBorder="1"/>
    <xf numFmtId="0" fontId="13" fillId="23" borderId="58" xfId="0" applyFont="1" applyFill="1" applyBorder="1"/>
    <xf numFmtId="0" fontId="13" fillId="23" borderId="59" xfId="0" applyFont="1" applyFill="1" applyBorder="1"/>
    <xf numFmtId="0" fontId="13" fillId="23" borderId="60" xfId="0" applyFont="1" applyFill="1" applyBorder="1"/>
    <xf numFmtId="0" fontId="47" fillId="18" borderId="13" xfId="0" applyFont="1" applyFill="1" applyBorder="1"/>
    <xf numFmtId="0" fontId="47" fillId="18" borderId="5" xfId="0" applyFont="1" applyFill="1" applyBorder="1"/>
    <xf numFmtId="0" fontId="47" fillId="18" borderId="14" xfId="0" applyFont="1" applyFill="1" applyBorder="1"/>
    <xf numFmtId="0" fontId="47" fillId="18" borderId="26" xfId="0" applyFont="1" applyFill="1" applyBorder="1"/>
    <xf numFmtId="203" fontId="47" fillId="18" borderId="47" xfId="39" applyNumberFormat="1" applyFont="1" applyFill="1" applyBorder="1"/>
    <xf numFmtId="9" fontId="47" fillId="18" borderId="27" xfId="39" applyFont="1" applyFill="1" applyBorder="1" applyAlignment="1">
      <alignment horizontal="center"/>
    </xf>
    <xf numFmtId="38" fontId="47" fillId="18" borderId="14" xfId="0" applyNumberFormat="1" applyFont="1" applyFill="1" applyBorder="1"/>
    <xf numFmtId="0" fontId="63" fillId="18" borderId="0" xfId="0" applyFont="1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0" xfId="0" applyFill="1" applyBorder="1"/>
    <xf numFmtId="0" fontId="0" fillId="0" borderId="11" xfId="0" applyFill="1" applyBorder="1"/>
    <xf numFmtId="0" fontId="52" fillId="0" borderId="11" xfId="0" applyFont="1" applyFill="1" applyBorder="1"/>
    <xf numFmtId="0" fontId="0" fillId="0" borderId="12" xfId="0" applyFill="1" applyBorder="1"/>
    <xf numFmtId="0" fontId="18" fillId="0" borderId="32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50" fillId="0" borderId="0" xfId="0" applyFont="1" applyFill="1" applyBorder="1" applyAlignment="1">
      <alignment horizontal="center"/>
    </xf>
    <xf numFmtId="0" fontId="23" fillId="0" borderId="0" xfId="0" applyFont="1" applyFill="1" applyBorder="1"/>
    <xf numFmtId="0" fontId="22" fillId="0" borderId="33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38" fontId="48" fillId="0" borderId="0" xfId="0" applyNumberFormat="1" applyFont="1" applyFill="1" applyBorder="1" applyAlignment="1">
      <alignment horizontal="center"/>
    </xf>
    <xf numFmtId="38" fontId="46" fillId="0" borderId="0" xfId="0" applyNumberFormat="1" applyFont="1" applyFill="1" applyBorder="1"/>
    <xf numFmtId="38" fontId="46" fillId="0" borderId="0" xfId="0" applyNumberFormat="1" applyFont="1" applyFill="1" applyBorder="1" applyAlignment="1">
      <alignment horizontal="center"/>
    </xf>
    <xf numFmtId="0" fontId="47" fillId="0" borderId="0" xfId="0" applyFont="1" applyFill="1" applyBorder="1" applyProtection="1">
      <protection locked="0"/>
    </xf>
    <xf numFmtId="0" fontId="46" fillId="0" borderId="14" xfId="0" applyFont="1" applyFill="1" applyBorder="1" applyProtection="1">
      <protection locked="0"/>
    </xf>
    <xf numFmtId="0" fontId="46" fillId="0" borderId="0" xfId="0" applyFont="1" applyFill="1" applyBorder="1" applyProtection="1">
      <protection locked="0"/>
    </xf>
    <xf numFmtId="38" fontId="0" fillId="0" borderId="0" xfId="0" applyNumberFormat="1" applyFill="1" applyBorder="1"/>
    <xf numFmtId="0" fontId="0" fillId="0" borderId="0" xfId="0" applyFill="1" applyBorder="1" applyProtection="1">
      <protection locked="0"/>
    </xf>
    <xf numFmtId="0" fontId="0" fillId="0" borderId="14" xfId="0" applyFill="1" applyBorder="1" applyProtection="1">
      <protection locked="0"/>
    </xf>
    <xf numFmtId="0" fontId="46" fillId="0" borderId="0" xfId="0" applyFont="1" applyFill="1" applyBorder="1" applyAlignment="1" applyProtection="1">
      <alignment horizontal="left" indent="3"/>
      <protection locked="0"/>
    </xf>
    <xf numFmtId="0" fontId="3" fillId="0" borderId="13" xfId="0" applyFont="1" applyFill="1" applyBorder="1" applyAlignment="1">
      <alignment horizontal="left"/>
    </xf>
    <xf numFmtId="169" fontId="3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169" fontId="3" fillId="0" borderId="2" xfId="0" applyNumberFormat="1" applyFont="1" applyFill="1" applyBorder="1" applyAlignment="1">
      <alignment horizontal="right"/>
    </xf>
    <xf numFmtId="169" fontId="3" fillId="0" borderId="15" xfId="0" applyNumberFormat="1" applyFont="1" applyFill="1" applyBorder="1" applyAlignment="1">
      <alignment horizontal="center"/>
    </xf>
    <xf numFmtId="0" fontId="0" fillId="0" borderId="26" xfId="0" applyFill="1" applyBorder="1"/>
    <xf numFmtId="0" fontId="0" fillId="0" borderId="27" xfId="0" applyFill="1" applyBorder="1"/>
    <xf numFmtId="0" fontId="46" fillId="0" borderId="0" xfId="0" applyFont="1" applyFill="1" applyBorder="1"/>
    <xf numFmtId="0" fontId="45" fillId="0" borderId="0" xfId="0" applyFont="1" applyFill="1" applyBorder="1" applyProtection="1">
      <protection locked="0"/>
    </xf>
    <xf numFmtId="0" fontId="63" fillId="0" borderId="0" xfId="0" quotePrefix="1" applyFont="1" applyFill="1" applyBorder="1"/>
    <xf numFmtId="0" fontId="63" fillId="0" borderId="0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alignment horizontal="left" indent="1"/>
      <protection locked="0"/>
    </xf>
    <xf numFmtId="0" fontId="47" fillId="0" borderId="0" xfId="0" applyFont="1" applyFill="1" applyBorder="1" applyAlignment="1" applyProtection="1">
      <alignment horizontal="left" indent="2"/>
      <protection locked="0"/>
    </xf>
    <xf numFmtId="0" fontId="63" fillId="0" borderId="0" xfId="0" applyFont="1" applyFill="1" applyBorder="1" applyAlignment="1" applyProtection="1">
      <alignment horizontal="left" indent="3"/>
      <protection locked="0"/>
    </xf>
    <xf numFmtId="0" fontId="48" fillId="0" borderId="0" xfId="0" applyFont="1" applyFill="1" applyBorder="1" applyAlignment="1" applyProtection="1">
      <alignment horizontal="left"/>
      <protection locked="0"/>
    </xf>
    <xf numFmtId="0" fontId="69" fillId="0" borderId="0" xfId="0" applyFont="1" applyFill="1" applyBorder="1"/>
    <xf numFmtId="0" fontId="63" fillId="0" borderId="0" xfId="0" applyFont="1" applyFill="1" applyBorder="1"/>
    <xf numFmtId="0" fontId="70" fillId="0" borderId="0" xfId="0" quotePrefix="1" applyFont="1" applyFill="1" applyBorder="1"/>
    <xf numFmtId="0" fontId="0" fillId="0" borderId="0" xfId="0" applyFill="1" applyBorder="1" applyAlignment="1" applyProtection="1">
      <alignment horizontal="left" indent="2"/>
      <protection locked="0"/>
    </xf>
    <xf numFmtId="0" fontId="10" fillId="0" borderId="0" xfId="0" applyFont="1" applyFill="1" applyBorder="1"/>
    <xf numFmtId="0" fontId="11" fillId="0" borderId="0" xfId="0" applyFont="1" applyFill="1" applyBorder="1"/>
    <xf numFmtId="0" fontId="56" fillId="0" borderId="0" xfId="0" applyFont="1" applyFill="1"/>
    <xf numFmtId="0" fontId="23" fillId="0" borderId="56" xfId="0" applyFont="1" applyFill="1" applyBorder="1"/>
    <xf numFmtId="0" fontId="23" fillId="0" borderId="11" xfId="0" applyFont="1" applyFill="1" applyBorder="1"/>
    <xf numFmtId="0" fontId="23" fillId="0" borderId="12" xfId="0" applyFont="1" applyFill="1" applyBorder="1"/>
    <xf numFmtId="0" fontId="22" fillId="0" borderId="57" xfId="0" applyFont="1" applyFill="1" applyBorder="1"/>
    <xf numFmtId="0" fontId="22" fillId="0" borderId="15" xfId="0" applyFont="1" applyFill="1" applyBorder="1" applyAlignment="1">
      <alignment horizontal="center"/>
    </xf>
    <xf numFmtId="0" fontId="22" fillId="0" borderId="37" xfId="0" applyFont="1" applyFill="1" applyBorder="1" applyAlignment="1">
      <alignment horizontal="center"/>
    </xf>
    <xf numFmtId="0" fontId="22" fillId="0" borderId="54" xfId="0" applyFont="1" applyFill="1" applyBorder="1"/>
    <xf numFmtId="169" fontId="61" fillId="0" borderId="0" xfId="0" applyNumberFormat="1" applyFont="1" applyFill="1" applyBorder="1" applyAlignment="1">
      <alignment horizontal="left"/>
    </xf>
    <xf numFmtId="169" fontId="61" fillId="0" borderId="14" xfId="0" applyNumberFormat="1" applyFont="1" applyFill="1" applyBorder="1" applyAlignment="1">
      <alignment horizontal="left"/>
    </xf>
    <xf numFmtId="169" fontId="61" fillId="0" borderId="0" xfId="0" applyNumberFormat="1" applyFont="1" applyFill="1" applyBorder="1"/>
    <xf numFmtId="169" fontId="61" fillId="0" borderId="14" xfId="0" applyNumberFormat="1" applyFont="1" applyFill="1" applyBorder="1"/>
    <xf numFmtId="0" fontId="23" fillId="0" borderId="55" xfId="0" applyFont="1" applyFill="1" applyBorder="1"/>
    <xf numFmtId="0" fontId="23" fillId="0" borderId="4" xfId="0" applyFont="1" applyFill="1" applyBorder="1"/>
    <xf numFmtId="0" fontId="23" fillId="0" borderId="27" xfId="0" applyFont="1" applyFill="1" applyBorder="1"/>
    <xf numFmtId="0" fontId="23" fillId="0" borderId="0" xfId="0" applyFont="1" applyFill="1"/>
    <xf numFmtId="0" fontId="22" fillId="0" borderId="0" xfId="0" applyFont="1" applyFill="1"/>
    <xf numFmtId="169" fontId="10" fillId="0" borderId="0" xfId="0" applyNumberFormat="1" applyFont="1" applyFill="1" applyBorder="1"/>
    <xf numFmtId="174" fontId="11" fillId="0" borderId="0" xfId="0" applyNumberFormat="1" applyFont="1" applyFill="1" applyBorder="1"/>
    <xf numFmtId="9" fontId="10" fillId="0" borderId="0" xfId="39" applyFont="1" applyFill="1" applyBorder="1"/>
    <xf numFmtId="0" fontId="50" fillId="0" borderId="0" xfId="0" applyFont="1" applyFill="1" applyBorder="1"/>
    <xf numFmtId="0" fontId="0" fillId="0" borderId="11" xfId="0" applyFill="1" applyBorder="1" applyProtection="1">
      <protection locked="0"/>
    </xf>
    <xf numFmtId="38" fontId="46" fillId="0" borderId="14" xfId="0" applyNumberFormat="1" applyFont="1" applyFill="1" applyBorder="1"/>
    <xf numFmtId="38" fontId="46" fillId="0" borderId="12" xfId="0" applyNumberFormat="1" applyFont="1" applyFill="1" applyBorder="1"/>
    <xf numFmtId="0" fontId="0" fillId="23" borderId="10" xfId="0" applyFill="1" applyBorder="1"/>
    <xf numFmtId="0" fontId="0" fillId="23" borderId="11" xfId="0" applyFill="1" applyBorder="1"/>
    <xf numFmtId="0" fontId="48" fillId="23" borderId="12" xfId="0" applyFont="1" applyFill="1" applyBorder="1" applyAlignment="1">
      <alignment horizontal="center"/>
    </xf>
    <xf numFmtId="0" fontId="0" fillId="23" borderId="36" xfId="0" applyFill="1" applyBorder="1"/>
    <xf numFmtId="0" fontId="0" fillId="23" borderId="15" xfId="0" applyFill="1" applyBorder="1"/>
    <xf numFmtId="0" fontId="0" fillId="23" borderId="37" xfId="0" applyFill="1" applyBorder="1"/>
    <xf numFmtId="0" fontId="0" fillId="23" borderId="61" xfId="0" applyFill="1" applyBorder="1"/>
    <xf numFmtId="0" fontId="0" fillId="23" borderId="62" xfId="0" applyFill="1" applyBorder="1"/>
    <xf numFmtId="0" fontId="0" fillId="0" borderId="38" xfId="0" applyFill="1" applyBorder="1"/>
    <xf numFmtId="0" fontId="0" fillId="18" borderId="38" xfId="0" applyFill="1" applyBorder="1"/>
    <xf numFmtId="0" fontId="9" fillId="0" borderId="0" xfId="0" applyFont="1" applyFill="1" applyBorder="1"/>
    <xf numFmtId="0" fontId="59" fillId="18" borderId="13" xfId="0" quotePrefix="1" applyFont="1" applyFill="1" applyBorder="1" applyAlignment="1">
      <alignment horizontal="left" indent="2"/>
    </xf>
    <xf numFmtId="38" fontId="46" fillId="7" borderId="63" xfId="0" applyNumberFormat="1" applyFont="1" applyFill="1" applyBorder="1"/>
    <xf numFmtId="0" fontId="48" fillId="7" borderId="64" xfId="0" applyFont="1" applyFill="1" applyBorder="1"/>
    <xf numFmtId="0" fontId="0" fillId="7" borderId="24" xfId="0" applyFill="1" applyBorder="1"/>
    <xf numFmtId="0" fontId="0" fillId="7" borderId="65" xfId="0" applyFill="1" applyBorder="1"/>
    <xf numFmtId="0" fontId="71" fillId="18" borderId="0" xfId="0" applyFont="1" applyFill="1" applyBorder="1"/>
    <xf numFmtId="0" fontId="50" fillId="23" borderId="58" xfId="0" applyFont="1" applyFill="1" applyBorder="1"/>
    <xf numFmtId="9" fontId="63" fillId="18" borderId="27" xfId="39" applyFont="1" applyFill="1" applyBorder="1" applyAlignment="1">
      <alignment horizontal="center"/>
    </xf>
    <xf numFmtId="0" fontId="50" fillId="23" borderId="59" xfId="0" applyFont="1" applyFill="1" applyBorder="1" applyAlignment="1">
      <alignment horizontal="center"/>
    </xf>
    <xf numFmtId="0" fontId="50" fillId="23" borderId="60" xfId="0" applyFont="1" applyFill="1" applyBorder="1" applyAlignment="1">
      <alignment horizontal="center"/>
    </xf>
    <xf numFmtId="0" fontId="63" fillId="18" borderId="5" xfId="0" applyFont="1" applyFill="1" applyBorder="1" applyAlignment="1">
      <alignment horizontal="center"/>
    </xf>
    <xf numFmtId="0" fontId="63" fillId="18" borderId="14" xfId="0" applyFont="1" applyFill="1" applyBorder="1" applyAlignment="1">
      <alignment horizontal="center"/>
    </xf>
    <xf numFmtId="203" fontId="63" fillId="18" borderId="47" xfId="39" applyNumberFormat="1" applyFont="1" applyFill="1" applyBorder="1" applyAlignment="1">
      <alignment horizontal="center"/>
    </xf>
    <xf numFmtId="0" fontId="63" fillId="18" borderId="0" xfId="0" applyFont="1" applyFill="1" applyBorder="1" applyAlignment="1">
      <alignment horizontal="center"/>
    </xf>
    <xf numFmtId="38" fontId="63" fillId="18" borderId="14" xfId="0" applyNumberFormat="1" applyFont="1" applyFill="1" applyBorder="1" applyAlignment="1">
      <alignment horizontal="center"/>
    </xf>
    <xf numFmtId="0" fontId="0" fillId="0" borderId="33" xfId="0" applyBorder="1" applyAlignment="1"/>
    <xf numFmtId="0" fontId="62" fillId="18" borderId="32" xfId="0" applyFont="1" applyFill="1" applyBorder="1" applyAlignment="1">
      <alignment horizontal="center"/>
    </xf>
    <xf numFmtId="0" fontId="62" fillId="26" borderId="32" xfId="0" applyFont="1" applyFill="1" applyBorder="1" applyAlignment="1">
      <alignment horizontal="center" wrapText="1"/>
    </xf>
    <xf numFmtId="0" fontId="0" fillId="0" borderId="33" xfId="0" applyBorder="1" applyAlignment="1">
      <alignment wrapText="1"/>
    </xf>
    <xf numFmtId="0" fontId="17" fillId="18" borderId="1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37" fillId="18" borderId="66" xfId="0" applyFont="1" applyFill="1" applyBorder="1" applyAlignment="1">
      <alignment horizontal="center" vertical="center" wrapText="1"/>
    </xf>
    <xf numFmtId="0" fontId="37" fillId="18" borderId="67" xfId="0" applyFont="1" applyFill="1" applyBorder="1" applyAlignment="1">
      <alignment horizontal="center" vertical="center" wrapText="1"/>
    </xf>
    <xf numFmtId="0" fontId="37" fillId="18" borderId="68" xfId="0" applyFont="1" applyFill="1" applyBorder="1" applyAlignment="1">
      <alignment horizontal="center" vertical="center" wrapText="1"/>
    </xf>
    <xf numFmtId="0" fontId="38" fillId="18" borderId="0" xfId="0" applyFont="1" applyFill="1" applyBorder="1" applyAlignment="1">
      <alignment horizontal="center" vertical="center"/>
    </xf>
    <xf numFmtId="0" fontId="16" fillId="17" borderId="0" xfId="0" applyFont="1" applyFill="1" applyBorder="1" applyAlignment="1">
      <alignment horizontal="center" vertical="center" textRotation="90" wrapText="1"/>
    </xf>
    <xf numFmtId="0" fontId="16" fillId="17" borderId="0" xfId="0" applyFont="1" applyFill="1" applyAlignment="1">
      <alignment horizontal="center" vertical="center" textRotation="90" wrapText="1"/>
    </xf>
    <xf numFmtId="0" fontId="17" fillId="18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65">
    <cellStyle name="=C:\WINNT\SYSTEM32\COMMAND.COM" xfId="1"/>
    <cellStyle name="0dp" xfId="2"/>
    <cellStyle name="1dp" xfId="3"/>
    <cellStyle name="2dp" xfId="4"/>
    <cellStyle name="3dp" xfId="5"/>
    <cellStyle name="4a/c" xfId="6"/>
    <cellStyle name="4dp" xfId="7"/>
    <cellStyle name="8dp" xfId="8"/>
    <cellStyle name="a/c" xfId="9"/>
    <cellStyle name="Box" xfId="10"/>
    <cellStyle name="Cash (0)" xfId="11"/>
    <cellStyle name="Changed" xfId="12"/>
    <cellStyle name="Check" xfId="13"/>
    <cellStyle name="Colourless" xfId="14"/>
    <cellStyle name="Comma" xfId="15" builtinId="3"/>
    <cellStyle name="Credit" xfId="16"/>
    <cellStyle name="Date-day" xfId="17"/>
    <cellStyle name="Date-mmmdd" xfId="18"/>
    <cellStyle name="Date-mmm-dd" xfId="19"/>
    <cellStyle name="Date-month" xfId="20"/>
    <cellStyle name="Date-short" xfId="21"/>
    <cellStyle name="Date-weekday" xfId="22"/>
    <cellStyle name="Date-year" xfId="23"/>
    <cellStyle name="Day" xfId="24"/>
    <cellStyle name="DebtTrading" xfId="25"/>
    <cellStyle name="Entry" xfId="26"/>
    <cellStyle name="Executive" xfId="27"/>
    <cellStyle name="Gas" xfId="28"/>
    <cellStyle name="Grey" xfId="29"/>
    <cellStyle name="Large12" xfId="30"/>
    <cellStyle name="Large14" xfId="31"/>
    <cellStyle name="Large16" xfId="32"/>
    <cellStyle name="Link in" xfId="33"/>
    <cellStyle name="Link out" xfId="34"/>
    <cellStyle name="Marketing" xfId="35"/>
    <cellStyle name="New" xfId="36"/>
    <cellStyle name="Normal" xfId="0" builtinId="0"/>
    <cellStyle name="Output" xfId="37" builtinId="21" customBuiltin="1"/>
    <cellStyle name="Outstanding" xfId="38"/>
    <cellStyle name="Percent" xfId="39" builtinId="5"/>
    <cellStyle name="Percent1" xfId="40"/>
    <cellStyle name="Percent2" xfId="41"/>
    <cellStyle name="Percent4" xfId="42"/>
    <cellStyle name="Power" xfId="43"/>
    <cellStyle name="Predicted" xfId="44"/>
    <cellStyle name="Pricing" xfId="45"/>
    <cellStyle name="Rotated" xfId="46"/>
    <cellStyle name="SBZero" xfId="47"/>
    <cellStyle name="sum" xfId="48"/>
    <cellStyle name="Syndication" xfId="49"/>
    <cellStyle name="Time-minutes" xfId="50"/>
    <cellStyle name="Time-seconds" xfId="51"/>
    <cellStyle name="Title" xfId="52" builtinId="15" customBuiltin="1"/>
    <cellStyle name="total" xfId="53"/>
    <cellStyle name="Trading" xfId="54"/>
    <cellStyle name="Transportation" xfId="55"/>
    <cellStyle name="USD_day_analysis" xfId="56"/>
    <cellStyle name="Warning" xfId="57"/>
    <cellStyle name="Wrapped" xfId="58"/>
    <cellStyle name="xrate" xfId="59"/>
    <cellStyle name="year" xfId="60"/>
    <cellStyle name="Yesterday" xfId="61"/>
    <cellStyle name="Zero suppress" xfId="62"/>
    <cellStyle name="Zero suppress1" xfId="63"/>
    <cellStyle name="zpatchnumbers" xfId="6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Plan v CE2    Baseline &amp; 10% Cost Saving  </a:t>
            </a:r>
          </a:p>
        </c:rich>
      </c:tx>
      <c:layout>
        <c:manualLayout>
          <c:xMode val="edge"/>
          <c:yMode val="edge"/>
          <c:x val="0.34905670426759661"/>
          <c:y val="3.5799522673031027E-2"/>
        </c:manualLayout>
      </c:layout>
      <c:overlay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CC00" mc:Ignorable="a14" a14:legacySpreadsheetColorIndex="51"/>
            </a:gs>
            <a:gs pos="100000">
              <a:srgbClr xmlns:mc="http://schemas.openxmlformats.org/markup-compatibility/2006" xmlns:a14="http://schemas.microsoft.com/office/drawing/2010/main" val="FFF7D8" mc:Ignorable="a14" a14:legacySpreadsheetColorIndex="51">
                <a:gamma/>
                <a:tint val="15294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7.5471719841642512E-2"/>
          <c:y val="0.2529832935560859"/>
          <c:w val="0.80896249705260581"/>
          <c:h val="0.5536992840095464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'Cost Summary '!$B$86</c:f>
              <c:strCache>
                <c:ptCount val="1"/>
                <c:pt idx="0">
                  <c:v>2002 Plan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9900" mc:Ignorable="a14" a14:legacySpreadsheetColorIndex="52"/>
                </a:gs>
                <a:gs pos="100000">
                  <a:srgbClr xmlns:mc="http://schemas.openxmlformats.org/markup-compatibility/2006" xmlns:a14="http://schemas.microsoft.com/office/drawing/2010/main" val="FFAB2E" mc:Ignorable="a14" a14:legacySpreadsheetColorIndex="52">
                    <a:gamma/>
                    <a:tint val="81961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'Cost Summary '!$C$85:$N$85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 / YTD</c:v>
                </c:pt>
              </c:strCache>
            </c:strRef>
          </c:cat>
          <c:val>
            <c:numRef>
              <c:f>'Cost Summary '!$C$86:$N$86</c:f>
              <c:numCache>
                <c:formatCode>_-* #,##0_-;\-* #,##0_-;_-* "-"_-;_-@_-</c:formatCode>
                <c:ptCount val="12"/>
                <c:pt idx="0">
                  <c:v>1527.7554046113844</c:v>
                </c:pt>
                <c:pt idx="1">
                  <c:v>3065.9126826414827</c:v>
                </c:pt>
                <c:pt idx="2">
                  <c:v>4604.0699606715807</c:v>
                </c:pt>
                <c:pt idx="3">
                  <c:v>6142.2272387016792</c:v>
                </c:pt>
                <c:pt idx="4">
                  <c:v>7680.3845167317777</c:v>
                </c:pt>
                <c:pt idx="5">
                  <c:v>9218.5417947618753</c:v>
                </c:pt>
                <c:pt idx="6">
                  <c:v>10756.699072791973</c:v>
                </c:pt>
                <c:pt idx="7">
                  <c:v>12294.85635082207</c:v>
                </c:pt>
                <c:pt idx="8">
                  <c:v>13833.013628852168</c:v>
                </c:pt>
                <c:pt idx="9">
                  <c:v>15371.170906882266</c:v>
                </c:pt>
                <c:pt idx="10">
                  <c:v>16909.328184912363</c:v>
                </c:pt>
                <c:pt idx="11">
                  <c:v>18447.485462942463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1-4793-AFD1-B631E494EA8D}"/>
            </c:ext>
          </c:extLst>
        </c:ser>
        <c:ser>
          <c:idx val="0"/>
          <c:order val="1"/>
          <c:tx>
            <c:strRef>
              <c:f>'Cost Summary '!$B$87</c:f>
              <c:strCache>
                <c:ptCount val="1"/>
                <c:pt idx="0">
                  <c:v>Actuals / CE2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339966" mc:Ignorable="a14" a14:legacySpreadsheetColorIndex="57"/>
                </a:gs>
                <a:gs pos="100000">
                  <a:srgbClr xmlns:mc="http://schemas.openxmlformats.org/markup-compatibility/2006" xmlns:a14="http://schemas.microsoft.com/office/drawing/2010/main" val="96CBB0" mc:Ignorable="a14" a14:legacySpreadsheetColorIndex="57">
                    <a:gamma/>
                    <a:tint val="51373"/>
                    <a:invGamma/>
                  </a:srgbClr>
                </a:gs>
              </a:gsLst>
              <a:lin ang="5400000" scaled="1"/>
            </a:gradFill>
            <a:ln w="25400">
              <a:solidFill>
                <a:srgbClr val="339966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'Cost Summary '!$C$85:$N$85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 / YTD</c:v>
                </c:pt>
              </c:strCache>
            </c:strRef>
          </c:cat>
          <c:val>
            <c:numRef>
              <c:f>'Cost Summary '!$C$87:$N$87</c:f>
              <c:numCache>
                <c:formatCode>_-* #,##0_-;\-* #,##0_-;_-* "-"_-;_-@_-</c:formatCode>
                <c:ptCount val="12"/>
                <c:pt idx="0">
                  <c:v>1068.7553300000002</c:v>
                </c:pt>
                <c:pt idx="1">
                  <c:v>1671.3967900000007</c:v>
                </c:pt>
                <c:pt idx="2">
                  <c:v>3884.2509600000008</c:v>
                </c:pt>
                <c:pt idx="3">
                  <c:v>8691.2490000000016</c:v>
                </c:pt>
                <c:pt idx="4">
                  <c:v>10470.176610000002</c:v>
                </c:pt>
                <c:pt idx="5">
                  <c:v>13950.693080000003</c:v>
                </c:pt>
                <c:pt idx="6">
                  <c:v>14799.447000000002</c:v>
                </c:pt>
                <c:pt idx="7">
                  <c:v>15182.543330000002</c:v>
                </c:pt>
                <c:pt idx="8">
                  <c:v>19276.12784928094</c:v>
                </c:pt>
                <c:pt idx="9">
                  <c:v>21126.280368561587</c:v>
                </c:pt>
                <c:pt idx="10">
                  <c:v>23097.2529503431</c:v>
                </c:pt>
                <c:pt idx="11">
                  <c:v>25009.335594625187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1-4793-AFD1-B631E494EA8D}"/>
            </c:ext>
          </c:extLst>
        </c:ser>
        <c:ser>
          <c:idx val="2"/>
          <c:order val="2"/>
          <c:tx>
            <c:strRef>
              <c:f>'Cost Summary '!$B$88</c:f>
              <c:strCache>
                <c:ptCount val="1"/>
                <c:pt idx="0">
                  <c:v>2001 Plan</c:v>
                </c:pt>
              </c:strCache>
            </c:strRef>
          </c:tx>
          <c:spPr>
            <a:solidFill>
              <a:srgbClr val="99CCFF"/>
            </a:solidFill>
            <a:ln w="38100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'Cost Summary '!$C$85:$N$85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 / YTD</c:v>
                </c:pt>
              </c:strCache>
            </c:strRef>
          </c:cat>
          <c:val>
            <c:numRef>
              <c:f>'Cost Summary '!$C$88:$N$88</c:f>
              <c:numCache>
                <c:formatCode>_-* #,##0_-;\-* #,##0_-;_-* "-"_-;_-@_-</c:formatCode>
                <c:ptCount val="12"/>
                <c:pt idx="0">
                  <c:v>1766.2088264925374</c:v>
                </c:pt>
                <c:pt idx="1">
                  <c:v>3549.1192854477613</c:v>
                </c:pt>
                <c:pt idx="2">
                  <c:v>5444.7816100746277</c:v>
                </c:pt>
                <c:pt idx="3">
                  <c:v>7340.4439347014941</c:v>
                </c:pt>
                <c:pt idx="4">
                  <c:v>9236.107751865673</c:v>
                </c:pt>
                <c:pt idx="5">
                  <c:v>11150.798434701494</c:v>
                </c:pt>
                <c:pt idx="6">
                  <c:v>13065.492102611941</c:v>
                </c:pt>
                <c:pt idx="7">
                  <c:v>14980.184277985076</c:v>
                </c:pt>
                <c:pt idx="8">
                  <c:v>16894.876453358211</c:v>
                </c:pt>
                <c:pt idx="9">
                  <c:v>18809.568628731344</c:v>
                </c:pt>
                <c:pt idx="10">
                  <c:v>20724.262296641791</c:v>
                </c:pt>
                <c:pt idx="11">
                  <c:v>22638.945516791046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E1-4793-AFD1-B631E494E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84456"/>
        <c:axId val="1"/>
      </c:barChart>
      <c:lineChart>
        <c:grouping val="standard"/>
        <c:varyColors val="0"/>
        <c:ser>
          <c:idx val="3"/>
          <c:order val="3"/>
          <c:tx>
            <c:strRef>
              <c:f>'Cost Summary '!$B$89</c:f>
              <c:strCache>
                <c:ptCount val="1"/>
                <c:pt idx="0">
                  <c:v>10% Target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"/>
            </a:ln>
          </c:spPr>
          <c:marker>
            <c:symbol val="dot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'Cost Summary '!$C$85:$N$85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 / YTD</c:v>
                </c:pt>
              </c:strCache>
            </c:strRef>
          </c:cat>
          <c:val>
            <c:numRef>
              <c:f>'Cost Summary '!$C$89:$N$89</c:f>
              <c:numCache>
                <c:formatCode>_-* #,##0_-;\-* #,##0_-;_-* "-"_-;_-@_-</c:formatCode>
                <c:ptCount val="12"/>
                <c:pt idx="0">
                  <c:v>22508.402035162668</c:v>
                </c:pt>
                <c:pt idx="1">
                  <c:v>22508.402035162668</c:v>
                </c:pt>
                <c:pt idx="2">
                  <c:v>22508.402035162668</c:v>
                </c:pt>
                <c:pt idx="3">
                  <c:v>22508.402035162668</c:v>
                </c:pt>
                <c:pt idx="4">
                  <c:v>22508.402035162668</c:v>
                </c:pt>
                <c:pt idx="5">
                  <c:v>22508.402035162668</c:v>
                </c:pt>
                <c:pt idx="6">
                  <c:v>22508.402035162668</c:v>
                </c:pt>
                <c:pt idx="7">
                  <c:v>22508.402035162668</c:v>
                </c:pt>
                <c:pt idx="8">
                  <c:v>22508.402035162668</c:v>
                </c:pt>
                <c:pt idx="9">
                  <c:v>22508.402035162668</c:v>
                </c:pt>
                <c:pt idx="10">
                  <c:v>22508.402035162668</c:v>
                </c:pt>
                <c:pt idx="11">
                  <c:v>22508.402035162668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E1-4793-AFD1-B631E494EA8D}"/>
            </c:ext>
          </c:extLst>
        </c:ser>
        <c:ser>
          <c:idx val="4"/>
          <c:order val="4"/>
          <c:tx>
            <c:strRef>
              <c:f>'Cost Summary '!$B$90</c:f>
              <c:strCache>
                <c:ptCount val="1"/>
                <c:pt idx="0">
                  <c:v>20% Target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Dot"/>
            </a:ln>
          </c:spPr>
          <c:marker>
            <c:symbol val="dot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'Cost Summary '!$C$85:$N$85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 / YTD</c:v>
                </c:pt>
              </c:strCache>
            </c:strRef>
          </c:cat>
          <c:val>
            <c:numRef>
              <c:f>'Cost Summary '!$C$90:$N$90</c:f>
              <c:numCache>
                <c:formatCode>_-* #,##0_-;\-* #,##0_-;_-* "-"_-;_-@_-</c:formatCode>
                <c:ptCount val="12"/>
                <c:pt idx="0">
                  <c:v>20007.468475700152</c:v>
                </c:pt>
                <c:pt idx="1">
                  <c:v>20007.468475700152</c:v>
                </c:pt>
                <c:pt idx="2">
                  <c:v>20007.468475700152</c:v>
                </c:pt>
                <c:pt idx="3">
                  <c:v>20007.468475700152</c:v>
                </c:pt>
                <c:pt idx="4">
                  <c:v>20007.468475700152</c:v>
                </c:pt>
                <c:pt idx="5">
                  <c:v>20007.468475700152</c:v>
                </c:pt>
                <c:pt idx="6">
                  <c:v>20007.468475700152</c:v>
                </c:pt>
                <c:pt idx="7">
                  <c:v>20007.468475700152</c:v>
                </c:pt>
                <c:pt idx="8">
                  <c:v>20007.468475700152</c:v>
                </c:pt>
                <c:pt idx="9">
                  <c:v>20007.468475700152</c:v>
                </c:pt>
                <c:pt idx="10">
                  <c:v>20007.468475700152</c:v>
                </c:pt>
                <c:pt idx="11">
                  <c:v>20007.468475700152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E1-4793-AFD1-B631E494EA8D}"/>
            </c:ext>
          </c:extLst>
        </c:ser>
        <c:ser>
          <c:idx val="5"/>
          <c:order val="5"/>
          <c:tx>
            <c:strRef>
              <c:f>'Cost Summary '!$B$91</c:f>
              <c:strCache>
                <c:ptCount val="1"/>
                <c:pt idx="0">
                  <c:v>Baseline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'Cost Summary '!$C$85:$N$85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 / YTD</c:v>
                </c:pt>
              </c:strCache>
            </c:strRef>
          </c:cat>
          <c:val>
            <c:numRef>
              <c:f>'Cost Summary '!$C$91:$N$91</c:f>
              <c:numCache>
                <c:formatCode>_-* #,##0_-;\-* #,##0_-;_-* "-"_-;_-@_-</c:formatCode>
                <c:ptCount val="12"/>
                <c:pt idx="0">
                  <c:v>25009.335594625187</c:v>
                </c:pt>
                <c:pt idx="1">
                  <c:v>25009.335594625187</c:v>
                </c:pt>
                <c:pt idx="2">
                  <c:v>25009.335594625187</c:v>
                </c:pt>
                <c:pt idx="3">
                  <c:v>25009.335594625187</c:v>
                </c:pt>
                <c:pt idx="4">
                  <c:v>25009.335594625187</c:v>
                </c:pt>
                <c:pt idx="5">
                  <c:v>25009.335594625187</c:v>
                </c:pt>
                <c:pt idx="6">
                  <c:v>25009.335594625187</c:v>
                </c:pt>
                <c:pt idx="7">
                  <c:v>25009.335594625187</c:v>
                </c:pt>
                <c:pt idx="8">
                  <c:v>25009.335594625187</c:v>
                </c:pt>
                <c:pt idx="9">
                  <c:v>25009.335594625187</c:v>
                </c:pt>
                <c:pt idx="10">
                  <c:v>25009.335594625187</c:v>
                </c:pt>
                <c:pt idx="11">
                  <c:v>25009.335594625187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E1-4793-AFD1-B631E494E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41844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$ 000's</a:t>
                </a:r>
              </a:p>
            </c:rich>
          </c:tx>
          <c:layout>
            <c:manualLayout>
              <c:xMode val="edge"/>
              <c:yMode val="edge"/>
              <c:x val="1.1792456225256643E-2"/>
              <c:y val="0.45823389021479716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_-;_-@_-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8445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_-* #,##0_-;\-* #,##0_-;_-* &quot;-&quot;_-;_-@_-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99" mc:Ignorable="a14" a14:legacySpreadsheetColorIndex="43"/>
            </a:gs>
            <a:gs pos="100000">
              <a:srgbClr xmlns:mc="http://schemas.openxmlformats.org/markup-compatibility/2006" xmlns:a14="http://schemas.microsoft.com/office/drawing/2010/main" val="FFFFE3" mc:Ignorable="a14" a14:legacySpreadsheetColorIndex="43">
                <a:gamma/>
                <a:tint val="27451"/>
                <a:invGamma/>
              </a:srgbClr>
            </a:gs>
          </a:gsLst>
          <a:lin ang="5400000" scaled="1"/>
        </a:gradFill>
        <a:ln w="12700">
          <a:solidFill>
            <a:srgbClr val="FFFFCC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50969062940222"/>
          <c:y val="0.38663484486873506"/>
          <c:w val="9.9646255103418638E-2"/>
          <c:h val="0.360381861575178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 vs Cost per Head Comparison</a:t>
            </a:r>
          </a:p>
        </c:rich>
      </c:tx>
      <c:layout>
        <c:manualLayout>
          <c:xMode val="edge"/>
          <c:yMode val="edge"/>
          <c:x val="0.27426651683882353"/>
          <c:y val="3.0844180293238491E-2"/>
        </c:manualLayout>
      </c:layout>
      <c:overlay val="0"/>
      <c:spPr>
        <a:solidFill>
          <a:srgbClr val="FFCC00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0.10158019142178651"/>
          <c:y val="0.13636374445431756"/>
          <c:w val="0.65124189389300913"/>
          <c:h val="0.7824681527021553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'Headcount Summary'!$I$13</c:f>
              <c:strCache>
                <c:ptCount val="1"/>
                <c:pt idx="0">
                  <c:v>Headcount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'Headcount Summary'!$B$14:$B$16</c:f>
              <c:strCache>
                <c:ptCount val="3"/>
                <c:pt idx="0">
                  <c:v>2000 Actual</c:v>
                </c:pt>
                <c:pt idx="1">
                  <c:v>2001 Actual/CE2</c:v>
                </c:pt>
                <c:pt idx="2">
                  <c:v>2002 Plan</c:v>
                </c:pt>
              </c:strCache>
            </c:strRef>
          </c:cat>
          <c:val>
            <c:numRef>
              <c:f>'Headcount Summary'!$I$14:$I$16</c:f>
              <c:numCache>
                <c:formatCode>_-* #,##0_-;\-* #,##0_-;_-* "-"_-;_-@_-</c:formatCode>
                <c:ptCount val="3"/>
                <c:pt idx="0">
                  <c:v>40</c:v>
                </c:pt>
                <c:pt idx="1">
                  <c:v>47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D-46F1-A1CF-69D94573F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80712"/>
        <c:axId val="1"/>
      </c:barChart>
      <c:lineChart>
        <c:grouping val="standard"/>
        <c:varyColors val="0"/>
        <c:ser>
          <c:idx val="0"/>
          <c:order val="1"/>
          <c:tx>
            <c:strRef>
              <c:f>'Headcount Summary'!$G$13</c:f>
              <c:strCache>
                <c:ptCount val="1"/>
                <c:pt idx="0">
                  <c:v>Cost per Head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'Headcount Summary'!$G$14:$G$16</c:f>
              <c:numCache>
                <c:formatCode>_-* #,##0_-;\-* #,##0_-;_-* "-"_-;_-@_-</c:formatCode>
                <c:ptCount val="3"/>
                <c:pt idx="0">
                  <c:v>130144.6</c:v>
                </c:pt>
                <c:pt idx="1">
                  <c:v>148186.91626862093</c:v>
                </c:pt>
                <c:pt idx="2">
                  <c:v>131107.4850817351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D-46F1-A1CF-69D94573F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31807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Headcount</a:t>
                </a:r>
              </a:p>
            </c:rich>
          </c:tx>
          <c:layout>
            <c:manualLayout>
              <c:xMode val="edge"/>
              <c:yMode val="edge"/>
              <c:x val="2.2573375871508112E-2"/>
              <c:y val="0.45454581484772505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_-;_-@_-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807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Head</a:t>
                </a:r>
              </a:p>
            </c:rich>
          </c:tx>
          <c:layout>
            <c:manualLayout>
              <c:xMode val="edge"/>
              <c:yMode val="edge"/>
              <c:x val="0.83860091362652645"/>
              <c:y val="0.45454581484772505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_-;_-@_-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7F7C6" mc:Ignorable="a14" a14:legacySpreadsheetColorIndex="26">
                <a:gamma/>
                <a:shade val="96863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78828311730826"/>
          <c:y val="0.25000019816624885"/>
          <c:w val="0.13544025522904868"/>
          <c:h val="0.118506587442442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1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Legal Allocations 2001</a:t>
            </a:r>
          </a:p>
        </c:rich>
      </c:tx>
      <c:layout>
        <c:manualLayout>
          <c:xMode val="edge"/>
          <c:yMode val="edge"/>
          <c:x val="0.36289666395443448"/>
          <c:y val="2.793950419771837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074043938161108"/>
          <c:y val="0.38533232872686596"/>
          <c:w val="0.57933279088690004"/>
          <c:h val="0.32945332033142921"/>
        </c:manualLayout>
      </c:layout>
      <c:pie3D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explosion val="9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3C4-4CF0-AF92-0E2077740CD8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3C4-4CF0-AF92-0E2077740CD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3C4-4CF0-AF92-0E2077740CD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3C4-4CF0-AF92-0E2077740CD8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3C4-4CF0-AF92-0E2077740CD8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3C4-4CF0-AF92-0E2077740CD8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3C4-4CF0-AF92-0E2077740CD8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3C4-4CF0-AF92-0E2077740CD8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3C4-4CF0-AF92-0E2077740CD8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3C4-4CF0-AF92-0E2077740CD8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3C4-4CF0-AF92-0E2077740CD8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3C4-4CF0-AF92-0E2077740CD8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3C4-4CF0-AF92-0E2077740CD8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3C4-4CF0-AF92-0E2077740CD8}"/>
              </c:ext>
            </c:extLst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3C4-4CF0-AF92-0E2077740CD8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7.9739625711960943E-2"/>
                  <c:y val="0.62281811440747215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C4-4CF0-AF92-0E2077740CD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3832384052074859"/>
                  <c:y val="0.2840516260101368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C4-4CF0-AF92-0E2077740CD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518307567127754"/>
                  <c:y val="0.2328292016476531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C4-4CF0-AF92-0E2077740CD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174938974776242"/>
                  <c:y val="0.2840516260101368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C4-4CF0-AF92-0E2077740CD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807973962571214"/>
                  <c:y val="0.341094780413811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C4-4CF0-AF92-0E2077740CD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4540276647681045"/>
                  <c:y val="0.4575093812376384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C4-4CF0-AF92-0E2077740CD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3482506102522402"/>
                  <c:y val="0.5948786102097538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C4-4CF0-AF92-0E2077740CD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83238405207485777"/>
                  <c:y val="0.6984876049429593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C4-4CF0-AF92-0E2077740CD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2660699755899116"/>
                  <c:y val="0.76833636543725525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C4-4CF0-AF92-0E2077740CD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59560618388934095"/>
                  <c:y val="0.7904551395937823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C4-4CF0-AF92-0E2077740CD8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52318958502847834"/>
                  <c:y val="0.8172304977832625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C4-4CF0-AF92-0E2077740CD8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43287225386493083"/>
                  <c:y val="0.7834702635443527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C4-4CF0-AF92-0E2077740CD8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27827502034174123"/>
                  <c:y val="0.8160663517750241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C4-4CF0-AF92-0E2077740CD8}"/>
                </c:ext>
              </c:extLst>
            </c:dLbl>
            <c:dLbl>
              <c:idx val="13"/>
              <c:layout>
                <c:manualLayout>
                  <c:xMode val="edge"/>
                  <c:yMode val="edge"/>
                  <c:x val="0.2180634662327095"/>
                  <c:y val="0.7101290650253421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C4-4CF0-AF92-0E2077740CD8}"/>
                </c:ext>
              </c:extLst>
            </c:dLbl>
            <c:dLbl>
              <c:idx val="14"/>
              <c:layout>
                <c:manualLayout>
                  <c:xMode val="edge"/>
                  <c:yMode val="edge"/>
                  <c:x val="0.32465419039869808"/>
                  <c:y val="0.7217705251077247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3C4-4CF0-AF92-0E2077740CD8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22945484133441821"/>
                  <c:y val="0.6542500566299053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3C4-4CF0-AF92-0E2077740CD8}"/>
                </c:ext>
              </c:extLst>
            </c:dLbl>
            <c:dLbl>
              <c:idx val="16"/>
              <c:layout>
                <c:manualLayout>
                  <c:xMode val="edge"/>
                  <c:yMode val="edge"/>
                  <c:x val="0.13751017087062653"/>
                  <c:y val="0.50640351358364555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3C4-4CF0-AF92-0E2077740CD8}"/>
                </c:ext>
              </c:extLst>
            </c:dLbl>
            <c:dLbl>
              <c:idx val="17"/>
              <c:layout>
                <c:manualLayout>
                  <c:xMode val="edge"/>
                  <c:yMode val="edge"/>
                  <c:x val="4.0683482506102521E-2"/>
                  <c:y val="0.4039586648586782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3C4-4CF0-AF92-0E2077740CD8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'Allocations 2001 '!$C$64:$C$77</c:f>
              <c:strCache>
                <c:ptCount val="14"/>
                <c:pt idx="0">
                  <c:v>UK Region</c:v>
                </c:pt>
                <c:pt idx="1">
                  <c:v>Continental</c:v>
                </c:pt>
                <c:pt idx="2">
                  <c:v>Support</c:v>
                </c:pt>
                <c:pt idx="3">
                  <c:v>Non Region Specific</c:v>
                </c:pt>
                <c:pt idx="4">
                  <c:v>Metals</c:v>
                </c:pt>
                <c:pt idx="5">
                  <c:v>Enron Credit</c:v>
                </c:pt>
                <c:pt idx="6">
                  <c:v>EnCom/E Power</c:v>
                </c:pt>
                <c:pt idx="7">
                  <c:v>Scandinavia</c:v>
                </c:pt>
                <c:pt idx="8">
                  <c:v>Global Markets</c:v>
                </c:pt>
                <c:pt idx="9">
                  <c:v>Enron Wind</c:v>
                </c:pt>
                <c:pt idx="10">
                  <c:v>EES</c:v>
                </c:pt>
                <c:pt idx="11">
                  <c:v>EBS</c:v>
                </c:pt>
                <c:pt idx="12">
                  <c:v>Industrial Markets</c:v>
                </c:pt>
                <c:pt idx="13">
                  <c:v>EGAS</c:v>
                </c:pt>
              </c:strCache>
            </c:strRef>
          </c:cat>
          <c:val>
            <c:numRef>
              <c:f>'Allocations 2001 '!$D$64:$D$77</c:f>
              <c:numCache>
                <c:formatCode>0%</c:formatCode>
                <c:ptCount val="14"/>
                <c:pt idx="0">
                  <c:v>0.1276595744680851</c:v>
                </c:pt>
                <c:pt idx="1">
                  <c:v>0.1702127659574468</c:v>
                </c:pt>
                <c:pt idx="2">
                  <c:v>0.1276595744680851</c:v>
                </c:pt>
                <c:pt idx="3">
                  <c:v>0.10638297872340426</c:v>
                </c:pt>
                <c:pt idx="4">
                  <c:v>8.5106382978723402E-2</c:v>
                </c:pt>
                <c:pt idx="5">
                  <c:v>2.1276595744680851E-2</c:v>
                </c:pt>
                <c:pt idx="6">
                  <c:v>2.1276595744680851E-2</c:v>
                </c:pt>
                <c:pt idx="7">
                  <c:v>2.1276595744680851E-2</c:v>
                </c:pt>
                <c:pt idx="8">
                  <c:v>0.10638297872340426</c:v>
                </c:pt>
                <c:pt idx="9">
                  <c:v>2.1276595744680851E-2</c:v>
                </c:pt>
                <c:pt idx="10">
                  <c:v>4.2553191489361701E-2</c:v>
                </c:pt>
                <c:pt idx="11">
                  <c:v>8.5106382978723402E-2</c:v>
                </c:pt>
                <c:pt idx="12">
                  <c:v>2.1276595744680851E-2</c:v>
                </c:pt>
                <c:pt idx="13">
                  <c:v>4.2553191489361701E-2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3C4-4CF0-AF92-0E2077740CD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75" b="1" i="1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Legal Allocations 2002</a:t>
            </a:r>
          </a:p>
        </c:rich>
      </c:tx>
      <c:layout>
        <c:manualLayout>
          <c:xMode val="edge"/>
          <c:yMode val="edge"/>
          <c:x val="0.370199877892124"/>
          <c:y val="6.42512153074066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523310753543605"/>
          <c:y val="0.45458942559601279"/>
          <c:w val="0.4705583510136403"/>
          <c:h val="0.17632852321205597"/>
        </c:manualLayout>
      </c:layout>
      <c:pie3D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explosion val="9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1FA-4A15-871B-42CC39EF9B9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1FA-4A15-871B-42CC39EF9B9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1FA-4A15-871B-42CC39EF9B9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1FA-4A15-871B-42CC39EF9B95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1FA-4A15-871B-42CC39EF9B9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1FA-4A15-871B-42CC39EF9B95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1FA-4A15-871B-42CC39EF9B95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1FA-4A15-871B-42CC39EF9B95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1FA-4A15-871B-42CC39EF9B95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1FA-4A15-871B-42CC39EF9B95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1FA-4A15-871B-42CC39EF9B95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1FA-4A15-871B-42CC39EF9B95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1FA-4A15-871B-42CC39EF9B95}"/>
              </c:ext>
            </c:extLst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1FA-4A15-871B-42CC39EF9B95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7204309677974228"/>
                  <c:y val="0.55748798845674685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FA-4A15-871B-42CC39EF9B9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6948293164909134"/>
                  <c:y val="0.4478261397741805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FA-4A15-871B-42CC39EF9B9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363558449519995"/>
                  <c:y val="0.3927536695106890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FA-4A15-871B-42CC39EF9B9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911438787801807"/>
                  <c:y val="0.3743961794228585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FA-4A15-871B-42CC39EF9B9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7706122044871888"/>
                  <c:y val="0.36183579146802719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FA-4A15-871B-42CC39EF9B9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0404541092900497"/>
                  <c:y val="0.38502420000002358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FA-4A15-871B-42CC39EF9B9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8955492629274582"/>
                  <c:y val="0.44589377239651418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FA-4A15-871B-42CC39EF9B9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85509515363740951"/>
                  <c:y val="0.51497590614808675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FA-4A15-871B-42CC39EF9B9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2744537022637954"/>
                  <c:y val="0.5811594888331598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1FA-4A15-871B-42CC39EF9B95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4910431722846116"/>
                  <c:y val="0.61111118318698843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FA-4A15-871B-42CC39EF9B95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5949853765567878"/>
                  <c:y val="0.6603865513174808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1FA-4A15-871B-42CC39EF9B95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48438324271915539"/>
                  <c:y val="0.6705314800502292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1FA-4A15-871B-42CC39EF9B95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33691773119366192"/>
                  <c:y val="0.6574880002509813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1FA-4A15-871B-42CC39EF9B95}"/>
                </c:ext>
              </c:extLst>
            </c:dLbl>
            <c:dLbl>
              <c:idx val="13"/>
              <c:layout>
                <c:manualLayout>
                  <c:xMode val="edge"/>
                  <c:yMode val="edge"/>
                  <c:x val="0.2821301973977321"/>
                  <c:y val="0.4705314564617603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1FA-4A15-871B-42CC39EF9B95}"/>
                </c:ext>
              </c:extLst>
            </c:dLbl>
            <c:dLbl>
              <c:idx val="14"/>
              <c:layout>
                <c:manualLayout>
                  <c:xMode val="edge"/>
                  <c:yMode val="edge"/>
                  <c:x val="0.15821820507422726"/>
                  <c:y val="0.48019329335009209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1FA-4A15-871B-42CC39EF9B95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15975430415261782"/>
                  <c:y val="0.4521739663739298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1FA-4A15-871B-42CC39EF9B95}"/>
                </c:ext>
              </c:extLst>
            </c:dLbl>
            <c:dLbl>
              <c:idx val="16"/>
              <c:layout>
                <c:manualLayout>
                  <c:xMode val="edge"/>
                  <c:yMode val="edge"/>
                  <c:x val="0.10240660522603709"/>
                  <c:y val="0.43043483337518318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7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1FA-4A15-871B-42CC39EF9B95}"/>
                </c:ext>
              </c:extLst>
            </c:dLbl>
            <c:dLbl>
              <c:idx val="17"/>
              <c:layout>
                <c:manualLayout>
                  <c:xMode val="edge"/>
                  <c:yMode val="edge"/>
                  <c:x val="8.2437317206959848E-2"/>
                  <c:y val="0.39516912873277199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7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1FA-4A15-871B-42CC39EF9B95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50" b="1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'Allocations 2002'!$A$113:$A$125</c:f>
              <c:strCache>
                <c:ptCount val="13"/>
                <c:pt idx="0">
                  <c:v>UK Total</c:v>
                </c:pt>
                <c:pt idx="1">
                  <c:v>Continental</c:v>
                </c:pt>
                <c:pt idx="2">
                  <c:v>Enron Credit</c:v>
                </c:pt>
                <c:pt idx="3">
                  <c:v>Metals</c:v>
                </c:pt>
                <c:pt idx="4">
                  <c:v>Scandinavia</c:v>
                </c:pt>
                <c:pt idx="5">
                  <c:v>Non Region Specific</c:v>
                </c:pt>
                <c:pt idx="6">
                  <c:v>Continental  Assets (Trakya, ENS, Sarlux, Gaza)</c:v>
                </c:pt>
                <c:pt idx="7">
                  <c:v>EES</c:v>
                </c:pt>
                <c:pt idx="8">
                  <c:v>EIM</c:v>
                </c:pt>
                <c:pt idx="9">
                  <c:v>EGM</c:v>
                </c:pt>
                <c:pt idx="10">
                  <c:v>Enron Principle Investments</c:v>
                </c:pt>
                <c:pt idx="11">
                  <c:v>Enron Wind</c:v>
                </c:pt>
                <c:pt idx="12">
                  <c:v>Support</c:v>
                </c:pt>
              </c:strCache>
            </c:strRef>
          </c:cat>
          <c:val>
            <c:numRef>
              <c:f>'Allocations 2002'!$B$113:$B$125</c:f>
              <c:numCache>
                <c:formatCode>0%</c:formatCode>
                <c:ptCount val="13"/>
                <c:pt idx="0">
                  <c:v>0.1111111111111111</c:v>
                </c:pt>
                <c:pt idx="1">
                  <c:v>0.1388888888888889</c:v>
                </c:pt>
                <c:pt idx="2">
                  <c:v>5.5555555555555552E-2</c:v>
                </c:pt>
                <c:pt idx="3">
                  <c:v>0.1111111111111111</c:v>
                </c:pt>
                <c:pt idx="4">
                  <c:v>2.7777777777777776E-2</c:v>
                </c:pt>
                <c:pt idx="5">
                  <c:v>0.1111111111111111</c:v>
                </c:pt>
                <c:pt idx="6">
                  <c:v>2.7777777777777776E-2</c:v>
                </c:pt>
                <c:pt idx="7">
                  <c:v>2.7777777777777776E-2</c:v>
                </c:pt>
                <c:pt idx="8">
                  <c:v>5.5555555555555552E-2</c:v>
                </c:pt>
                <c:pt idx="9">
                  <c:v>0.1388888888888889</c:v>
                </c:pt>
                <c:pt idx="10">
                  <c:v>2.7777777777777776E-2</c:v>
                </c:pt>
                <c:pt idx="11">
                  <c:v>2.7777777777777776E-2</c:v>
                </c:pt>
                <c:pt idx="12">
                  <c:v>0.1388888888888889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1FA-4A15-871B-42CC39EF9B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10.xml><?xml version="1.0" encoding="utf-8"?>
<formControlPr xmlns="http://schemas.microsoft.com/office/spreadsheetml/2009/9/main" objectType="Drop" dropStyle="combo" dx="26" sel="1" val="0">
  <itemLst>
    <item val="Budget 2002"/>
  </itemLst>
</formControlPr>
</file>

<file path=xl/ctrlProps/ctrlProp11.xml><?xml version="1.0" encoding="utf-8"?>
<formControlPr xmlns="http://schemas.microsoft.com/office/spreadsheetml/2009/9/main" objectType="Drop" dropStyle="combo" dx="26" sel="1" val="0">
  <itemLst>
    <item val="Forecast"/>
  </itemLst>
</formControlPr>
</file>

<file path=xl/ctrlProps/ctrlProp12.xml><?xml version="1.0" encoding="utf-8"?>
<formControlPr xmlns="http://schemas.microsoft.com/office/spreadsheetml/2009/9/main" objectType="Drop" dropStyle="combo" dx="26" sel="1" val="0">
  <itemLst>
    <item val="Full year"/>
  </itemLst>
</formControlPr>
</file>

<file path=xl/ctrlProps/ctrlProp13.xml><?xml version="1.0" encoding="utf-8"?>
<formControlPr xmlns="http://schemas.microsoft.com/office/spreadsheetml/2009/9/main" objectType="Drop" dropStyle="combo" dx="26" sel="1" val="0">
  <itemLst>
    <item val="Consolidated"/>
    <item val="Non Consolidated"/>
    <item val="Total"/>
  </itemLst>
</formControlPr>
</file>

<file path=xl/ctrlProps/ctrlProp14.xml><?xml version="1.0" encoding="utf-8"?>
<formControlPr xmlns="http://schemas.microsoft.com/office/spreadsheetml/2009/9/main" objectType="Drop" dropStyle="combo" dx="26" sel="1" val="0">
  <itemLst>
    <item val="Value USD"/>
  </itemLst>
</formControlPr>
</file>

<file path=xl/ctrlProps/ctrlProp15.xml><?xml version="1.0" encoding="utf-8"?>
<formControlPr xmlns="http://schemas.microsoft.com/office/spreadsheetml/2009/9/main" objectType="Drop" dropStyle="combo" dx="26" sel="1" val="0">
  <itemLst>
    <item val="Total Cost"/>
  </itemLst>
</formControlPr>
</file>

<file path=xl/ctrlProps/ctrlProp16.xml><?xml version="1.0" encoding="utf-8"?>
<formControlPr xmlns="http://schemas.microsoft.com/office/spreadsheetml/2009/9/main" objectType="Drop" dropStyle="combo" dx="26" sel="1" val="0">
  <itemLst>
    <item val="Total"/>
  </itemLst>
</formControlPr>
</file>

<file path=xl/ctrlProps/ctrlProp17.xml><?xml version="1.0" encoding="utf-8"?>
<formControlPr xmlns="http://schemas.microsoft.com/office/spreadsheetml/2009/9/main" objectType="Drop" dropStyle="combo" dx="26" sel="1" val="0">
  <itemLst>
    <item val="Budget 2002"/>
  </itemLst>
</formControlPr>
</file>

<file path=xl/ctrlProps/ctrlProp18.xml><?xml version="1.0" encoding="utf-8"?>
<formControlPr xmlns="http://schemas.microsoft.com/office/spreadsheetml/2009/9/main" objectType="Drop" dropStyle="combo" dx="26" sel="1" val="0">
  <itemLst>
    <item val="Budget"/>
  </itemLst>
</formControlPr>
</file>

<file path=xl/ctrlProps/ctrlProp19.xml><?xml version="1.0" encoding="utf-8"?>
<formControlPr xmlns="http://schemas.microsoft.com/office/spreadsheetml/2009/9/main" objectType="Drop" dropStyle="combo" dx="26" sel="1" val="0">
  <itemLst>
    <item val="Legal"/>
  </itemLst>
</formControlPr>
</file>

<file path=xl/ctrlProps/ctrlProp2.xml><?xml version="1.0" encoding="utf-8"?>
<formControlPr xmlns="http://schemas.microsoft.com/office/spreadsheetml/2009/9/main" objectType="Drop" dropStyle="combo" dx="26" sel="1" val="0">
  <itemLst>
    <item val="Metals Middle Office"/>
  </itemLst>
</formControlPr>
</file>

<file path=xl/ctrlProps/ctrlProp20.xml><?xml version="1.0" encoding="utf-8"?>
<formControlPr xmlns="http://schemas.microsoft.com/office/spreadsheetml/2009/9/main" objectType="Drop" dropStyle="combo" dx="26" sel="1" val="0">
  <itemLst>
    <item val="Consolidated"/>
  </itemLst>
</formControlPr>
</file>

<file path=xl/ctrlProps/ctrlProp21.xml><?xml version="1.0" encoding="utf-8"?>
<formControlPr xmlns="http://schemas.microsoft.com/office/spreadsheetml/2009/9/main" objectType="Drop" dropStyle="combo" dx="26" sel="1" val="0">
  <itemLst>
    <item val="Value USD"/>
  </itemLst>
</formControlPr>
</file>

<file path=xl/ctrlProps/ctrlProp22.xml><?xml version="1.0" encoding="utf-8"?>
<formControlPr xmlns="http://schemas.microsoft.com/office/spreadsheetml/2009/9/main" objectType="Drop" dropStyle="combo" dx="26" sel="1" val="0">
  <itemLst>
    <item val="Total Cost"/>
  </itemLst>
</formControlPr>
</file>

<file path=xl/ctrlProps/ctrlProp23.xml><?xml version="1.0" encoding="utf-8"?>
<formControlPr xmlns="http://schemas.microsoft.com/office/spreadsheetml/2009/9/main" objectType="Drop" dropStyle="combo" dx="26" sel="1" val="0">
  <itemLst>
    <item val="Legal"/>
  </itemLst>
</formControlPr>
</file>

<file path=xl/ctrlProps/ctrlProp24.xml><?xml version="1.0" encoding="utf-8"?>
<formControlPr xmlns="http://schemas.microsoft.com/office/spreadsheetml/2009/9/main" objectType="Drop" dropStyle="combo" dx="26" sel="1" val="0">
  <itemLst>
    <item val="Budget 2002"/>
  </itemLst>
</formControlPr>
</file>

<file path=xl/ctrlProps/ctrlProp25.xml><?xml version="1.0" encoding="utf-8"?>
<formControlPr xmlns="http://schemas.microsoft.com/office/spreadsheetml/2009/9/main" objectType="Drop" dropStyle="combo" dx="26" sel="1" val="0">
  <itemLst>
    <item val="Forecast"/>
  </itemLst>
</formControlPr>
</file>

<file path=xl/ctrlProps/ctrlProp26.xml><?xml version="1.0" encoding="utf-8"?>
<formControlPr xmlns="http://schemas.microsoft.com/office/spreadsheetml/2009/9/main" objectType="Drop" dropStyle="combo" dx="26" sel="1" val="0">
  <itemLst>
    <item val="Legal"/>
  </itemLst>
</formControlPr>
</file>

<file path=xl/ctrlProps/ctrlProp27.xml><?xml version="1.0" encoding="utf-8"?>
<formControlPr xmlns="http://schemas.microsoft.com/office/spreadsheetml/2009/9/main" objectType="Drop" dropStyle="combo" dx="26" sel="1" val="0">
  <itemLst>
    <item val="Consolidated"/>
  </itemLst>
</formControlPr>
</file>

<file path=xl/ctrlProps/ctrlProp28.xml><?xml version="1.0" encoding="utf-8"?>
<formControlPr xmlns="http://schemas.microsoft.com/office/spreadsheetml/2009/9/main" objectType="Drop" dropStyle="combo" dx="26" sel="1" val="0">
  <itemLst>
    <item val="Value USD"/>
  </itemLst>
</formControlPr>
</file>

<file path=xl/ctrlProps/ctrlProp29.xml><?xml version="1.0" encoding="utf-8"?>
<formControlPr xmlns="http://schemas.microsoft.com/office/spreadsheetml/2009/9/main" objectType="Drop" dropStyle="combo" dx="26" sel="1" val="0">
  <itemLst>
    <item val="Total Cost"/>
  </itemLst>
</formControlPr>
</file>

<file path=xl/ctrlProps/ctrlProp3.xml><?xml version="1.0" encoding="utf-8"?>
<formControlPr xmlns="http://schemas.microsoft.com/office/spreadsheetml/2009/9/main" objectType="Drop" dropStyle="combo" dx="26" sel="1" val="0">
  <itemLst>
    <item val="Value USD"/>
  </itemLst>
</formControlPr>
</file>

<file path=xl/ctrlProps/ctrlProp30.xml><?xml version="1.0" encoding="utf-8"?>
<formControlPr xmlns="http://schemas.microsoft.com/office/spreadsheetml/2009/9/main" objectType="Drop" dropStyle="combo" dx="26" sel="1" val="0">
  <itemLst>
    <item val="Dec"/>
  </itemLst>
</formControlPr>
</file>

<file path=xl/ctrlProps/ctrlProp31.xml><?xml version="1.0" encoding="utf-8"?>
<formControlPr xmlns="http://schemas.microsoft.com/office/spreadsheetml/2009/9/main" objectType="Drop" dropStyle="combo" dx="26" sel="1" val="0">
  <itemLst>
    <item val="Budget 2002"/>
  </itemLst>
</formControlPr>
</file>

<file path=xl/ctrlProps/ctrlProp32.xml><?xml version="1.0" encoding="utf-8"?>
<formControlPr xmlns="http://schemas.microsoft.com/office/spreadsheetml/2009/9/main" objectType="Drop" dropStyle="combo" dx="26" sel="1" val="0">
  <itemLst>
    <item val="Dec"/>
  </itemLst>
</formControlPr>
</file>

<file path=xl/ctrlProps/ctrlProp4.xml><?xml version="1.0" encoding="utf-8"?>
<formControlPr xmlns="http://schemas.microsoft.com/office/spreadsheetml/2009/9/main" objectType="Drop" dropStyle="combo" dx="26" sel="1" val="0">
  <itemLst>
    <item val="Total Cost"/>
  </itemLst>
</formControlPr>
</file>

<file path=xl/ctrlProps/ctrlProp5.xml><?xml version="1.0" encoding="utf-8"?>
<formControlPr xmlns="http://schemas.microsoft.com/office/spreadsheetml/2009/9/main" objectType="Drop" dropStyle="combo" dx="26" sel="1" val="0">
  <itemLst>
    <item val="Total"/>
  </itemLst>
</formControlPr>
</file>

<file path=xl/ctrlProps/ctrlProp6.xml><?xml version="1.0" encoding="utf-8"?>
<formControlPr xmlns="http://schemas.microsoft.com/office/spreadsheetml/2009/9/main" objectType="Drop" dropStyle="combo" dx="26" sel="1" val="0">
  <itemLst>
    <item val="Budget 2002"/>
  </itemLst>
</formControlPr>
</file>

<file path=xl/ctrlProps/ctrlProp7.xml><?xml version="1.0" encoding="utf-8"?>
<formControlPr xmlns="http://schemas.microsoft.com/office/spreadsheetml/2009/9/main" objectType="Drop" dropStyle="combo" dx="26" sel="1" val="0">
  <itemLst>
    <item val="Legal"/>
  </itemLst>
</formControlPr>
</file>

<file path=xl/ctrlProps/ctrlProp8.xml><?xml version="1.0" encoding="utf-8"?>
<formControlPr xmlns="http://schemas.microsoft.com/office/spreadsheetml/2009/9/main" objectType="Drop" dropStyle="combo" dx="26" sel="1" val="0">
  <itemLst>
    <item val="No. of flights/nights"/>
  </itemLst>
</formControlPr>
</file>

<file path=xl/ctrlProps/ctrlProp9.xml><?xml version="1.0" encoding="utf-8"?>
<formControlPr xmlns="http://schemas.microsoft.com/office/spreadsheetml/2009/9/main" objectType="Drop" dropStyle="combo" dx="26" sel="1" val="0">
  <itemLst>
    <item val="Total"/>
  </itemLst>
</formControlPr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76200</xdr:rowOff>
    </xdr:from>
    <xdr:to>
      <xdr:col>14</xdr:col>
      <xdr:colOff>617220</xdr:colOff>
      <xdr:row>6</xdr:row>
      <xdr:rowOff>22860</xdr:rowOff>
    </xdr:to>
    <xdr:pic>
      <xdr:nvPicPr>
        <xdr:cNvPr id="12294" name="Picture 6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45720" y="76200"/>
          <a:ext cx="95250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335280</xdr:colOff>
      <xdr:row>0</xdr:row>
      <xdr:rowOff>68580</xdr:rowOff>
    </xdr:from>
    <xdr:to>
      <xdr:col>3</xdr:col>
      <xdr:colOff>30480</xdr:colOff>
      <xdr:row>3</xdr:row>
      <xdr:rowOff>68580</xdr:rowOff>
    </xdr:to>
    <xdr:sp macro="" textlink="">
      <xdr:nvSpPr>
        <xdr:cNvPr id="12292" name="Text Box 4"/>
        <xdr:cNvSpPr txBox="1">
          <a:spLocks noChangeArrowheads="1"/>
        </xdr:cNvSpPr>
      </xdr:nvSpPr>
      <xdr:spPr bwMode="auto">
        <a:xfrm>
          <a:off x="335280" y="68580"/>
          <a:ext cx="177546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Index</a:t>
          </a:r>
        </a:p>
      </xdr:txBody>
    </xdr:sp>
    <xdr:clientData/>
  </xdr:twoCellAnchor>
  <xdr:twoCellAnchor editAs="oneCell">
    <xdr:from>
      <xdr:col>11</xdr:col>
      <xdr:colOff>381000</xdr:colOff>
      <xdr:row>1</xdr:row>
      <xdr:rowOff>129540</xdr:rowOff>
    </xdr:from>
    <xdr:to>
      <xdr:col>12</xdr:col>
      <xdr:colOff>243840</xdr:colOff>
      <xdr:row>4</xdr:row>
      <xdr:rowOff>30480</xdr:rowOff>
    </xdr:to>
    <xdr:pic>
      <xdr:nvPicPr>
        <xdr:cNvPr id="122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9980" y="297180"/>
          <a:ext cx="48768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7620</xdr:rowOff>
    </xdr:from>
    <xdr:to>
      <xdr:col>16</xdr:col>
      <xdr:colOff>220980</xdr:colOff>
      <xdr:row>5</xdr:row>
      <xdr:rowOff>106680</xdr:rowOff>
    </xdr:to>
    <xdr:pic>
      <xdr:nvPicPr>
        <xdr:cNvPr id="63489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30480" y="7620"/>
          <a:ext cx="2222754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76200</xdr:colOff>
      <xdr:row>1</xdr:row>
      <xdr:rowOff>76200</xdr:rowOff>
    </xdr:from>
    <xdr:to>
      <xdr:col>15</xdr:col>
      <xdr:colOff>678180</xdr:colOff>
      <xdr:row>3</xdr:row>
      <xdr:rowOff>182880</xdr:rowOff>
    </xdr:to>
    <xdr:pic>
      <xdr:nvPicPr>
        <xdr:cNvPr id="63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15020" y="266700"/>
          <a:ext cx="60198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266700</xdr:colOff>
      <xdr:row>1</xdr:row>
      <xdr:rowOff>121920</xdr:rowOff>
    </xdr:from>
    <xdr:to>
      <xdr:col>3</xdr:col>
      <xdr:colOff>121920</xdr:colOff>
      <xdr:row>3</xdr:row>
      <xdr:rowOff>144780</xdr:rowOff>
    </xdr:to>
    <xdr:sp macro="" textlink="">
      <xdr:nvSpPr>
        <xdr:cNvPr id="63491" name="Text Box 3"/>
        <xdr:cNvSpPr txBox="1">
          <a:spLocks noChangeArrowheads="1"/>
        </xdr:cNvSpPr>
      </xdr:nvSpPr>
      <xdr:spPr bwMode="auto">
        <a:xfrm>
          <a:off x="266700" y="312420"/>
          <a:ext cx="5798820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99CCFF" mc:Ignorable="a14" a14:legacySpreadsheetColorIndex="44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2002 Allocations</a:t>
          </a:r>
        </a:p>
      </xdr:txBody>
    </xdr:sp>
    <xdr:clientData/>
  </xdr:twoCellAnchor>
  <xdr:twoCellAnchor>
    <xdr:from>
      <xdr:col>4</xdr:col>
      <xdr:colOff>152400</xdr:colOff>
      <xdr:row>9</xdr:row>
      <xdr:rowOff>106680</xdr:rowOff>
    </xdr:from>
    <xdr:to>
      <xdr:col>16</xdr:col>
      <xdr:colOff>30480</xdr:colOff>
      <xdr:row>91</xdr:row>
      <xdr:rowOff>0</xdr:rowOff>
    </xdr:to>
    <xdr:graphicFrame macro="">
      <xdr:nvGraphicFramePr>
        <xdr:cNvPr id="6349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76200</xdr:rowOff>
    </xdr:from>
    <xdr:to>
      <xdr:col>7</xdr:col>
      <xdr:colOff>266700</xdr:colOff>
      <xdr:row>7</xdr:row>
      <xdr:rowOff>30480</xdr:rowOff>
    </xdr:to>
    <xdr:pic>
      <xdr:nvPicPr>
        <xdr:cNvPr id="44033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68580" y="76200"/>
          <a:ext cx="11224260" cy="1127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541020</xdr:colOff>
      <xdr:row>1</xdr:row>
      <xdr:rowOff>91440</xdr:rowOff>
    </xdr:from>
    <xdr:to>
      <xdr:col>5</xdr:col>
      <xdr:colOff>1135380</xdr:colOff>
      <xdr:row>4</xdr:row>
      <xdr:rowOff>91440</xdr:rowOff>
    </xdr:to>
    <xdr:pic>
      <xdr:nvPicPr>
        <xdr:cNvPr id="440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259080"/>
          <a:ext cx="59436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266700</xdr:colOff>
      <xdr:row>1</xdr:row>
      <xdr:rowOff>129540</xdr:rowOff>
    </xdr:from>
    <xdr:to>
      <xdr:col>2</xdr:col>
      <xdr:colOff>830580</xdr:colOff>
      <xdr:row>3</xdr:row>
      <xdr:rowOff>160020</xdr:rowOff>
    </xdr:to>
    <xdr:sp macro="" textlink="">
      <xdr:nvSpPr>
        <xdr:cNvPr id="44035" name="Text Box 3"/>
        <xdr:cNvSpPr txBox="1">
          <a:spLocks noChangeArrowheads="1"/>
        </xdr:cNvSpPr>
      </xdr:nvSpPr>
      <xdr:spPr bwMode="auto">
        <a:xfrm>
          <a:off x="266700" y="297180"/>
          <a:ext cx="358902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99CCFF" mc:Ignorable="a14" a14:legacySpreadsheetColorIndex="44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Corporate &amp; ENA Allocations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76200</xdr:rowOff>
    </xdr:from>
    <xdr:to>
      <xdr:col>12</xdr:col>
      <xdr:colOff>556260</xdr:colOff>
      <xdr:row>6</xdr:row>
      <xdr:rowOff>7620</xdr:rowOff>
    </xdr:to>
    <xdr:pic>
      <xdr:nvPicPr>
        <xdr:cNvPr id="40964" name="Picture 4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38100" y="76200"/>
          <a:ext cx="1245108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1310640</xdr:colOff>
      <xdr:row>1</xdr:row>
      <xdr:rowOff>129540</xdr:rowOff>
    </xdr:from>
    <xdr:to>
      <xdr:col>7</xdr:col>
      <xdr:colOff>594360</xdr:colOff>
      <xdr:row>4</xdr:row>
      <xdr:rowOff>129540</xdr:rowOff>
    </xdr:to>
    <xdr:pic>
      <xdr:nvPicPr>
        <xdr:cNvPr id="409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1540" y="297180"/>
          <a:ext cx="59436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266700</xdr:colOff>
      <xdr:row>1</xdr:row>
      <xdr:rowOff>129540</xdr:rowOff>
    </xdr:from>
    <xdr:to>
      <xdr:col>4</xdr:col>
      <xdr:colOff>1455420</xdr:colOff>
      <xdr:row>3</xdr:row>
      <xdr:rowOff>144780</xdr:rowOff>
    </xdr:to>
    <xdr:sp macro="" textlink="">
      <xdr:nvSpPr>
        <xdr:cNvPr id="40963" name="Text Box 3"/>
        <xdr:cNvSpPr txBox="1">
          <a:spLocks noChangeArrowheads="1"/>
        </xdr:cNvSpPr>
      </xdr:nvSpPr>
      <xdr:spPr bwMode="auto">
        <a:xfrm>
          <a:off x="266700" y="297180"/>
          <a:ext cx="5654040" cy="350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99CCFF" mc:Ignorable="a14" a14:legacySpreadsheetColorIndex="44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RUN RATE ANALYSIS 2002 VS 2001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30480</xdr:rowOff>
    </xdr:from>
    <xdr:to>
      <xdr:col>15</xdr:col>
      <xdr:colOff>586740</xdr:colOff>
      <xdr:row>5</xdr:row>
      <xdr:rowOff>129540</xdr:rowOff>
    </xdr:to>
    <xdr:pic>
      <xdr:nvPicPr>
        <xdr:cNvPr id="14337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68580" y="30480"/>
          <a:ext cx="989076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304800</xdr:colOff>
      <xdr:row>1</xdr:row>
      <xdr:rowOff>30480</xdr:rowOff>
    </xdr:from>
    <xdr:to>
      <xdr:col>12</xdr:col>
      <xdr:colOff>304800</xdr:colOff>
      <xdr:row>4</xdr:row>
      <xdr:rowOff>22860</xdr:rowOff>
    </xdr:to>
    <xdr:pic>
      <xdr:nvPicPr>
        <xdr:cNvPr id="1433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8040" y="198120"/>
          <a:ext cx="62484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45720</xdr:rowOff>
    </xdr:from>
    <xdr:to>
      <xdr:col>11</xdr:col>
      <xdr:colOff>411480</xdr:colOff>
      <xdr:row>3</xdr:row>
      <xdr:rowOff>68580</xdr:rowOff>
    </xdr:to>
    <xdr:pic>
      <xdr:nvPicPr>
        <xdr:cNvPr id="22529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38100" y="45720"/>
          <a:ext cx="1264920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30480</xdr:colOff>
      <xdr:row>0</xdr:row>
      <xdr:rowOff>152400</xdr:rowOff>
    </xdr:from>
    <xdr:to>
      <xdr:col>10</xdr:col>
      <xdr:colOff>533400</xdr:colOff>
      <xdr:row>1</xdr:row>
      <xdr:rowOff>198120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365760" y="152400"/>
          <a:ext cx="745998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2002 Expense Analysis </a:t>
          </a:r>
        </a:p>
      </xdr:txBody>
    </xdr:sp>
    <xdr:clientData/>
  </xdr:twoCellAnchor>
  <xdr:twoCellAnchor editAs="oneCell">
    <xdr:from>
      <xdr:col>10</xdr:col>
      <xdr:colOff>2308860</xdr:colOff>
      <xdr:row>0</xdr:row>
      <xdr:rowOff>228600</xdr:rowOff>
    </xdr:from>
    <xdr:to>
      <xdr:col>10</xdr:col>
      <xdr:colOff>2865120</xdr:colOff>
      <xdr:row>2</xdr:row>
      <xdr:rowOff>76200</xdr:rowOff>
    </xdr:to>
    <xdr:pic>
      <xdr:nvPicPr>
        <xdr:cNvPr id="2253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0" y="228600"/>
          <a:ext cx="55626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38100</xdr:rowOff>
    </xdr:from>
    <xdr:to>
      <xdr:col>11</xdr:col>
      <xdr:colOff>403860</xdr:colOff>
      <xdr:row>3</xdr:row>
      <xdr:rowOff>68580</xdr:rowOff>
    </xdr:to>
    <xdr:pic>
      <xdr:nvPicPr>
        <xdr:cNvPr id="24577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45720" y="38100"/>
          <a:ext cx="12893040" cy="891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30480</xdr:colOff>
      <xdr:row>0</xdr:row>
      <xdr:rowOff>152400</xdr:rowOff>
    </xdr:from>
    <xdr:to>
      <xdr:col>10</xdr:col>
      <xdr:colOff>525780</xdr:colOff>
      <xdr:row>1</xdr:row>
      <xdr:rowOff>198120</xdr:rowOff>
    </xdr:to>
    <xdr:sp macro="" textlink="">
      <xdr:nvSpPr>
        <xdr:cNvPr id="24578" name="Text Box 2"/>
        <xdr:cNvSpPr txBox="1">
          <a:spLocks noChangeArrowheads="1"/>
        </xdr:cNvSpPr>
      </xdr:nvSpPr>
      <xdr:spPr bwMode="auto">
        <a:xfrm>
          <a:off x="533400" y="152400"/>
          <a:ext cx="70637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2002 Expense Analysis </a:t>
          </a:r>
        </a:p>
      </xdr:txBody>
    </xdr:sp>
    <xdr:clientData/>
  </xdr:twoCellAnchor>
  <xdr:twoCellAnchor editAs="oneCell">
    <xdr:from>
      <xdr:col>10</xdr:col>
      <xdr:colOff>2537460</xdr:colOff>
      <xdr:row>1</xdr:row>
      <xdr:rowOff>45720</xdr:rowOff>
    </xdr:from>
    <xdr:to>
      <xdr:col>10</xdr:col>
      <xdr:colOff>3093720</xdr:colOff>
      <xdr:row>2</xdr:row>
      <xdr:rowOff>137160</xdr:rowOff>
    </xdr:to>
    <xdr:pic>
      <xdr:nvPicPr>
        <xdr:cNvPr id="245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8820" y="281940"/>
          <a:ext cx="55626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30480</xdr:rowOff>
    </xdr:from>
    <xdr:to>
      <xdr:col>11</xdr:col>
      <xdr:colOff>403860</xdr:colOff>
      <xdr:row>3</xdr:row>
      <xdr:rowOff>68580</xdr:rowOff>
    </xdr:to>
    <xdr:pic>
      <xdr:nvPicPr>
        <xdr:cNvPr id="32769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45720" y="30480"/>
          <a:ext cx="13449300" cy="899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30480</xdr:colOff>
      <xdr:row>0</xdr:row>
      <xdr:rowOff>152400</xdr:rowOff>
    </xdr:from>
    <xdr:to>
      <xdr:col>10</xdr:col>
      <xdr:colOff>533400</xdr:colOff>
      <xdr:row>1</xdr:row>
      <xdr:rowOff>198120</xdr:rowOff>
    </xdr:to>
    <xdr:sp macro="" textlink="">
      <xdr:nvSpPr>
        <xdr:cNvPr id="32770" name="Text Box 2"/>
        <xdr:cNvSpPr txBox="1">
          <a:spLocks noChangeArrowheads="1"/>
        </xdr:cNvSpPr>
      </xdr:nvSpPr>
      <xdr:spPr bwMode="auto">
        <a:xfrm>
          <a:off x="533400" y="152400"/>
          <a:ext cx="761238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2002 Expense Analysis</a:t>
          </a:r>
          <a:r>
            <a:rPr lang="en-US" sz="1800" b="1" i="0" u="none" strike="noStrike" baseline="0">
              <a:solidFill>
                <a:srgbClr val="CCFFFF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 editAs="oneCell">
    <xdr:from>
      <xdr:col>10</xdr:col>
      <xdr:colOff>2430780</xdr:colOff>
      <xdr:row>1</xdr:row>
      <xdr:rowOff>68580</xdr:rowOff>
    </xdr:from>
    <xdr:to>
      <xdr:col>10</xdr:col>
      <xdr:colOff>2994660</xdr:colOff>
      <xdr:row>2</xdr:row>
      <xdr:rowOff>152400</xdr:rowOff>
    </xdr:to>
    <xdr:pic>
      <xdr:nvPicPr>
        <xdr:cNvPr id="3277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3160" y="304800"/>
          <a:ext cx="56388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30480</xdr:rowOff>
    </xdr:from>
    <xdr:to>
      <xdr:col>15</xdr:col>
      <xdr:colOff>563880</xdr:colOff>
      <xdr:row>6</xdr:row>
      <xdr:rowOff>0</xdr:rowOff>
    </xdr:to>
    <xdr:pic>
      <xdr:nvPicPr>
        <xdr:cNvPr id="17409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7620" y="30480"/>
          <a:ext cx="992886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304800</xdr:colOff>
      <xdr:row>1</xdr:row>
      <xdr:rowOff>106680</xdr:rowOff>
    </xdr:from>
    <xdr:to>
      <xdr:col>12</xdr:col>
      <xdr:colOff>167640</xdr:colOff>
      <xdr:row>4</xdr:row>
      <xdr:rowOff>7620</xdr:rowOff>
    </xdr:to>
    <xdr:pic>
      <xdr:nvPicPr>
        <xdr:cNvPr id="174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8040" y="274320"/>
          <a:ext cx="48768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68580</xdr:rowOff>
    </xdr:from>
    <xdr:to>
      <xdr:col>10</xdr:col>
      <xdr:colOff>38100</xdr:colOff>
      <xdr:row>6</xdr:row>
      <xdr:rowOff>45720</xdr:rowOff>
    </xdr:to>
    <xdr:pic>
      <xdr:nvPicPr>
        <xdr:cNvPr id="8214" name="Picture 22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38100" y="68580"/>
          <a:ext cx="9989820" cy="982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739140</xdr:colOff>
      <xdr:row>2</xdr:row>
      <xdr:rowOff>76200</xdr:rowOff>
    </xdr:from>
    <xdr:to>
      <xdr:col>9</xdr:col>
      <xdr:colOff>342900</xdr:colOff>
      <xdr:row>4</xdr:row>
      <xdr:rowOff>144780</xdr:rowOff>
    </xdr:to>
    <xdr:pic>
      <xdr:nvPicPr>
        <xdr:cNvPr id="821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3020" y="411480"/>
          <a:ext cx="48768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419100</xdr:colOff>
      <xdr:row>1</xdr:row>
      <xdr:rowOff>22860</xdr:rowOff>
    </xdr:from>
    <xdr:to>
      <xdr:col>5</xdr:col>
      <xdr:colOff>784860</xdr:colOff>
      <xdr:row>4</xdr:row>
      <xdr:rowOff>22860</xdr:rowOff>
    </xdr:to>
    <xdr:sp macro="" textlink="">
      <xdr:nvSpPr>
        <xdr:cNvPr id="8216" name="Text Box 24"/>
        <xdr:cNvSpPr txBox="1">
          <a:spLocks noChangeArrowheads="1"/>
        </xdr:cNvSpPr>
      </xdr:nvSpPr>
      <xdr:spPr bwMode="auto">
        <a:xfrm>
          <a:off x="419100" y="190500"/>
          <a:ext cx="557022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FFFFFF" mc:Ignorable="a14" a14:legacySpreadsheetColorIndex="9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Detailed Expenses by Cost Centre 2002 Plan vs 2001</a:t>
          </a:r>
        </a:p>
        <a:p>
          <a:pPr algn="l" rtl="0">
            <a:defRPr sz="1000"/>
          </a:pPr>
          <a:endParaRPr lang="en-US" sz="1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5</xdr:row>
      <xdr:rowOff>144780</xdr:rowOff>
    </xdr:to>
    <xdr:pic>
      <xdr:nvPicPr>
        <xdr:cNvPr id="31745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0"/>
          <a:ext cx="14478000" cy="982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144780</xdr:colOff>
      <xdr:row>2</xdr:row>
      <xdr:rowOff>7620</xdr:rowOff>
    </xdr:from>
    <xdr:to>
      <xdr:col>11</xdr:col>
      <xdr:colOff>632460</xdr:colOff>
      <xdr:row>4</xdr:row>
      <xdr:rowOff>76200</xdr:rowOff>
    </xdr:to>
    <xdr:pic>
      <xdr:nvPicPr>
        <xdr:cNvPr id="31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3740" y="342900"/>
          <a:ext cx="48768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419100</xdr:colOff>
      <xdr:row>1</xdr:row>
      <xdr:rowOff>22860</xdr:rowOff>
    </xdr:from>
    <xdr:to>
      <xdr:col>8</xdr:col>
      <xdr:colOff>358140</xdr:colOff>
      <xdr:row>4</xdr:row>
      <xdr:rowOff>22860</xdr:rowOff>
    </xdr:to>
    <xdr:sp macro="" textlink="">
      <xdr:nvSpPr>
        <xdr:cNvPr id="31747" name="Text Box 3"/>
        <xdr:cNvSpPr txBox="1">
          <a:spLocks noChangeArrowheads="1"/>
        </xdr:cNvSpPr>
      </xdr:nvSpPr>
      <xdr:spPr bwMode="auto">
        <a:xfrm>
          <a:off x="419100" y="190500"/>
          <a:ext cx="785622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FFFFFF" mc:Ignorable="a14" a14:legacySpreadsheetColorIndex="9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Detailed Expenses by Period  2002 Plan vs 2001</a:t>
          </a:r>
        </a:p>
        <a:p>
          <a:pPr algn="l" rtl="0">
            <a:defRPr sz="1000"/>
          </a:pPr>
          <a:endParaRPr lang="en-US" sz="1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106680</xdr:rowOff>
    </xdr:from>
    <xdr:to>
      <xdr:col>17</xdr:col>
      <xdr:colOff>723900</xdr:colOff>
      <xdr:row>8</xdr:row>
      <xdr:rowOff>68580</xdr:rowOff>
    </xdr:to>
    <xdr:pic>
      <xdr:nvPicPr>
        <xdr:cNvPr id="20496" name="Picture 16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106680"/>
          <a:ext cx="192557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1051560</xdr:colOff>
      <xdr:row>1</xdr:row>
      <xdr:rowOff>106680</xdr:rowOff>
    </xdr:from>
    <xdr:to>
      <xdr:col>13</xdr:col>
      <xdr:colOff>822960</xdr:colOff>
      <xdr:row>5</xdr:row>
      <xdr:rowOff>7620</xdr:rowOff>
    </xdr:to>
    <xdr:pic>
      <xdr:nvPicPr>
        <xdr:cNvPr id="204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73200" y="274320"/>
          <a:ext cx="86106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358140</xdr:colOff>
      <xdr:row>3</xdr:row>
      <xdr:rowOff>99060</xdr:rowOff>
    </xdr:to>
    <xdr:sp macro="" textlink="">
      <xdr:nvSpPr>
        <xdr:cNvPr id="20483" name="Text Box 3"/>
        <xdr:cNvSpPr txBox="1">
          <a:spLocks noChangeArrowheads="1"/>
        </xdr:cNvSpPr>
      </xdr:nvSpPr>
      <xdr:spPr bwMode="auto">
        <a:xfrm>
          <a:off x="0" y="0"/>
          <a:ext cx="118110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CCFFFF"/>
              </a:solidFill>
              <a:latin typeface="Times New Roman"/>
              <a:cs typeface="Times New Roman"/>
            </a:rPr>
            <a:t>    </a:t>
          </a: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Summary PL</a:t>
          </a: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Summary PL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Scandinavia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CE1 Full Year G&amp;A v Budget</a:t>
          </a:r>
        </a:p>
      </xdr:txBody>
    </xdr:sp>
    <xdr:clientData/>
  </xdr:twoCellAnchor>
  <xdr:twoCellAnchor>
    <xdr:from>
      <xdr:col>0</xdr:col>
      <xdr:colOff>304800</xdr:colOff>
      <xdr:row>1</xdr:row>
      <xdr:rowOff>68580</xdr:rowOff>
    </xdr:from>
    <xdr:to>
      <xdr:col>5</xdr:col>
      <xdr:colOff>541020</xdr:colOff>
      <xdr:row>5</xdr:row>
      <xdr:rowOff>91440</xdr:rowOff>
    </xdr:to>
    <xdr:sp macro="" textlink="">
      <xdr:nvSpPr>
        <xdr:cNvPr id="20487" name="Text Box 7"/>
        <xdr:cNvSpPr txBox="1">
          <a:spLocks noChangeArrowheads="1"/>
        </xdr:cNvSpPr>
      </xdr:nvSpPr>
      <xdr:spPr bwMode="auto">
        <a:xfrm>
          <a:off x="304800" y="236220"/>
          <a:ext cx="5417820" cy="69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Cost Summary</a:t>
          </a:r>
        </a:p>
      </xdr:txBody>
    </xdr:sp>
    <xdr:clientData/>
  </xdr:twoCellAnchor>
  <xdr:twoCellAnchor>
    <xdr:from>
      <xdr:col>2</xdr:col>
      <xdr:colOff>7620</xdr:colOff>
      <xdr:row>27</xdr:row>
      <xdr:rowOff>0</xdr:rowOff>
    </xdr:from>
    <xdr:to>
      <xdr:col>12</xdr:col>
      <xdr:colOff>1066800</xdr:colOff>
      <xdr:row>43</xdr:row>
      <xdr:rowOff>129540</xdr:rowOff>
    </xdr:to>
    <xdr:graphicFrame macro="">
      <xdr:nvGraphicFramePr>
        <xdr:cNvPr id="2049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10</xdr:col>
      <xdr:colOff>0</xdr:colOff>
      <xdr:row>17</xdr:row>
      <xdr:rowOff>0</xdr:rowOff>
    </xdr:to>
    <xdr:sp macro="" textlink="">
      <xdr:nvSpPr>
        <xdr:cNvPr id="20500" name="Rectangle 20"/>
        <xdr:cNvSpPr>
          <a:spLocks noChangeArrowheads="1"/>
        </xdr:cNvSpPr>
      </xdr:nvSpPr>
      <xdr:spPr bwMode="auto">
        <a:xfrm>
          <a:off x="9250680" y="1889760"/>
          <a:ext cx="1463040" cy="15544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358140</xdr:colOff>
      <xdr:row>5</xdr:row>
      <xdr:rowOff>0</xdr:rowOff>
    </xdr:to>
    <xdr:pic>
      <xdr:nvPicPr>
        <xdr:cNvPr id="33793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0"/>
          <a:ext cx="1160526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30480</xdr:colOff>
      <xdr:row>1</xdr:row>
      <xdr:rowOff>45720</xdr:rowOff>
    </xdr:from>
    <xdr:to>
      <xdr:col>12</xdr:col>
      <xdr:colOff>518160</xdr:colOff>
      <xdr:row>3</xdr:row>
      <xdr:rowOff>121920</xdr:rowOff>
    </xdr:to>
    <xdr:pic>
      <xdr:nvPicPr>
        <xdr:cNvPr id="337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8560" y="213360"/>
          <a:ext cx="487680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510540</xdr:colOff>
      <xdr:row>6</xdr:row>
      <xdr:rowOff>30480</xdr:rowOff>
    </xdr:to>
    <xdr:pic>
      <xdr:nvPicPr>
        <xdr:cNvPr id="37889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0"/>
          <a:ext cx="1552194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548640</xdr:colOff>
      <xdr:row>1</xdr:row>
      <xdr:rowOff>38100</xdr:rowOff>
    </xdr:from>
    <xdr:to>
      <xdr:col>9</xdr:col>
      <xdr:colOff>304800</xdr:colOff>
      <xdr:row>4</xdr:row>
      <xdr:rowOff>30480</xdr:rowOff>
    </xdr:to>
    <xdr:pic>
      <xdr:nvPicPr>
        <xdr:cNvPr id="378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3220" y="205740"/>
          <a:ext cx="647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60960</xdr:colOff>
      <xdr:row>1</xdr:row>
      <xdr:rowOff>0</xdr:rowOff>
    </xdr:from>
    <xdr:to>
      <xdr:col>4</xdr:col>
      <xdr:colOff>449580</xdr:colOff>
      <xdr:row>4</xdr:row>
      <xdr:rowOff>0</xdr:rowOff>
    </xdr:to>
    <xdr:sp macro="" textlink="">
      <xdr:nvSpPr>
        <xdr:cNvPr id="37939" name="Text Box 51"/>
        <xdr:cNvSpPr txBox="1">
          <a:spLocks noChangeArrowheads="1"/>
        </xdr:cNvSpPr>
      </xdr:nvSpPr>
      <xdr:spPr bwMode="auto">
        <a:xfrm>
          <a:off x="685800" y="167640"/>
          <a:ext cx="494538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Region Detailed Expense by CC - 2002</a:t>
          </a:r>
        </a:p>
        <a:p>
          <a:pPr algn="l" rtl="0">
            <a:defRPr sz="1000"/>
          </a:pPr>
          <a:endParaRPr lang="en-US" sz="1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2</xdr:col>
          <xdr:colOff>0</xdr:colOff>
          <xdr:row>11</xdr:row>
          <xdr:rowOff>0</xdr:rowOff>
        </xdr:to>
        <xdr:sp macro="" textlink="">
          <xdr:nvSpPr>
            <xdr:cNvPr id="38081" name="adaytum_page_1_drop_1" hidden="1">
              <a:extLst>
                <a:ext uri="{63B3BB69-23CF-44E3-9099-C40C66FF867C}">
                  <a14:compatExt spid="_x0000_s38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2</xdr:col>
          <xdr:colOff>1051560</xdr:colOff>
          <xdr:row>11</xdr:row>
          <xdr:rowOff>0</xdr:rowOff>
        </xdr:to>
        <xdr:sp macro="" textlink="">
          <xdr:nvSpPr>
            <xdr:cNvPr id="38083" name="adaytum_page_1_drop_2" hidden="1">
              <a:extLst>
                <a:ext uri="{63B3BB69-23CF-44E3-9099-C40C66FF867C}">
                  <a14:compatExt spid="_x0000_s38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38085" name="adaytum_page_1_drop_3" hidden="1">
              <a:extLst>
                <a:ext uri="{63B3BB69-23CF-44E3-9099-C40C66FF867C}">
                  <a14:compatExt spid="_x0000_s38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38087" name="adaytum_page_1_drop_4" hidden="1">
              <a:extLst>
                <a:ext uri="{63B3BB69-23CF-44E3-9099-C40C66FF867C}">
                  <a14:compatExt spid="_x0000_s38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495300</xdr:colOff>
      <xdr:row>5</xdr:row>
      <xdr:rowOff>160020</xdr:rowOff>
    </xdr:to>
    <xdr:pic>
      <xdr:nvPicPr>
        <xdr:cNvPr id="56321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0"/>
          <a:ext cx="6210300" cy="99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510540</xdr:colOff>
      <xdr:row>1</xdr:row>
      <xdr:rowOff>45720</xdr:rowOff>
    </xdr:from>
    <xdr:to>
      <xdr:col>6</xdr:col>
      <xdr:colOff>350520</xdr:colOff>
      <xdr:row>4</xdr:row>
      <xdr:rowOff>38100</xdr:rowOff>
    </xdr:to>
    <xdr:pic>
      <xdr:nvPicPr>
        <xdr:cNvPr id="563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5440" y="213360"/>
          <a:ext cx="64008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60960</xdr:colOff>
      <xdr:row>1</xdr:row>
      <xdr:rowOff>0</xdr:rowOff>
    </xdr:from>
    <xdr:to>
      <xdr:col>4</xdr:col>
      <xdr:colOff>449580</xdr:colOff>
      <xdr:row>4</xdr:row>
      <xdr:rowOff>0</xdr:rowOff>
    </xdr:to>
    <xdr:sp macro="" textlink="">
      <xdr:nvSpPr>
        <xdr:cNvPr id="56340" name="Text Box 20"/>
        <xdr:cNvSpPr txBox="1">
          <a:spLocks noChangeArrowheads="1"/>
        </xdr:cNvSpPr>
      </xdr:nvSpPr>
      <xdr:spPr bwMode="auto">
        <a:xfrm>
          <a:off x="632460" y="167640"/>
          <a:ext cx="390906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Flight Details by CC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1203960</xdr:colOff>
          <xdr:row>12</xdr:row>
          <xdr:rowOff>0</xdr:rowOff>
        </xdr:to>
        <xdr:sp macro="" textlink="">
          <xdr:nvSpPr>
            <xdr:cNvPr id="56353" name="adaytum_page_2_drop_1" hidden="1">
              <a:extLst>
                <a:ext uri="{63B3BB69-23CF-44E3-9099-C40C66FF867C}">
                  <a14:compatExt spid="_x0000_s56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56355" name="adaytum_page_2_drop_2" hidden="1">
              <a:extLst>
                <a:ext uri="{63B3BB69-23CF-44E3-9099-C40C66FF867C}">
                  <a14:compatExt spid="_x0000_s56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56357" name="adaytum_page_2_drop_3" hidden="1">
              <a:extLst>
                <a:ext uri="{63B3BB69-23CF-44E3-9099-C40C66FF867C}">
                  <a14:compatExt spid="_x0000_s56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5</xdr:col>
          <xdr:colOff>0</xdr:colOff>
          <xdr:row>12</xdr:row>
          <xdr:rowOff>0</xdr:rowOff>
        </xdr:to>
        <xdr:sp macro="" textlink="">
          <xdr:nvSpPr>
            <xdr:cNvPr id="56359" name="adaytum_page_2_drop_4" hidden="1">
              <a:extLst>
                <a:ext uri="{63B3BB69-23CF-44E3-9099-C40C66FF867C}">
                  <a14:compatExt spid="_x0000_s56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30480</xdr:rowOff>
    </xdr:from>
    <xdr:to>
      <xdr:col>14</xdr:col>
      <xdr:colOff>563880</xdr:colOff>
      <xdr:row>6</xdr:row>
      <xdr:rowOff>30480</xdr:rowOff>
    </xdr:to>
    <xdr:pic>
      <xdr:nvPicPr>
        <xdr:cNvPr id="60417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30480" y="30480"/>
          <a:ext cx="10172700" cy="1005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182880</xdr:colOff>
      <xdr:row>1</xdr:row>
      <xdr:rowOff>0</xdr:rowOff>
    </xdr:from>
    <xdr:to>
      <xdr:col>7</xdr:col>
      <xdr:colOff>236220</xdr:colOff>
      <xdr:row>4</xdr:row>
      <xdr:rowOff>0</xdr:rowOff>
    </xdr:to>
    <xdr:sp macro="" textlink="">
      <xdr:nvSpPr>
        <xdr:cNvPr id="60419" name="Text Box 3"/>
        <xdr:cNvSpPr txBox="1">
          <a:spLocks noChangeArrowheads="1"/>
        </xdr:cNvSpPr>
      </xdr:nvSpPr>
      <xdr:spPr bwMode="auto">
        <a:xfrm>
          <a:off x="182880" y="167640"/>
          <a:ext cx="477012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Data Input Page</a:t>
          </a:r>
        </a:p>
      </xdr:txBody>
    </xdr:sp>
    <xdr:clientData/>
  </xdr:twoCellAnchor>
  <xdr:twoCellAnchor editAs="oneCell">
    <xdr:from>
      <xdr:col>10</xdr:col>
      <xdr:colOff>457200</xdr:colOff>
      <xdr:row>1</xdr:row>
      <xdr:rowOff>160020</xdr:rowOff>
    </xdr:from>
    <xdr:to>
      <xdr:col>11</xdr:col>
      <xdr:colOff>480060</xdr:colOff>
      <xdr:row>4</xdr:row>
      <xdr:rowOff>144780</xdr:rowOff>
    </xdr:to>
    <xdr:pic>
      <xdr:nvPicPr>
        <xdr:cNvPr id="604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7140" y="327660"/>
          <a:ext cx="64770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1104900</xdr:colOff>
      <xdr:row>5</xdr:row>
      <xdr:rowOff>160020</xdr:rowOff>
    </xdr:to>
    <xdr:pic>
      <xdr:nvPicPr>
        <xdr:cNvPr id="57345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0"/>
          <a:ext cx="11978640" cy="99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403860</xdr:colOff>
      <xdr:row>1</xdr:row>
      <xdr:rowOff>106680</xdr:rowOff>
    </xdr:from>
    <xdr:to>
      <xdr:col>8</xdr:col>
      <xdr:colOff>1051560</xdr:colOff>
      <xdr:row>4</xdr:row>
      <xdr:rowOff>99060</xdr:rowOff>
    </xdr:to>
    <xdr:pic>
      <xdr:nvPicPr>
        <xdr:cNvPr id="573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2220" y="274320"/>
          <a:ext cx="647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57361" name="adaytum_page_3_drop_1" hidden="1">
              <a:extLst>
                <a:ext uri="{63B3BB69-23CF-44E3-9099-C40C66FF867C}">
                  <a14:compatExt spid="_x0000_s57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57362" name="adaytum_page_3_drop_2" hidden="1">
              <a:extLst>
                <a:ext uri="{63B3BB69-23CF-44E3-9099-C40C66FF867C}">
                  <a14:compatExt spid="_x0000_s57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0</xdr:rowOff>
        </xdr:from>
        <xdr:to>
          <xdr:col>4</xdr:col>
          <xdr:colOff>0</xdr:colOff>
          <xdr:row>29</xdr:row>
          <xdr:rowOff>0</xdr:rowOff>
        </xdr:to>
        <xdr:sp macro="" textlink="">
          <xdr:nvSpPr>
            <xdr:cNvPr id="57363" name="adaytum_page_3_drop_3" hidden="1">
              <a:extLst>
                <a:ext uri="{63B3BB69-23CF-44E3-9099-C40C66FF867C}">
                  <a14:compatExt spid="_x0000_s57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60960</xdr:colOff>
      <xdr:row>1</xdr:row>
      <xdr:rowOff>0</xdr:rowOff>
    </xdr:from>
    <xdr:to>
      <xdr:col>4</xdr:col>
      <xdr:colOff>0</xdr:colOff>
      <xdr:row>4</xdr:row>
      <xdr:rowOff>0</xdr:rowOff>
    </xdr:to>
    <xdr:sp macro="" textlink="">
      <xdr:nvSpPr>
        <xdr:cNvPr id="57364" name="Text Box 20"/>
        <xdr:cNvSpPr txBox="1">
          <a:spLocks noChangeArrowheads="1"/>
        </xdr:cNvSpPr>
      </xdr:nvSpPr>
      <xdr:spPr bwMode="auto">
        <a:xfrm>
          <a:off x="685800" y="167640"/>
          <a:ext cx="453390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Region Detailed Expense by CC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2</xdr:col>
          <xdr:colOff>0</xdr:colOff>
          <xdr:row>12</xdr:row>
          <xdr:rowOff>0</xdr:rowOff>
        </xdr:to>
        <xdr:sp macro="" textlink="">
          <xdr:nvSpPr>
            <xdr:cNvPr id="57460" name="adaytum_page_1_drop_1" hidden="1">
              <a:extLst>
                <a:ext uri="{63B3BB69-23CF-44E3-9099-C40C66FF867C}">
                  <a14:compatExt spid="_x0000_s5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57462" name="adaytum_page_1_drop_2" hidden="1">
              <a:extLst>
                <a:ext uri="{63B3BB69-23CF-44E3-9099-C40C66FF867C}">
                  <a14:compatExt spid="_x0000_s5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57464" name="adaytum_page_1_drop_3" hidden="1">
              <a:extLst>
                <a:ext uri="{63B3BB69-23CF-44E3-9099-C40C66FF867C}">
                  <a14:compatExt spid="_x0000_s57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5</xdr:col>
          <xdr:colOff>0</xdr:colOff>
          <xdr:row>12</xdr:row>
          <xdr:rowOff>0</xdr:rowOff>
        </xdr:to>
        <xdr:sp macro="" textlink="">
          <xdr:nvSpPr>
            <xdr:cNvPr id="57466" name="adaytum_page_1_drop_4" hidden="1">
              <a:extLst>
                <a:ext uri="{63B3BB69-23CF-44E3-9099-C40C66FF867C}">
                  <a14:compatExt spid="_x0000_s57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7620</xdr:rowOff>
    </xdr:from>
    <xdr:to>
      <xdr:col>17</xdr:col>
      <xdr:colOff>472440</xdr:colOff>
      <xdr:row>6</xdr:row>
      <xdr:rowOff>38100</xdr:rowOff>
    </xdr:to>
    <xdr:pic>
      <xdr:nvPicPr>
        <xdr:cNvPr id="29697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30480" y="7620"/>
          <a:ext cx="1556004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281940</xdr:colOff>
      <xdr:row>1</xdr:row>
      <xdr:rowOff>60960</xdr:rowOff>
    </xdr:from>
    <xdr:to>
      <xdr:col>14</xdr:col>
      <xdr:colOff>106680</xdr:colOff>
      <xdr:row>4</xdr:row>
      <xdr:rowOff>45720</xdr:rowOff>
    </xdr:to>
    <xdr:pic>
      <xdr:nvPicPr>
        <xdr:cNvPr id="296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0520" y="228600"/>
          <a:ext cx="64770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60960</xdr:colOff>
      <xdr:row>1</xdr:row>
      <xdr:rowOff>0</xdr:rowOff>
    </xdr:from>
    <xdr:to>
      <xdr:col>5</xdr:col>
      <xdr:colOff>388620</xdr:colOff>
      <xdr:row>4</xdr:row>
      <xdr:rowOff>0</xdr:rowOff>
    </xdr:to>
    <xdr:sp macro="" textlink="">
      <xdr:nvSpPr>
        <xdr:cNvPr id="29795" name="Text Box 99"/>
        <xdr:cNvSpPr txBox="1">
          <a:spLocks noChangeArrowheads="1"/>
        </xdr:cNvSpPr>
      </xdr:nvSpPr>
      <xdr:spPr bwMode="auto">
        <a:xfrm>
          <a:off x="685800" y="167640"/>
          <a:ext cx="461772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Region Detailed Expense by Period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2</xdr:col>
          <xdr:colOff>0</xdr:colOff>
          <xdr:row>44</xdr:row>
          <xdr:rowOff>0</xdr:rowOff>
        </xdr:to>
        <xdr:sp macro="" textlink="">
          <xdr:nvSpPr>
            <xdr:cNvPr id="29920" name="adaytum_page_3_drop_1" hidden="1">
              <a:extLst>
                <a:ext uri="{63B3BB69-23CF-44E3-9099-C40C66FF867C}">
                  <a14:compatExt spid="_x0000_s299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0</xdr:rowOff>
        </xdr:from>
        <xdr:to>
          <xdr:col>3</xdr:col>
          <xdr:colOff>0</xdr:colOff>
          <xdr:row>44</xdr:row>
          <xdr:rowOff>0</xdr:rowOff>
        </xdr:to>
        <xdr:sp macro="" textlink="">
          <xdr:nvSpPr>
            <xdr:cNvPr id="29921" name="adaytum_page_3_drop_2" hidden="1">
              <a:extLst>
                <a:ext uri="{63B3BB69-23CF-44E3-9099-C40C66FF867C}">
                  <a14:compatExt spid="_x0000_s299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0</xdr:rowOff>
        </xdr:from>
        <xdr:to>
          <xdr:col>4</xdr:col>
          <xdr:colOff>0</xdr:colOff>
          <xdr:row>44</xdr:row>
          <xdr:rowOff>0</xdr:rowOff>
        </xdr:to>
        <xdr:sp macro="" textlink="">
          <xdr:nvSpPr>
            <xdr:cNvPr id="29922" name="adaytum_page_3_drop_3" hidden="1">
              <a:extLst>
                <a:ext uri="{63B3BB69-23CF-44E3-9099-C40C66FF867C}">
                  <a14:compatExt spid="_x0000_s299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2</xdr:col>
          <xdr:colOff>0</xdr:colOff>
          <xdr:row>12</xdr:row>
          <xdr:rowOff>0</xdr:rowOff>
        </xdr:to>
        <xdr:sp macro="" textlink="">
          <xdr:nvSpPr>
            <xdr:cNvPr id="29993" name="adaytum_page_1_drop_1" hidden="1">
              <a:extLst>
                <a:ext uri="{63B3BB69-23CF-44E3-9099-C40C66FF867C}">
                  <a14:compatExt spid="_x0000_s29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29995" name="adaytum_page_1_drop_2" hidden="1">
              <a:extLst>
                <a:ext uri="{63B3BB69-23CF-44E3-9099-C40C66FF867C}">
                  <a14:compatExt spid="_x0000_s299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29997" name="adaytum_page_1_drop_3" hidden="1">
              <a:extLst>
                <a:ext uri="{63B3BB69-23CF-44E3-9099-C40C66FF867C}">
                  <a14:compatExt spid="_x0000_s299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5</xdr:col>
          <xdr:colOff>0</xdr:colOff>
          <xdr:row>12</xdr:row>
          <xdr:rowOff>0</xdr:rowOff>
        </xdr:to>
        <xdr:sp macro="" textlink="">
          <xdr:nvSpPr>
            <xdr:cNvPr id="29999" name="adaytum_page_1_drop_4" hidden="1">
              <a:extLst>
                <a:ext uri="{63B3BB69-23CF-44E3-9099-C40C66FF867C}">
                  <a14:compatExt spid="_x0000_s299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2</xdr:col>
          <xdr:colOff>0</xdr:colOff>
          <xdr:row>28</xdr:row>
          <xdr:rowOff>0</xdr:rowOff>
        </xdr:to>
        <xdr:sp macro="" textlink="">
          <xdr:nvSpPr>
            <xdr:cNvPr id="30064" name="adaytum_page_2_drop_1" hidden="1">
              <a:extLst>
                <a:ext uri="{63B3BB69-23CF-44E3-9099-C40C66FF867C}">
                  <a14:compatExt spid="_x0000_s30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30065" name="adaytum_page_2_drop_2" hidden="1">
              <a:extLst>
                <a:ext uri="{63B3BB69-23CF-44E3-9099-C40C66FF867C}">
                  <a14:compatExt spid="_x0000_s30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0</xdr:rowOff>
        </xdr:from>
        <xdr:to>
          <xdr:col>4</xdr:col>
          <xdr:colOff>0</xdr:colOff>
          <xdr:row>28</xdr:row>
          <xdr:rowOff>0</xdr:rowOff>
        </xdr:to>
        <xdr:sp macro="" textlink="">
          <xdr:nvSpPr>
            <xdr:cNvPr id="30066" name="adaytum_page_2_drop_3" hidden="1">
              <a:extLst>
                <a:ext uri="{63B3BB69-23CF-44E3-9099-C40C66FF867C}">
                  <a14:compatExt spid="_x0000_s30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358140</xdr:colOff>
      <xdr:row>5</xdr:row>
      <xdr:rowOff>160020</xdr:rowOff>
    </xdr:to>
    <xdr:pic>
      <xdr:nvPicPr>
        <xdr:cNvPr id="58369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0"/>
          <a:ext cx="11407140" cy="99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701040</xdr:colOff>
      <xdr:row>1</xdr:row>
      <xdr:rowOff>106680</xdr:rowOff>
    </xdr:from>
    <xdr:to>
      <xdr:col>9</xdr:col>
      <xdr:colOff>274320</xdr:colOff>
      <xdr:row>4</xdr:row>
      <xdr:rowOff>99060</xdr:rowOff>
    </xdr:to>
    <xdr:pic>
      <xdr:nvPicPr>
        <xdr:cNvPr id="583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6780" y="274320"/>
          <a:ext cx="647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60960</xdr:colOff>
      <xdr:row>1</xdr:row>
      <xdr:rowOff>0</xdr:rowOff>
    </xdr:from>
    <xdr:to>
      <xdr:col>4</xdr:col>
      <xdr:colOff>1127760</xdr:colOff>
      <xdr:row>4</xdr:row>
      <xdr:rowOff>0</xdr:rowOff>
    </xdr:to>
    <xdr:sp macro="" textlink="">
      <xdr:nvSpPr>
        <xdr:cNvPr id="58388" name="Text Box 20"/>
        <xdr:cNvSpPr txBox="1">
          <a:spLocks noChangeArrowheads="1"/>
        </xdr:cNvSpPr>
      </xdr:nvSpPr>
      <xdr:spPr bwMode="auto">
        <a:xfrm>
          <a:off x="685800" y="167640"/>
          <a:ext cx="368808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Headcount Detail by CC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2</xdr:col>
          <xdr:colOff>0</xdr:colOff>
          <xdr:row>13</xdr:row>
          <xdr:rowOff>0</xdr:rowOff>
        </xdr:to>
        <xdr:sp macro="" textlink="">
          <xdr:nvSpPr>
            <xdr:cNvPr id="58626" name="adaytum_page_2_drop_1" hidden="1">
              <a:extLst>
                <a:ext uri="{63B3BB69-23CF-44E3-9099-C40C66FF867C}">
                  <a14:compatExt spid="_x0000_s58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3</xdr:col>
          <xdr:colOff>0</xdr:colOff>
          <xdr:row>13</xdr:row>
          <xdr:rowOff>0</xdr:rowOff>
        </xdr:to>
        <xdr:sp macro="" textlink="">
          <xdr:nvSpPr>
            <xdr:cNvPr id="58628" name="adaytum_page_2_drop_2" hidden="1">
              <a:extLst>
                <a:ext uri="{63B3BB69-23CF-44E3-9099-C40C66FF867C}">
                  <a14:compatExt spid="_x0000_s58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58630" name="adaytum_page_2_drop_3" hidden="1">
              <a:extLst>
                <a:ext uri="{63B3BB69-23CF-44E3-9099-C40C66FF867C}">
                  <a14:compatExt spid="_x0000_s58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0</xdr:colOff>
          <xdr:row>13</xdr:row>
          <xdr:rowOff>0</xdr:rowOff>
        </xdr:to>
        <xdr:sp macro="" textlink="">
          <xdr:nvSpPr>
            <xdr:cNvPr id="58632" name="adaytum_page_2_drop_4" hidden="1">
              <a:extLst>
                <a:ext uri="{63B3BB69-23CF-44E3-9099-C40C66FF867C}">
                  <a14:compatExt spid="_x0000_s58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58656" name="adaytum_page_1_drop_1" hidden="1">
              <a:extLst>
                <a:ext uri="{63B3BB69-23CF-44E3-9099-C40C66FF867C}">
                  <a14:compatExt spid="_x0000_s5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2</xdr:col>
          <xdr:colOff>777240</xdr:colOff>
          <xdr:row>5</xdr:row>
          <xdr:rowOff>0</xdr:rowOff>
        </xdr:to>
        <xdr:sp macro="" textlink="">
          <xdr:nvSpPr>
            <xdr:cNvPr id="62465" name="adaytum_page_1_drop_2" hidden="1">
              <a:extLst>
                <a:ext uri="{63B3BB69-23CF-44E3-9099-C40C66FF867C}">
                  <a14:compatExt spid="_x0000_s62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3</xdr:col>
          <xdr:colOff>274320</xdr:colOff>
          <xdr:row>5</xdr:row>
          <xdr:rowOff>0</xdr:rowOff>
        </xdr:to>
        <xdr:sp macro="" textlink="">
          <xdr:nvSpPr>
            <xdr:cNvPr id="62466" name="adaytum_page_1_drop_1" hidden="1">
              <a:extLst>
                <a:ext uri="{63B3BB69-23CF-44E3-9099-C40C66FF867C}">
                  <a14:compatExt spid="_x0000_s62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60960</xdr:colOff>
      <xdr:row>0</xdr:row>
      <xdr:rowOff>45720</xdr:rowOff>
    </xdr:from>
    <xdr:to>
      <xdr:col>11</xdr:col>
      <xdr:colOff>320040</xdr:colOff>
      <xdr:row>6</xdr:row>
      <xdr:rowOff>7620</xdr:rowOff>
    </xdr:to>
    <xdr:pic>
      <xdr:nvPicPr>
        <xdr:cNvPr id="62467" name="Picture 3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60960" y="45720"/>
          <a:ext cx="170154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1714500</xdr:colOff>
      <xdr:row>2</xdr:row>
      <xdr:rowOff>38100</xdr:rowOff>
    </xdr:from>
    <xdr:to>
      <xdr:col>10</xdr:col>
      <xdr:colOff>2400300</xdr:colOff>
      <xdr:row>3</xdr:row>
      <xdr:rowOff>45720</xdr:rowOff>
    </xdr:to>
    <xdr:pic>
      <xdr:nvPicPr>
        <xdr:cNvPr id="624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5820" y="373380"/>
          <a:ext cx="6858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419100</xdr:colOff>
      <xdr:row>3</xdr:row>
      <xdr:rowOff>60960</xdr:rowOff>
    </xdr:to>
    <xdr:sp macro="" textlink="">
      <xdr:nvSpPr>
        <xdr:cNvPr id="62469" name="Text Box 5"/>
        <xdr:cNvSpPr txBox="1">
          <a:spLocks noChangeArrowheads="1"/>
        </xdr:cNvSpPr>
      </xdr:nvSpPr>
      <xdr:spPr bwMode="auto">
        <a:xfrm>
          <a:off x="0" y="0"/>
          <a:ext cx="3848100" cy="868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     </a:t>
          </a:r>
          <a:r>
            <a:rPr lang="en-US" sz="1800" b="1" i="0" u="none" strike="noStrike" baseline="0">
              <a:solidFill>
                <a:srgbClr val="CCFFFF"/>
              </a:solidFill>
              <a:latin typeface="Times New Roman"/>
              <a:cs typeface="Times New Roman"/>
            </a:rPr>
            <a:t> </a:t>
          </a: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PL Expense Analysis</a:t>
          </a: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   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17</xdr:col>
      <xdr:colOff>586740</xdr:colOff>
      <xdr:row>5</xdr:row>
      <xdr:rowOff>160020</xdr:rowOff>
    </xdr:to>
    <xdr:pic>
      <xdr:nvPicPr>
        <xdr:cNvPr id="64513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76200" y="38100"/>
          <a:ext cx="13312140" cy="960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335280</xdr:colOff>
      <xdr:row>1</xdr:row>
      <xdr:rowOff>7620</xdr:rowOff>
    </xdr:from>
    <xdr:to>
      <xdr:col>4</xdr:col>
      <xdr:colOff>525780</xdr:colOff>
      <xdr:row>4</xdr:row>
      <xdr:rowOff>7620</xdr:rowOff>
    </xdr:to>
    <xdr:sp macro="" textlink="">
      <xdr:nvSpPr>
        <xdr:cNvPr id="64514" name="Text Box 2"/>
        <xdr:cNvSpPr txBox="1">
          <a:spLocks noChangeArrowheads="1"/>
        </xdr:cNvSpPr>
      </xdr:nvSpPr>
      <xdr:spPr bwMode="auto">
        <a:xfrm>
          <a:off x="335280" y="175260"/>
          <a:ext cx="442722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 legal spend 2001</a:t>
          </a: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14</xdr:col>
      <xdr:colOff>45720</xdr:colOff>
      <xdr:row>1</xdr:row>
      <xdr:rowOff>106680</xdr:rowOff>
    </xdr:from>
    <xdr:to>
      <xdr:col>14</xdr:col>
      <xdr:colOff>533400</xdr:colOff>
      <xdr:row>4</xdr:row>
      <xdr:rowOff>7620</xdr:rowOff>
    </xdr:to>
    <xdr:pic>
      <xdr:nvPicPr>
        <xdr:cNvPr id="645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74320"/>
          <a:ext cx="48768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419100</xdr:colOff>
      <xdr:row>6</xdr:row>
      <xdr:rowOff>30480</xdr:rowOff>
    </xdr:from>
    <xdr:to>
      <xdr:col>14</xdr:col>
      <xdr:colOff>0</xdr:colOff>
      <xdr:row>40</xdr:row>
      <xdr:rowOff>129540</xdr:rowOff>
    </xdr:to>
    <xdr:pic>
      <xdr:nvPicPr>
        <xdr:cNvPr id="6451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" y="1036320"/>
          <a:ext cx="9258300" cy="5829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17</xdr:col>
      <xdr:colOff>586740</xdr:colOff>
      <xdr:row>5</xdr:row>
      <xdr:rowOff>160020</xdr:rowOff>
    </xdr:to>
    <xdr:pic>
      <xdr:nvPicPr>
        <xdr:cNvPr id="67585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76200" y="38100"/>
          <a:ext cx="14325600" cy="960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335280</xdr:colOff>
      <xdr:row>1</xdr:row>
      <xdr:rowOff>7620</xdr:rowOff>
    </xdr:from>
    <xdr:to>
      <xdr:col>4</xdr:col>
      <xdr:colOff>525780</xdr:colOff>
      <xdr:row>4</xdr:row>
      <xdr:rowOff>7620</xdr:rowOff>
    </xdr:to>
    <xdr:sp macro="" textlink="">
      <xdr:nvSpPr>
        <xdr:cNvPr id="67586" name="Text Box 2"/>
        <xdr:cNvSpPr txBox="1">
          <a:spLocks noChangeArrowheads="1"/>
        </xdr:cNvSpPr>
      </xdr:nvSpPr>
      <xdr:spPr bwMode="auto">
        <a:xfrm>
          <a:off x="335280" y="175260"/>
          <a:ext cx="284988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 legal spend 2002</a:t>
          </a: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14</xdr:col>
      <xdr:colOff>45720</xdr:colOff>
      <xdr:row>1</xdr:row>
      <xdr:rowOff>106680</xdr:rowOff>
    </xdr:from>
    <xdr:to>
      <xdr:col>14</xdr:col>
      <xdr:colOff>533400</xdr:colOff>
      <xdr:row>4</xdr:row>
      <xdr:rowOff>7620</xdr:rowOff>
    </xdr:to>
    <xdr:pic>
      <xdr:nvPicPr>
        <xdr:cNvPr id="6758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6260" y="274320"/>
          <a:ext cx="48768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30480</xdr:rowOff>
    </xdr:from>
    <xdr:to>
      <xdr:col>14</xdr:col>
      <xdr:colOff>594360</xdr:colOff>
      <xdr:row>6</xdr:row>
      <xdr:rowOff>160020</xdr:rowOff>
    </xdr:to>
    <xdr:pic>
      <xdr:nvPicPr>
        <xdr:cNvPr id="26629" name="Picture 1029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30480" y="30480"/>
          <a:ext cx="11704320" cy="1135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617220</xdr:colOff>
      <xdr:row>1</xdr:row>
      <xdr:rowOff>91440</xdr:rowOff>
    </xdr:from>
    <xdr:to>
      <xdr:col>14</xdr:col>
      <xdr:colOff>487680</xdr:colOff>
      <xdr:row>3</xdr:row>
      <xdr:rowOff>160020</xdr:rowOff>
    </xdr:to>
    <xdr:pic>
      <xdr:nvPicPr>
        <xdr:cNvPr id="26626" name="Picture 102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0440" y="259080"/>
          <a:ext cx="48768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236220</xdr:colOff>
      <xdr:row>19</xdr:row>
      <xdr:rowOff>144780</xdr:rowOff>
    </xdr:from>
    <xdr:to>
      <xdr:col>9</xdr:col>
      <xdr:colOff>723900</xdr:colOff>
      <xdr:row>44</xdr:row>
      <xdr:rowOff>137160</xdr:rowOff>
    </xdr:to>
    <xdr:graphicFrame macro="">
      <xdr:nvGraphicFramePr>
        <xdr:cNvPr id="26627" name="Chart 10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457200</xdr:colOff>
      <xdr:row>1</xdr:row>
      <xdr:rowOff>106680</xdr:rowOff>
    </xdr:from>
    <xdr:to>
      <xdr:col>7</xdr:col>
      <xdr:colOff>22860</xdr:colOff>
      <xdr:row>4</xdr:row>
      <xdr:rowOff>106680</xdr:rowOff>
    </xdr:to>
    <xdr:sp macro="" textlink="">
      <xdr:nvSpPr>
        <xdr:cNvPr id="26628" name="Text Box 1028"/>
        <xdr:cNvSpPr txBox="1">
          <a:spLocks noChangeArrowheads="1"/>
        </xdr:cNvSpPr>
      </xdr:nvSpPr>
      <xdr:spPr bwMode="auto">
        <a:xfrm>
          <a:off x="701040" y="274320"/>
          <a:ext cx="396240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2002 Headcount Summary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18</xdr:col>
      <xdr:colOff>586740</xdr:colOff>
      <xdr:row>5</xdr:row>
      <xdr:rowOff>160020</xdr:rowOff>
    </xdr:to>
    <xdr:pic>
      <xdr:nvPicPr>
        <xdr:cNvPr id="13313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38100"/>
          <a:ext cx="11833860" cy="960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7620</xdr:rowOff>
    </xdr:from>
    <xdr:to>
      <xdr:col>3</xdr:col>
      <xdr:colOff>525780</xdr:colOff>
      <xdr:row>4</xdr:row>
      <xdr:rowOff>7620</xdr:rowOff>
    </xdr:to>
    <xdr:sp macro="" textlink="">
      <xdr:nvSpPr>
        <xdr:cNvPr id="13314" name="Text Box 2"/>
        <xdr:cNvSpPr txBox="1">
          <a:spLocks noChangeArrowheads="1"/>
        </xdr:cNvSpPr>
      </xdr:nvSpPr>
      <xdr:spPr bwMode="auto">
        <a:xfrm>
          <a:off x="0" y="175260"/>
          <a:ext cx="240030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Headcount Org Chart.</a:t>
          </a: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13</xdr:col>
      <xdr:colOff>45720</xdr:colOff>
      <xdr:row>1</xdr:row>
      <xdr:rowOff>106680</xdr:rowOff>
    </xdr:from>
    <xdr:to>
      <xdr:col>13</xdr:col>
      <xdr:colOff>533400</xdr:colOff>
      <xdr:row>4</xdr:row>
      <xdr:rowOff>7620</xdr:rowOff>
    </xdr:to>
    <xdr:pic>
      <xdr:nvPicPr>
        <xdr:cNvPr id="133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8640" y="274320"/>
          <a:ext cx="48768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304800</xdr:colOff>
      <xdr:row>8</xdr:row>
      <xdr:rowOff>0</xdr:rowOff>
    </xdr:from>
    <xdr:to>
      <xdr:col>18</xdr:col>
      <xdr:colOff>586740</xdr:colOff>
      <xdr:row>59</xdr:row>
      <xdr:rowOff>121920</xdr:rowOff>
    </xdr:to>
    <xdr:pic>
      <xdr:nvPicPr>
        <xdr:cNvPr id="13664" name="Picture 35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341120"/>
          <a:ext cx="11529060" cy="8702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18</xdr:col>
      <xdr:colOff>594360</xdr:colOff>
      <xdr:row>5</xdr:row>
      <xdr:rowOff>160020</xdr:rowOff>
    </xdr:to>
    <xdr:pic>
      <xdr:nvPicPr>
        <xdr:cNvPr id="65537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76200" y="38100"/>
          <a:ext cx="10690860" cy="960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335280</xdr:colOff>
      <xdr:row>1</xdr:row>
      <xdr:rowOff>7620</xdr:rowOff>
    </xdr:from>
    <xdr:to>
      <xdr:col>7</xdr:col>
      <xdr:colOff>182880</xdr:colOff>
      <xdr:row>4</xdr:row>
      <xdr:rowOff>7620</xdr:rowOff>
    </xdr:to>
    <xdr:sp macro="" textlink="">
      <xdr:nvSpPr>
        <xdr:cNvPr id="65538" name="Text Box 2"/>
        <xdr:cNvSpPr txBox="1">
          <a:spLocks noChangeArrowheads="1"/>
        </xdr:cNvSpPr>
      </xdr:nvSpPr>
      <xdr:spPr bwMode="auto">
        <a:xfrm>
          <a:off x="335280" y="175260"/>
          <a:ext cx="422148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Legal Dept Core Activities.</a:t>
          </a: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14</xdr:col>
      <xdr:colOff>45720</xdr:colOff>
      <xdr:row>1</xdr:row>
      <xdr:rowOff>106680</xdr:rowOff>
    </xdr:from>
    <xdr:to>
      <xdr:col>14</xdr:col>
      <xdr:colOff>533400</xdr:colOff>
      <xdr:row>4</xdr:row>
      <xdr:rowOff>7620</xdr:rowOff>
    </xdr:to>
    <xdr:pic>
      <xdr:nvPicPr>
        <xdr:cNvPr id="6553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3480" y="274320"/>
          <a:ext cx="48768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129540</xdr:colOff>
      <xdr:row>5</xdr:row>
      <xdr:rowOff>160020</xdr:rowOff>
    </xdr:from>
    <xdr:to>
      <xdr:col>18</xdr:col>
      <xdr:colOff>121920</xdr:colOff>
      <xdr:row>61</xdr:row>
      <xdr:rowOff>114300</xdr:rowOff>
    </xdr:to>
    <xdr:pic>
      <xdr:nvPicPr>
        <xdr:cNvPr id="6554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" y="998220"/>
          <a:ext cx="10530840" cy="937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7620</xdr:rowOff>
    </xdr:from>
    <xdr:to>
      <xdr:col>12</xdr:col>
      <xdr:colOff>220980</xdr:colOff>
      <xdr:row>5</xdr:row>
      <xdr:rowOff>106680</xdr:rowOff>
    </xdr:to>
    <xdr:pic>
      <xdr:nvPicPr>
        <xdr:cNvPr id="25601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30480" y="7620"/>
          <a:ext cx="1469136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76200</xdr:colOff>
      <xdr:row>1</xdr:row>
      <xdr:rowOff>76200</xdr:rowOff>
    </xdr:from>
    <xdr:to>
      <xdr:col>11</xdr:col>
      <xdr:colOff>678180</xdr:colOff>
      <xdr:row>4</xdr:row>
      <xdr:rowOff>76200</xdr:rowOff>
    </xdr:to>
    <xdr:pic>
      <xdr:nvPicPr>
        <xdr:cNvPr id="256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8840" y="243840"/>
          <a:ext cx="60198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266700</xdr:colOff>
      <xdr:row>1</xdr:row>
      <xdr:rowOff>129540</xdr:rowOff>
    </xdr:from>
    <xdr:to>
      <xdr:col>3</xdr:col>
      <xdr:colOff>121920</xdr:colOff>
      <xdr:row>3</xdr:row>
      <xdr:rowOff>144780</xdr:rowOff>
    </xdr:to>
    <xdr:sp macro="" textlink="">
      <xdr:nvSpPr>
        <xdr:cNvPr id="25606" name="Text Box 6"/>
        <xdr:cNvSpPr txBox="1">
          <a:spLocks noChangeArrowheads="1"/>
        </xdr:cNvSpPr>
      </xdr:nvSpPr>
      <xdr:spPr bwMode="auto">
        <a:xfrm>
          <a:off x="266700" y="297180"/>
          <a:ext cx="3901440" cy="350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99CCFF" mc:Ignorable="a14" a14:legacySpreadsheetColorIndex="44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2001 Allocations</a:t>
          </a:r>
        </a:p>
      </xdr:txBody>
    </xdr:sp>
    <xdr:clientData/>
  </xdr:twoCellAnchor>
  <xdr:twoCellAnchor>
    <xdr:from>
      <xdr:col>5</xdr:col>
      <xdr:colOff>106680</xdr:colOff>
      <xdr:row>7</xdr:row>
      <xdr:rowOff>144780</xdr:rowOff>
    </xdr:from>
    <xdr:to>
      <xdr:col>12</xdr:col>
      <xdr:colOff>266700</xdr:colOff>
      <xdr:row>45</xdr:row>
      <xdr:rowOff>30480</xdr:rowOff>
    </xdr:to>
    <xdr:graphicFrame macro="">
      <xdr:nvGraphicFramePr>
        <xdr:cNvPr id="2560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daytum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dosanjh/Local%20Settings/Temporary%20Internet%20Files/OLK2C1/2002%20Plan%20Budget%20Pack%20-%20%20Template%20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aytum"/>
      <sheetName val="APLDLL"/>
      <sheetName val="ArrayFns"/>
      <sheetName val="ButtonFns"/>
      <sheetName val="Backwards"/>
      <sheetName val="ConvertFns"/>
      <sheetName val="CopyDelete"/>
      <sheetName val="CubeWiz"/>
      <sheetName val="DListPaste"/>
      <sheetName val="ErrorFns"/>
      <sheetName val="LockSave"/>
      <sheetName val="LogonFns"/>
      <sheetName val="MenuProcs"/>
      <sheetName val="Misc"/>
      <sheetName val="NoteFns"/>
      <sheetName val="Refresh"/>
      <sheetName val="Registry"/>
      <sheetName val="ReplaceWiz"/>
      <sheetName val="ReselectWiz"/>
      <sheetName val="SelectObject"/>
      <sheetName val="ToFromSheet"/>
      <sheetName val="Utilities"/>
      <sheetName val="ViewOptions"/>
      <sheetName val="WinFns"/>
      <sheetName val="GlobalDefs"/>
      <sheetName val="Clipboard"/>
      <sheetName val="DialogBase"/>
      <sheetName val="Languages"/>
      <sheetName val="MenuDefn"/>
      <sheetName val="DialogDefn"/>
    </sheetNames>
    <definedNames>
      <definedName name="AdaytumDropDow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Gross Margin Summary "/>
      <sheetName val="Cost Summary "/>
      <sheetName val=" PL Expense Analysis"/>
      <sheetName val="Headcount Summary"/>
      <sheetName val="Org Chart"/>
      <sheetName val="Allocations "/>
      <sheetName val="Corporate Allocations"/>
      <sheetName val="Run Rate Analysis"/>
      <sheetName val="Balance Sheet"/>
      <sheetName val="Capital Charges"/>
      <sheetName val="Expense Analysis"/>
      <sheetName val="Expense Detail"/>
      <sheetName val="Expense Detail (2)"/>
      <sheetName val="Expense Detail (3)"/>
      <sheetName val="Projects"/>
      <sheetName val="Run Rate"/>
      <sheetName val="Appendice"/>
      <sheetName val="CC Appendices 2002 Plan"/>
      <sheetName val="Mnth Appendices 2002 Plan "/>
      <sheetName val="Adaytum"/>
      <sheetName val="Adaytum  Detail 2002"/>
      <sheetName val="Adaytum Flight Details"/>
      <sheetName val="Input Data"/>
      <sheetName val="Adaytum by CC"/>
      <sheetName val="Adaytum by Month"/>
      <sheetName val="Adaytum 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13.xml"/><Relationship Id="rId11" Type="http://schemas.openxmlformats.org/officeDocument/2006/relationships/comments" Target="../comments3.xml"/><Relationship Id="rId5" Type="http://schemas.openxmlformats.org/officeDocument/2006/relationships/ctrlProp" Target="../ctrlProps/ctrlProp12.xml"/><Relationship Id="rId10" Type="http://schemas.openxmlformats.org/officeDocument/2006/relationships/ctrlProp" Target="../ctrlProps/ctrlProp17.xml"/><Relationship Id="rId4" Type="http://schemas.openxmlformats.org/officeDocument/2006/relationships/ctrlProp" Target="../ctrlProps/ctrlProp11.xml"/><Relationship Id="rId9" Type="http://schemas.openxmlformats.org/officeDocument/2006/relationships/ctrlProp" Target="../ctrlProps/ctrlProp16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5" Type="http://schemas.openxmlformats.org/officeDocument/2006/relationships/ctrlProp" Target="../ctrlProps/ctrlProp19.xml"/><Relationship Id="rId10" Type="http://schemas.openxmlformats.org/officeDocument/2006/relationships/ctrlProp" Target="../ctrlProps/ctrlProp24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omments" Target="../comments4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2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1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30.xml"/><Relationship Id="rId5" Type="http://schemas.openxmlformats.org/officeDocument/2006/relationships/ctrlProp" Target="../ctrlProps/ctrlProp29.xml"/><Relationship Id="rId4" Type="http://schemas.openxmlformats.org/officeDocument/2006/relationships/ctrlProp" Target="../ctrlProps/ctrlProp28.xml"/><Relationship Id="rId9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3"/>
  <sheetViews>
    <sheetView zoomScale="75" workbookViewId="0">
      <selection activeCell="A7" sqref="A7"/>
    </sheetView>
  </sheetViews>
  <sheetFormatPr defaultColWidth="9.109375" defaultRowHeight="13.2"/>
  <cols>
    <col min="1" max="2" width="9.109375" style="14"/>
    <col min="3" max="3" width="12.109375" style="14" bestFit="1" customWidth="1"/>
    <col min="4" max="16384" width="9.109375" style="14"/>
  </cols>
  <sheetData>
    <row r="1" spans="1:15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59"/>
    </row>
    <row r="2" spans="1:15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60"/>
    </row>
    <row r="3" spans="1:15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60"/>
    </row>
    <row r="4" spans="1:15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60"/>
    </row>
    <row r="5" spans="1:15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60"/>
    </row>
    <row r="6" spans="1:15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60"/>
    </row>
    <row r="7" spans="1:15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60"/>
    </row>
    <row r="8" spans="1:15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60"/>
    </row>
    <row r="9" spans="1:15" ht="17.399999999999999">
      <c r="A9" s="168"/>
      <c r="B9" s="126"/>
      <c r="C9" s="206" t="s">
        <v>33</v>
      </c>
      <c r="D9" s="20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60"/>
    </row>
    <row r="10" spans="1:15" ht="8.25" customHeight="1">
      <c r="A10" s="168"/>
      <c r="B10" s="126"/>
      <c r="C10" s="206"/>
      <c r="D10" s="20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60"/>
    </row>
    <row r="11" spans="1:15" ht="17.399999999999999">
      <c r="A11" s="168"/>
      <c r="B11" s="126"/>
      <c r="C11" s="207">
        <v>3</v>
      </c>
      <c r="D11" s="207" t="s">
        <v>236</v>
      </c>
      <c r="E11" s="207"/>
      <c r="F11" s="126"/>
      <c r="G11" s="126"/>
      <c r="H11" s="126"/>
      <c r="I11" s="126"/>
      <c r="J11" s="126"/>
      <c r="K11" s="126"/>
      <c r="L11" s="126"/>
      <c r="M11" s="126"/>
      <c r="N11" s="126"/>
      <c r="O11" s="160"/>
    </row>
    <row r="12" spans="1:15" ht="17.399999999999999">
      <c r="A12" s="168"/>
      <c r="B12" s="126"/>
      <c r="C12" s="207">
        <f>+C11+1</f>
        <v>4</v>
      </c>
      <c r="D12" s="207" t="s">
        <v>252</v>
      </c>
      <c r="E12" s="207"/>
      <c r="F12" s="126"/>
      <c r="G12" s="126"/>
      <c r="H12" s="126"/>
      <c r="I12" s="126"/>
      <c r="J12" s="126"/>
      <c r="K12" s="126"/>
      <c r="L12" s="126"/>
      <c r="M12" s="126"/>
      <c r="N12" s="126"/>
      <c r="O12" s="160"/>
    </row>
    <row r="13" spans="1:15" ht="17.399999999999999">
      <c r="A13" s="168"/>
      <c r="B13" s="126"/>
      <c r="C13" s="207" t="s">
        <v>445</v>
      </c>
      <c r="D13" s="207" t="s">
        <v>446</v>
      </c>
      <c r="E13" s="207"/>
      <c r="F13" s="126"/>
      <c r="G13" s="126"/>
      <c r="H13" s="126"/>
      <c r="I13" s="126"/>
      <c r="J13" s="126"/>
      <c r="K13" s="126"/>
      <c r="L13" s="126"/>
      <c r="M13" s="126"/>
      <c r="N13" s="126"/>
      <c r="O13" s="160"/>
    </row>
    <row r="14" spans="1:15" ht="17.399999999999999">
      <c r="A14" s="168"/>
      <c r="B14" s="126"/>
      <c r="C14" s="207" t="s">
        <v>443</v>
      </c>
      <c r="D14" s="207" t="s">
        <v>444</v>
      </c>
      <c r="E14" s="207"/>
      <c r="F14" s="126"/>
      <c r="G14" s="126"/>
      <c r="H14" s="126"/>
      <c r="I14" s="126"/>
      <c r="J14" s="126"/>
      <c r="K14" s="126"/>
      <c r="L14" s="126"/>
      <c r="M14" s="126"/>
      <c r="N14" s="126"/>
      <c r="O14" s="160"/>
    </row>
    <row r="15" spans="1:15" ht="17.399999999999999">
      <c r="A15" s="168"/>
      <c r="B15" s="126"/>
      <c r="C15" s="207">
        <v>8</v>
      </c>
      <c r="D15" s="207" t="s">
        <v>65</v>
      </c>
      <c r="E15" s="207"/>
      <c r="F15" s="126"/>
      <c r="G15" s="126"/>
      <c r="H15" s="126"/>
      <c r="I15" s="126"/>
      <c r="J15" s="126"/>
      <c r="K15" s="126"/>
      <c r="L15" s="126"/>
      <c r="M15" s="126"/>
      <c r="N15" s="126"/>
      <c r="O15" s="160"/>
    </row>
    <row r="16" spans="1:15" ht="17.399999999999999">
      <c r="A16" s="168"/>
      <c r="B16" s="126"/>
      <c r="C16" s="207" t="s">
        <v>442</v>
      </c>
      <c r="D16" s="207" t="s">
        <v>242</v>
      </c>
      <c r="E16" s="207"/>
      <c r="F16" s="126"/>
      <c r="G16" s="126"/>
      <c r="H16" s="126"/>
      <c r="I16" s="126"/>
      <c r="J16" s="126"/>
      <c r="K16" s="126"/>
      <c r="L16" s="126"/>
      <c r="M16" s="126"/>
      <c r="N16" s="126"/>
      <c r="O16" s="160"/>
    </row>
    <row r="17" spans="1:15" ht="17.399999999999999">
      <c r="A17" s="168"/>
      <c r="B17" s="126"/>
      <c r="C17" s="207" t="s">
        <v>440</v>
      </c>
      <c r="D17" s="207" t="s">
        <v>441</v>
      </c>
      <c r="E17" s="207"/>
      <c r="F17" s="126"/>
      <c r="G17" s="126"/>
      <c r="H17" s="126"/>
      <c r="I17" s="126"/>
      <c r="J17" s="126"/>
      <c r="K17" s="126"/>
      <c r="L17" s="126"/>
      <c r="M17" s="126"/>
      <c r="N17" s="126"/>
      <c r="O17" s="160"/>
    </row>
    <row r="18" spans="1:15" ht="17.399999999999999">
      <c r="A18" s="168"/>
      <c r="B18" s="126"/>
      <c r="C18" s="207" t="s">
        <v>439</v>
      </c>
      <c r="D18" s="207" t="s">
        <v>195</v>
      </c>
      <c r="E18" s="207"/>
      <c r="F18" s="126"/>
      <c r="G18" s="126"/>
      <c r="H18" s="126"/>
      <c r="I18" s="126"/>
      <c r="J18" s="126"/>
      <c r="K18" s="126"/>
      <c r="L18" s="126"/>
      <c r="M18" s="126"/>
      <c r="N18" s="126"/>
      <c r="O18" s="160"/>
    </row>
    <row r="19" spans="1:15" ht="17.399999999999999">
      <c r="A19" s="168"/>
      <c r="B19" s="126"/>
      <c r="C19" s="207">
        <v>13</v>
      </c>
      <c r="D19" s="207" t="s">
        <v>196</v>
      </c>
      <c r="E19" s="207"/>
      <c r="F19" s="126"/>
      <c r="G19" s="126"/>
      <c r="H19" s="126"/>
      <c r="I19" s="126"/>
      <c r="J19" s="126"/>
      <c r="K19" s="126"/>
      <c r="L19" s="126"/>
      <c r="M19" s="126"/>
      <c r="N19" s="126"/>
      <c r="O19" s="160"/>
    </row>
    <row r="20" spans="1:15" ht="17.399999999999999">
      <c r="A20" s="168"/>
      <c r="B20" s="126"/>
      <c r="C20" s="207">
        <v>14</v>
      </c>
      <c r="D20" s="207" t="s">
        <v>240</v>
      </c>
      <c r="E20" s="207"/>
      <c r="F20" s="126"/>
      <c r="G20" s="126"/>
      <c r="H20" s="126"/>
      <c r="I20" s="126"/>
      <c r="J20" s="126"/>
      <c r="K20" s="126"/>
      <c r="L20" s="126"/>
      <c r="M20" s="126"/>
      <c r="N20" s="126"/>
      <c r="O20" s="160"/>
    </row>
    <row r="21" spans="1:15" ht="17.399999999999999">
      <c r="A21" s="168"/>
      <c r="B21" s="126"/>
      <c r="C21" s="207"/>
      <c r="D21" s="207"/>
      <c r="E21" s="207"/>
      <c r="F21" s="126"/>
      <c r="G21" s="126"/>
      <c r="H21" s="126"/>
      <c r="I21" s="126"/>
      <c r="J21" s="126"/>
      <c r="K21" s="126"/>
      <c r="L21" s="126"/>
      <c r="M21" s="126"/>
      <c r="N21" s="126"/>
      <c r="O21" s="160"/>
    </row>
    <row r="22" spans="1:15" ht="17.399999999999999">
      <c r="A22" s="168"/>
      <c r="B22" s="126"/>
      <c r="C22" s="207"/>
      <c r="D22" s="207" t="s">
        <v>220</v>
      </c>
      <c r="E22" s="207"/>
      <c r="F22" s="126"/>
      <c r="G22" s="126"/>
      <c r="H22" s="126"/>
      <c r="I22" s="126"/>
      <c r="J22" s="126"/>
      <c r="K22" s="126"/>
      <c r="L22" s="126"/>
      <c r="M22" s="126"/>
      <c r="N22" s="126"/>
      <c r="O22" s="160"/>
    </row>
    <row r="23" spans="1:15" ht="17.399999999999999">
      <c r="A23" s="168"/>
      <c r="B23" s="126"/>
      <c r="C23" s="207"/>
      <c r="D23" s="207"/>
      <c r="E23" s="207"/>
      <c r="F23" s="126"/>
      <c r="G23" s="126"/>
      <c r="H23" s="126"/>
      <c r="I23" s="126"/>
      <c r="J23" s="126"/>
      <c r="K23" s="126"/>
      <c r="L23" s="126"/>
      <c r="M23" s="126"/>
      <c r="N23" s="126"/>
      <c r="O23" s="160"/>
    </row>
    <row r="24" spans="1:15" ht="17.399999999999999">
      <c r="A24" s="168"/>
      <c r="B24" s="126"/>
      <c r="C24" s="207" t="s">
        <v>438</v>
      </c>
      <c r="D24" s="207" t="s">
        <v>64</v>
      </c>
      <c r="E24" s="207"/>
      <c r="F24" s="126"/>
      <c r="G24" s="126"/>
      <c r="H24" s="126"/>
      <c r="I24" s="126"/>
      <c r="J24" s="126"/>
      <c r="K24" s="126"/>
      <c r="L24" s="126"/>
      <c r="M24" s="126"/>
      <c r="N24" s="126"/>
      <c r="O24" s="160"/>
    </row>
    <row r="25" spans="1:15">
      <c r="A25" s="168"/>
      <c r="B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60"/>
    </row>
    <row r="26" spans="1:15" ht="17.399999999999999">
      <c r="A26" s="168"/>
      <c r="B26" s="126"/>
      <c r="C26" s="207"/>
      <c r="D26" s="20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60"/>
    </row>
    <row r="27" spans="1:15" ht="17.399999999999999">
      <c r="A27" s="168"/>
      <c r="B27" s="126"/>
      <c r="C27" s="207"/>
      <c r="D27" s="20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60"/>
    </row>
    <row r="28" spans="1:15" ht="17.399999999999999">
      <c r="A28" s="168"/>
      <c r="B28" s="126"/>
      <c r="D28" s="207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60"/>
    </row>
    <row r="29" spans="1:15" ht="17.399999999999999">
      <c r="A29" s="168"/>
      <c r="B29" s="126"/>
      <c r="C29" s="207"/>
      <c r="D29" s="20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60"/>
    </row>
    <row r="30" spans="1:15" ht="17.399999999999999">
      <c r="A30" s="168"/>
      <c r="B30" s="126"/>
      <c r="C30" s="214"/>
      <c r="D30" s="20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60"/>
    </row>
    <row r="31" spans="1:15" ht="17.399999999999999">
      <c r="A31" s="168"/>
      <c r="B31" s="126"/>
      <c r="C31" s="214"/>
      <c r="D31" s="20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60"/>
    </row>
    <row r="32" spans="1:15" ht="17.399999999999999">
      <c r="A32" s="168"/>
      <c r="B32" s="126"/>
      <c r="C32" s="207"/>
      <c r="D32" s="20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60"/>
    </row>
    <row r="33" spans="1:15" ht="9.75" customHeight="1" thickBot="1">
      <c r="A33" s="169"/>
      <c r="B33" s="170"/>
      <c r="C33" s="208"/>
      <c r="D33" s="209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61"/>
    </row>
  </sheetData>
  <phoneticPr fontId="0" type="noConversion"/>
  <printOptions horizontalCentered="1"/>
  <pageMargins left="0.74803149606299213" right="0.74803149606299213" top="0.55118110236220474" bottom="0.6692913385826772" header="0.51181102362204722" footer="0.51181102362204722"/>
  <pageSetup paperSize="9" scale="94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130"/>
  <sheetViews>
    <sheetView showGridLines="0" tabSelected="1" zoomScale="75" workbookViewId="0">
      <selection activeCell="C9" sqref="C9"/>
    </sheetView>
  </sheetViews>
  <sheetFormatPr defaultColWidth="9.109375" defaultRowHeight="15"/>
  <cols>
    <col min="1" max="1" width="52.5546875" style="295" bestFit="1" customWidth="1"/>
    <col min="2" max="2" width="15.109375" style="127" customWidth="1"/>
    <col min="3" max="3" width="19" style="128" customWidth="1"/>
    <col min="4" max="4" width="15.88671875" style="127" customWidth="1"/>
    <col min="5" max="5" width="2.33203125" style="14" customWidth="1"/>
    <col min="6" max="8" width="19.33203125" style="14" customWidth="1"/>
    <col min="9" max="15" width="20.5546875" style="14" customWidth="1"/>
    <col min="16" max="16" width="14.5546875" style="14" customWidth="1"/>
    <col min="17" max="17" width="5.109375" style="14" customWidth="1"/>
    <col min="18" max="16384" width="9.109375" style="14"/>
  </cols>
  <sheetData>
    <row r="1" spans="1:17">
      <c r="A1" s="290"/>
      <c r="B1" s="192"/>
      <c r="C1" s="193"/>
      <c r="D1" s="192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59"/>
    </row>
    <row r="2" spans="1:17">
      <c r="A2" s="289"/>
      <c r="B2" s="194"/>
      <c r="C2" s="195"/>
      <c r="D2" s="194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60"/>
    </row>
    <row r="3" spans="1:17">
      <c r="A3" s="289"/>
      <c r="B3" s="194"/>
      <c r="C3" s="195"/>
      <c r="D3" s="194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60"/>
    </row>
    <row r="4" spans="1:17">
      <c r="A4" s="289"/>
      <c r="B4" s="194"/>
      <c r="C4" s="195"/>
      <c r="D4" s="194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60"/>
    </row>
    <row r="5" spans="1:17">
      <c r="A5" s="289"/>
      <c r="B5" s="194"/>
      <c r="C5" s="195"/>
      <c r="D5" s="194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60"/>
    </row>
    <row r="6" spans="1:17">
      <c r="A6" s="289"/>
      <c r="B6" s="194"/>
      <c r="C6" s="195"/>
      <c r="D6" s="194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60"/>
    </row>
    <row r="7" spans="1:17">
      <c r="A7" s="289"/>
      <c r="B7" s="194"/>
      <c r="C7" s="195"/>
      <c r="D7" s="194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60"/>
    </row>
    <row r="8" spans="1:17">
      <c r="A8" s="289"/>
      <c r="B8" s="451"/>
      <c r="C8" s="464"/>
      <c r="D8" s="451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26"/>
      <c r="Q8" s="160"/>
    </row>
    <row r="9" spans="1:17" ht="17.25" customHeight="1">
      <c r="A9" s="258"/>
      <c r="B9" s="451"/>
      <c r="C9" s="452"/>
      <c r="D9" s="465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26"/>
      <c r="Q9" s="160"/>
    </row>
    <row r="10" spans="1:17">
      <c r="A10" s="289"/>
      <c r="B10" s="194"/>
      <c r="C10" s="195"/>
      <c r="D10" s="194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60"/>
    </row>
    <row r="11" spans="1:17" ht="15.6" thickBot="1">
      <c r="A11" s="289"/>
      <c r="B11" s="194"/>
      <c r="C11" s="195"/>
      <c r="D11" s="194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60"/>
    </row>
    <row r="12" spans="1:17" s="129" customFormat="1" ht="26.4">
      <c r="A12" s="478"/>
      <c r="B12" s="365" t="s">
        <v>355</v>
      </c>
      <c r="C12" s="365" t="s">
        <v>263</v>
      </c>
      <c r="D12" s="366" t="s">
        <v>284</v>
      </c>
      <c r="E12" s="197"/>
      <c r="F12" s="458"/>
      <c r="G12" s="458"/>
      <c r="H12" s="458"/>
      <c r="I12" s="458"/>
      <c r="J12" s="458"/>
      <c r="K12" s="458"/>
      <c r="L12" s="458"/>
      <c r="M12" s="458"/>
      <c r="N12" s="458"/>
      <c r="O12" s="458"/>
      <c r="P12" s="458"/>
      <c r="Q12" s="198"/>
    </row>
    <row r="13" spans="1:17" ht="15.6" thickBot="1">
      <c r="A13" s="289"/>
      <c r="B13" s="367" t="s">
        <v>91</v>
      </c>
      <c r="C13" s="368"/>
      <c r="D13" s="369"/>
      <c r="E13" s="24"/>
      <c r="F13" s="459"/>
      <c r="G13" s="459"/>
      <c r="H13" s="459"/>
      <c r="I13" s="457"/>
      <c r="J13" s="457"/>
      <c r="K13" s="457"/>
      <c r="L13" s="457"/>
      <c r="M13" s="457"/>
      <c r="N13" s="457"/>
      <c r="O13" s="457"/>
      <c r="P13" s="459"/>
      <c r="Q13" s="199"/>
    </row>
    <row r="14" spans="1:17">
      <c r="A14" s="289"/>
      <c r="B14" s="194"/>
      <c r="C14" s="195"/>
      <c r="D14" s="194"/>
      <c r="E14" s="126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0"/>
    </row>
    <row r="15" spans="1:17" ht="15.6">
      <c r="A15" s="479" t="s">
        <v>231</v>
      </c>
      <c r="B15" s="130">
        <f>'Adaytum by Month'!O24</f>
        <v>18447485.462942462</v>
      </c>
      <c r="C15" s="134">
        <v>1</v>
      </c>
      <c r="D15" s="138">
        <f>'Adaytum Headcount'!E16</f>
        <v>36</v>
      </c>
      <c r="E15" s="126"/>
      <c r="F15" s="460"/>
      <c r="G15" s="460"/>
      <c r="H15" s="460"/>
      <c r="I15" s="457"/>
      <c r="J15" s="457"/>
      <c r="K15" s="457"/>
      <c r="L15" s="457"/>
      <c r="M15" s="457"/>
      <c r="N15" s="457"/>
      <c r="O15" s="457"/>
      <c r="P15" s="459"/>
      <c r="Q15" s="160"/>
    </row>
    <row r="16" spans="1:17">
      <c r="A16" s="480"/>
      <c r="B16" s="132"/>
      <c r="C16" s="136"/>
      <c r="D16" s="140"/>
      <c r="E16" s="126"/>
      <c r="F16" s="451"/>
      <c r="G16" s="451"/>
      <c r="H16" s="451"/>
      <c r="I16" s="461"/>
      <c r="J16" s="461"/>
      <c r="K16" s="461"/>
      <c r="L16" s="461"/>
      <c r="M16" s="461"/>
      <c r="N16" s="461"/>
      <c r="O16" s="461"/>
      <c r="P16" s="462"/>
      <c r="Q16" s="160"/>
    </row>
    <row r="17" spans="1:17">
      <c r="A17" s="481" t="s">
        <v>294</v>
      </c>
      <c r="B17" s="474">
        <f>D17/$D$15</f>
        <v>2.7777777777777776E-2</v>
      </c>
      <c r="C17" s="140">
        <f>B17*$B$15</f>
        <v>512430.15174840169</v>
      </c>
      <c r="D17" s="140">
        <v>1</v>
      </c>
      <c r="E17" s="126"/>
      <c r="F17" s="451"/>
      <c r="G17" s="451"/>
      <c r="H17" s="451"/>
      <c r="I17" s="461"/>
      <c r="J17" s="461"/>
      <c r="K17" s="461"/>
      <c r="L17" s="461"/>
      <c r="M17" s="461"/>
      <c r="N17" s="461"/>
      <c r="O17" s="461"/>
      <c r="P17" s="462"/>
      <c r="Q17" s="160"/>
    </row>
    <row r="18" spans="1:17">
      <c r="A18" s="481" t="s">
        <v>295</v>
      </c>
      <c r="B18" s="474">
        <f t="shared" ref="B18:B81" si="0">D18/$D$15</f>
        <v>2.7777777777777776E-2</v>
      </c>
      <c r="C18" s="140">
        <f t="shared" ref="C18:C81" si="1">B18*$B$15</f>
        <v>512430.15174840169</v>
      </c>
      <c r="D18" s="140">
        <v>1</v>
      </c>
      <c r="E18" s="126"/>
      <c r="F18" s="451"/>
      <c r="G18" s="451"/>
      <c r="H18" s="451"/>
      <c r="I18" s="461"/>
      <c r="J18" s="461"/>
      <c r="K18" s="461"/>
      <c r="L18" s="461"/>
      <c r="M18" s="461"/>
      <c r="N18" s="461"/>
      <c r="O18" s="461"/>
      <c r="P18" s="462"/>
      <c r="Q18" s="160"/>
    </row>
    <row r="19" spans="1:17">
      <c r="A19" s="481" t="s">
        <v>296</v>
      </c>
      <c r="B19" s="474">
        <f t="shared" si="0"/>
        <v>0</v>
      </c>
      <c r="C19" s="140">
        <f t="shared" si="1"/>
        <v>0</v>
      </c>
      <c r="D19" s="140">
        <v>0</v>
      </c>
      <c r="E19" s="126"/>
      <c r="F19" s="451"/>
      <c r="G19" s="451"/>
      <c r="H19" s="451"/>
      <c r="I19" s="461"/>
      <c r="J19" s="461"/>
      <c r="K19" s="461"/>
      <c r="L19" s="461"/>
      <c r="M19" s="461"/>
      <c r="N19" s="461"/>
      <c r="O19" s="461"/>
      <c r="P19" s="462"/>
      <c r="Q19" s="160"/>
    </row>
    <row r="20" spans="1:17">
      <c r="A20" s="481" t="s">
        <v>297</v>
      </c>
      <c r="B20" s="474">
        <f t="shared" si="0"/>
        <v>0</v>
      </c>
      <c r="C20" s="140">
        <f t="shared" si="1"/>
        <v>0</v>
      </c>
      <c r="D20" s="140">
        <v>0</v>
      </c>
      <c r="E20" s="126"/>
      <c r="F20" s="451"/>
      <c r="G20" s="451"/>
      <c r="H20" s="451"/>
      <c r="I20" s="461"/>
      <c r="J20" s="461"/>
      <c r="K20" s="461"/>
      <c r="L20" s="461"/>
      <c r="M20" s="461"/>
      <c r="N20" s="461"/>
      <c r="O20" s="461"/>
      <c r="P20" s="462"/>
      <c r="Q20" s="160"/>
    </row>
    <row r="21" spans="1:17">
      <c r="A21" s="481" t="s">
        <v>298</v>
      </c>
      <c r="B21" s="474">
        <f t="shared" si="0"/>
        <v>2.7777777777777776E-2</v>
      </c>
      <c r="C21" s="140">
        <f t="shared" si="1"/>
        <v>512430.15174840169</v>
      </c>
      <c r="D21" s="140">
        <v>1</v>
      </c>
      <c r="E21" s="126"/>
      <c r="F21" s="451"/>
      <c r="G21" s="451"/>
      <c r="H21" s="451"/>
      <c r="I21" s="461"/>
      <c r="J21" s="461"/>
      <c r="K21" s="461"/>
      <c r="L21" s="461"/>
      <c r="M21" s="461"/>
      <c r="N21" s="461"/>
      <c r="O21" s="461"/>
      <c r="P21" s="462"/>
      <c r="Q21" s="160"/>
    </row>
    <row r="22" spans="1:17">
      <c r="A22" s="481" t="s">
        <v>299</v>
      </c>
      <c r="B22" s="474">
        <f t="shared" si="0"/>
        <v>0</v>
      </c>
      <c r="C22" s="140">
        <f t="shared" si="1"/>
        <v>0</v>
      </c>
      <c r="D22" s="140">
        <v>0</v>
      </c>
      <c r="E22" s="126"/>
      <c r="F22" s="451"/>
      <c r="G22" s="451"/>
      <c r="H22" s="451"/>
      <c r="I22" s="461"/>
      <c r="J22" s="461"/>
      <c r="K22" s="461"/>
      <c r="L22" s="461"/>
      <c r="M22" s="461"/>
      <c r="N22" s="461"/>
      <c r="O22" s="461"/>
      <c r="P22" s="462"/>
      <c r="Q22" s="160"/>
    </row>
    <row r="23" spans="1:17">
      <c r="A23" s="481" t="s">
        <v>300</v>
      </c>
      <c r="B23" s="474">
        <f t="shared" si="0"/>
        <v>2.7777777777777776E-2</v>
      </c>
      <c r="C23" s="140">
        <f t="shared" si="1"/>
        <v>512430.15174840169</v>
      </c>
      <c r="D23" s="140">
        <v>1</v>
      </c>
      <c r="E23" s="126"/>
      <c r="F23" s="451"/>
      <c r="G23" s="451"/>
      <c r="H23" s="451"/>
      <c r="I23" s="461"/>
      <c r="J23" s="461"/>
      <c r="K23" s="461"/>
      <c r="L23" s="461"/>
      <c r="M23" s="461"/>
      <c r="N23" s="461"/>
      <c r="O23" s="461"/>
      <c r="P23" s="462"/>
      <c r="Q23" s="160"/>
    </row>
    <row r="24" spans="1:17">
      <c r="A24" s="481" t="s">
        <v>301</v>
      </c>
      <c r="B24" s="474">
        <f t="shared" si="0"/>
        <v>0</v>
      </c>
      <c r="C24" s="140">
        <f t="shared" si="1"/>
        <v>0</v>
      </c>
      <c r="D24" s="140">
        <v>0</v>
      </c>
      <c r="E24" s="126"/>
      <c r="F24" s="451"/>
      <c r="G24" s="451"/>
      <c r="H24" s="451"/>
      <c r="I24" s="461"/>
      <c r="J24" s="461"/>
      <c r="K24" s="461"/>
      <c r="L24" s="461"/>
      <c r="M24" s="461"/>
      <c r="N24" s="461"/>
      <c r="O24" s="461"/>
      <c r="P24" s="462"/>
      <c r="Q24" s="160"/>
    </row>
    <row r="25" spans="1:17">
      <c r="A25" s="481" t="s">
        <v>302</v>
      </c>
      <c r="B25" s="474">
        <f t="shared" si="0"/>
        <v>0</v>
      </c>
      <c r="C25" s="140">
        <f t="shared" si="1"/>
        <v>0</v>
      </c>
      <c r="D25" s="140">
        <v>0</v>
      </c>
      <c r="E25" s="126"/>
      <c r="F25" s="451"/>
      <c r="G25" s="451"/>
      <c r="H25" s="451"/>
      <c r="I25" s="461"/>
      <c r="J25" s="461"/>
      <c r="K25" s="461"/>
      <c r="L25" s="461"/>
      <c r="M25" s="461"/>
      <c r="N25" s="461"/>
      <c r="O25" s="461"/>
      <c r="P25" s="462"/>
      <c r="Q25" s="160"/>
    </row>
    <row r="26" spans="1:17" s="37" customFormat="1" ht="15.6">
      <c r="A26" s="482" t="s">
        <v>303</v>
      </c>
      <c r="B26" s="475">
        <f t="shared" si="0"/>
        <v>0.1111111111111111</v>
      </c>
      <c r="C26" s="476">
        <f t="shared" si="1"/>
        <v>2049720.6069936068</v>
      </c>
      <c r="D26" s="476">
        <f>SUM(D17:D25)</f>
        <v>4</v>
      </c>
      <c r="E26" s="133"/>
      <c r="F26" s="460"/>
      <c r="G26" s="460"/>
      <c r="H26" s="460"/>
      <c r="I26" s="457"/>
      <c r="J26" s="457"/>
      <c r="K26" s="457"/>
      <c r="L26" s="457"/>
      <c r="M26" s="457"/>
      <c r="N26" s="457"/>
      <c r="O26" s="457"/>
      <c r="P26" s="459"/>
      <c r="Q26" s="182"/>
    </row>
    <row r="27" spans="1:17">
      <c r="A27" s="481" t="s">
        <v>304</v>
      </c>
      <c r="B27" s="474">
        <f t="shared" si="0"/>
        <v>2.7777777777777776E-2</v>
      </c>
      <c r="C27" s="140">
        <f t="shared" si="1"/>
        <v>512430.15174840169</v>
      </c>
      <c r="D27" s="140">
        <v>1</v>
      </c>
      <c r="E27" s="126"/>
      <c r="F27" s="451"/>
      <c r="G27" s="451"/>
      <c r="H27" s="451"/>
      <c r="I27" s="461"/>
      <c r="J27" s="461"/>
      <c r="K27" s="461"/>
      <c r="L27" s="461"/>
      <c r="M27" s="461"/>
      <c r="N27" s="461"/>
      <c r="O27" s="461"/>
      <c r="P27" s="462"/>
      <c r="Q27" s="160"/>
    </row>
    <row r="28" spans="1:17">
      <c r="A28" s="481" t="s">
        <v>305</v>
      </c>
      <c r="B28" s="474">
        <f t="shared" si="0"/>
        <v>0</v>
      </c>
      <c r="C28" s="140">
        <f t="shared" si="1"/>
        <v>0</v>
      </c>
      <c r="D28" s="140">
        <v>0</v>
      </c>
      <c r="E28" s="126"/>
      <c r="F28" s="451"/>
      <c r="G28" s="451"/>
      <c r="H28" s="451"/>
      <c r="I28" s="461"/>
      <c r="J28" s="461"/>
      <c r="K28" s="461"/>
      <c r="L28" s="461"/>
      <c r="M28" s="461"/>
      <c r="N28" s="461"/>
      <c r="O28" s="461"/>
      <c r="P28" s="462"/>
      <c r="Q28" s="160"/>
    </row>
    <row r="29" spans="1:17">
      <c r="A29" s="481" t="s">
        <v>306</v>
      </c>
      <c r="B29" s="474">
        <f t="shared" si="0"/>
        <v>0</v>
      </c>
      <c r="C29" s="140">
        <f t="shared" si="1"/>
        <v>0</v>
      </c>
      <c r="D29" s="140">
        <v>0</v>
      </c>
      <c r="E29" s="126"/>
      <c r="F29" s="451"/>
      <c r="G29" s="451"/>
      <c r="H29" s="451"/>
      <c r="I29" s="461"/>
      <c r="J29" s="461"/>
      <c r="K29" s="461"/>
      <c r="L29" s="461"/>
      <c r="M29" s="461"/>
      <c r="N29" s="461"/>
      <c r="O29" s="461"/>
      <c r="P29" s="462"/>
      <c r="Q29" s="160"/>
    </row>
    <row r="30" spans="1:17">
      <c r="A30" s="481" t="s">
        <v>307</v>
      </c>
      <c r="B30" s="474">
        <f t="shared" si="0"/>
        <v>0</v>
      </c>
      <c r="C30" s="140">
        <f t="shared" si="1"/>
        <v>0</v>
      </c>
      <c r="D30" s="140">
        <v>0</v>
      </c>
      <c r="E30" s="126"/>
      <c r="F30" s="451"/>
      <c r="G30" s="451"/>
      <c r="H30" s="451"/>
      <c r="I30" s="461"/>
      <c r="J30" s="461"/>
      <c r="K30" s="461"/>
      <c r="L30" s="461"/>
      <c r="M30" s="461"/>
      <c r="N30" s="461"/>
      <c r="O30" s="461"/>
      <c r="P30" s="462"/>
      <c r="Q30" s="160"/>
    </row>
    <row r="31" spans="1:17">
      <c r="A31" s="481" t="s">
        <v>308</v>
      </c>
      <c r="B31" s="474">
        <f t="shared" si="0"/>
        <v>0</v>
      </c>
      <c r="C31" s="140">
        <f t="shared" si="1"/>
        <v>0</v>
      </c>
      <c r="D31" s="140">
        <v>0</v>
      </c>
      <c r="E31" s="126"/>
      <c r="F31" s="451"/>
      <c r="G31" s="451"/>
      <c r="H31" s="451"/>
      <c r="I31" s="461"/>
      <c r="J31" s="461"/>
      <c r="K31" s="461"/>
      <c r="L31" s="461"/>
      <c r="M31" s="461"/>
      <c r="N31" s="461"/>
      <c r="O31" s="461"/>
      <c r="P31" s="462"/>
      <c r="Q31" s="160"/>
    </row>
    <row r="32" spans="1:17">
      <c r="A32" s="481" t="s">
        <v>309</v>
      </c>
      <c r="B32" s="474">
        <f t="shared" si="0"/>
        <v>0</v>
      </c>
      <c r="C32" s="140">
        <f t="shared" si="1"/>
        <v>0</v>
      </c>
      <c r="D32" s="140">
        <v>0</v>
      </c>
      <c r="E32" s="126"/>
      <c r="F32" s="451"/>
      <c r="G32" s="451"/>
      <c r="H32" s="451"/>
      <c r="I32" s="461"/>
      <c r="J32" s="461"/>
      <c r="K32" s="461"/>
      <c r="L32" s="461"/>
      <c r="M32" s="461"/>
      <c r="N32" s="461"/>
      <c r="O32" s="461"/>
      <c r="P32" s="462"/>
      <c r="Q32" s="160"/>
    </row>
    <row r="33" spans="1:17">
      <c r="A33" s="481" t="s">
        <v>310</v>
      </c>
      <c r="B33" s="474">
        <f t="shared" si="0"/>
        <v>0</v>
      </c>
      <c r="C33" s="140">
        <f t="shared" si="1"/>
        <v>0</v>
      </c>
      <c r="D33" s="140">
        <v>0</v>
      </c>
      <c r="E33" s="126"/>
      <c r="F33" s="451"/>
      <c r="G33" s="451"/>
      <c r="H33" s="451"/>
      <c r="I33" s="461"/>
      <c r="J33" s="461"/>
      <c r="K33" s="461"/>
      <c r="L33" s="461"/>
      <c r="M33" s="461"/>
      <c r="N33" s="461"/>
      <c r="O33" s="461"/>
      <c r="P33" s="462"/>
      <c r="Q33" s="160"/>
    </row>
    <row r="34" spans="1:17">
      <c r="A34" s="481" t="s">
        <v>311</v>
      </c>
      <c r="B34" s="474">
        <f t="shared" si="0"/>
        <v>0</v>
      </c>
      <c r="C34" s="140">
        <f t="shared" si="1"/>
        <v>0</v>
      </c>
      <c r="D34" s="140">
        <v>0</v>
      </c>
      <c r="E34" s="126"/>
      <c r="F34" s="451"/>
      <c r="G34" s="451"/>
      <c r="H34" s="451"/>
      <c r="I34" s="461"/>
      <c r="J34" s="461"/>
      <c r="K34" s="461"/>
      <c r="L34" s="461"/>
      <c r="M34" s="461"/>
      <c r="N34" s="461"/>
      <c r="O34" s="461"/>
      <c r="P34" s="462"/>
      <c r="Q34" s="160"/>
    </row>
    <row r="35" spans="1:17">
      <c r="A35" s="481" t="s">
        <v>312</v>
      </c>
      <c r="B35" s="474">
        <f t="shared" si="0"/>
        <v>5.5555555555555552E-2</v>
      </c>
      <c r="C35" s="140">
        <f t="shared" si="1"/>
        <v>1024860.3034968034</v>
      </c>
      <c r="D35" s="140">
        <v>2</v>
      </c>
      <c r="E35" s="126"/>
      <c r="F35" s="451"/>
      <c r="G35" s="451"/>
      <c r="H35" s="451"/>
      <c r="I35" s="461"/>
      <c r="J35" s="461"/>
      <c r="K35" s="461"/>
      <c r="L35" s="461"/>
      <c r="M35" s="461"/>
      <c r="N35" s="461"/>
      <c r="O35" s="461"/>
      <c r="P35" s="462"/>
      <c r="Q35" s="160"/>
    </row>
    <row r="36" spans="1:17">
      <c r="A36" s="481" t="s">
        <v>313</v>
      </c>
      <c r="B36" s="474">
        <f t="shared" si="0"/>
        <v>2.7777777777777776E-2</v>
      </c>
      <c r="C36" s="140">
        <f t="shared" si="1"/>
        <v>512430.15174840169</v>
      </c>
      <c r="D36" s="140">
        <v>1</v>
      </c>
      <c r="E36" s="126"/>
      <c r="F36" s="451"/>
      <c r="G36" s="451"/>
      <c r="H36" s="451"/>
      <c r="I36" s="461"/>
      <c r="J36" s="461"/>
      <c r="K36" s="461"/>
      <c r="L36" s="461"/>
      <c r="M36" s="461"/>
      <c r="N36" s="461"/>
      <c r="O36" s="461"/>
      <c r="P36" s="462"/>
      <c r="Q36" s="160"/>
    </row>
    <row r="37" spans="1:17" s="37" customFormat="1" ht="15.6">
      <c r="A37" s="482" t="s">
        <v>314</v>
      </c>
      <c r="B37" s="475">
        <f t="shared" si="0"/>
        <v>0.1111111111111111</v>
      </c>
      <c r="C37" s="476">
        <f t="shared" si="1"/>
        <v>2049720.6069936068</v>
      </c>
      <c r="D37" s="476">
        <f>SUM(D27:D36)</f>
        <v>4</v>
      </c>
      <c r="E37" s="133"/>
      <c r="F37" s="460"/>
      <c r="G37" s="460"/>
      <c r="H37" s="460"/>
      <c r="I37" s="457"/>
      <c r="J37" s="457"/>
      <c r="K37" s="457"/>
      <c r="L37" s="457"/>
      <c r="M37" s="457"/>
      <c r="N37" s="457"/>
      <c r="O37" s="457"/>
      <c r="P37" s="459"/>
      <c r="Q37" s="182"/>
    </row>
    <row r="38" spans="1:17">
      <c r="A38" s="481" t="s">
        <v>315</v>
      </c>
      <c r="B38" s="474">
        <f t="shared" si="0"/>
        <v>2.7777777777777776E-2</v>
      </c>
      <c r="C38" s="140">
        <f t="shared" si="1"/>
        <v>512430.15174840169</v>
      </c>
      <c r="D38" s="140">
        <v>1</v>
      </c>
      <c r="E38" s="126"/>
      <c r="F38" s="451"/>
      <c r="G38" s="451"/>
      <c r="H38" s="451"/>
      <c r="I38" s="461"/>
      <c r="J38" s="461"/>
      <c r="K38" s="461"/>
      <c r="L38" s="461"/>
      <c r="M38" s="461"/>
      <c r="N38" s="461"/>
      <c r="O38" s="461"/>
      <c r="P38" s="462"/>
      <c r="Q38" s="160"/>
    </row>
    <row r="39" spans="1:17">
      <c r="A39" s="481" t="s">
        <v>316</v>
      </c>
      <c r="B39" s="474">
        <f t="shared" si="0"/>
        <v>0</v>
      </c>
      <c r="C39" s="140">
        <f t="shared" si="1"/>
        <v>0</v>
      </c>
      <c r="D39" s="140">
        <v>0</v>
      </c>
      <c r="E39" s="126"/>
      <c r="F39" s="451"/>
      <c r="G39" s="451"/>
      <c r="H39" s="451"/>
      <c r="I39" s="461"/>
      <c r="J39" s="461"/>
      <c r="K39" s="461"/>
      <c r="L39" s="461"/>
      <c r="M39" s="461"/>
      <c r="N39" s="461"/>
      <c r="O39" s="461"/>
      <c r="P39" s="462"/>
      <c r="Q39" s="160"/>
    </row>
    <row r="40" spans="1:17" s="37" customFormat="1" ht="15.6">
      <c r="A40" s="482" t="s">
        <v>265</v>
      </c>
      <c r="B40" s="475">
        <f t="shared" si="0"/>
        <v>0.1388888888888889</v>
      </c>
      <c r="C40" s="476">
        <f t="shared" si="1"/>
        <v>2562150.7587420088</v>
      </c>
      <c r="D40" s="476">
        <f>SUM(D37:D39)</f>
        <v>5</v>
      </c>
      <c r="E40" s="133"/>
      <c r="F40" s="460"/>
      <c r="G40" s="460"/>
      <c r="H40" s="460"/>
      <c r="I40" s="457"/>
      <c r="J40" s="457"/>
      <c r="K40" s="457"/>
      <c r="L40" s="457"/>
      <c r="M40" s="457"/>
      <c r="N40" s="457"/>
      <c r="O40" s="457"/>
      <c r="P40" s="459"/>
      <c r="Q40" s="182"/>
    </row>
    <row r="41" spans="1:17">
      <c r="A41" s="481" t="s">
        <v>317</v>
      </c>
      <c r="B41" s="474">
        <f t="shared" si="0"/>
        <v>0</v>
      </c>
      <c r="C41" s="140">
        <f t="shared" si="1"/>
        <v>0</v>
      </c>
      <c r="D41" s="140">
        <v>0</v>
      </c>
      <c r="E41" s="126"/>
      <c r="F41" s="451"/>
      <c r="G41" s="451"/>
      <c r="H41" s="451"/>
      <c r="I41" s="461"/>
      <c r="J41" s="461"/>
      <c r="K41" s="461"/>
      <c r="L41" s="461"/>
      <c r="M41" s="461"/>
      <c r="N41" s="461"/>
      <c r="O41" s="461"/>
      <c r="P41" s="462"/>
      <c r="Q41" s="160"/>
    </row>
    <row r="42" spans="1:17">
      <c r="A42" s="481" t="s">
        <v>318</v>
      </c>
      <c r="B42" s="474">
        <f t="shared" si="0"/>
        <v>2.7777777777777776E-2</v>
      </c>
      <c r="C42" s="140">
        <f t="shared" si="1"/>
        <v>512430.15174840169</v>
      </c>
      <c r="D42" s="140">
        <v>1</v>
      </c>
      <c r="E42" s="126"/>
      <c r="F42" s="451"/>
      <c r="G42" s="451"/>
      <c r="H42" s="451"/>
      <c r="I42" s="461"/>
      <c r="J42" s="461"/>
      <c r="K42" s="461"/>
      <c r="L42" s="461"/>
      <c r="M42" s="461"/>
      <c r="N42" s="461"/>
      <c r="O42" s="461"/>
      <c r="P42" s="462"/>
      <c r="Q42" s="160"/>
    </row>
    <row r="43" spans="1:17">
      <c r="A43" s="481" t="s">
        <v>319</v>
      </c>
      <c r="B43" s="474">
        <f t="shared" si="0"/>
        <v>2.7777777777777776E-2</v>
      </c>
      <c r="C43" s="140">
        <f t="shared" si="1"/>
        <v>512430.15174840169</v>
      </c>
      <c r="D43" s="140">
        <v>1</v>
      </c>
      <c r="E43" s="126"/>
      <c r="F43" s="451"/>
      <c r="G43" s="451"/>
      <c r="H43" s="451"/>
      <c r="I43" s="461"/>
      <c r="J43" s="461"/>
      <c r="K43" s="461"/>
      <c r="L43" s="461"/>
      <c r="M43" s="461"/>
      <c r="N43" s="461"/>
      <c r="O43" s="461"/>
      <c r="P43" s="462"/>
      <c r="Q43" s="160"/>
    </row>
    <row r="44" spans="1:17">
      <c r="A44" s="481" t="s">
        <v>320</v>
      </c>
      <c r="B44" s="474">
        <f t="shared" si="0"/>
        <v>0</v>
      </c>
      <c r="C44" s="140">
        <f t="shared" si="1"/>
        <v>0</v>
      </c>
      <c r="D44" s="140">
        <v>0</v>
      </c>
      <c r="E44" s="126"/>
      <c r="F44" s="451"/>
      <c r="G44" s="451"/>
      <c r="H44" s="451"/>
      <c r="I44" s="461"/>
      <c r="J44" s="461"/>
      <c r="K44" s="461"/>
      <c r="L44" s="461"/>
      <c r="M44" s="461"/>
      <c r="N44" s="461"/>
      <c r="O44" s="461"/>
      <c r="P44" s="462"/>
      <c r="Q44" s="160"/>
    </row>
    <row r="45" spans="1:17">
      <c r="A45" s="481" t="s">
        <v>321</v>
      </c>
      <c r="B45" s="474">
        <f t="shared" si="0"/>
        <v>0</v>
      </c>
      <c r="C45" s="140">
        <f t="shared" si="1"/>
        <v>0</v>
      </c>
      <c r="D45" s="140">
        <v>0</v>
      </c>
      <c r="E45" s="126"/>
      <c r="F45" s="451"/>
      <c r="G45" s="451"/>
      <c r="H45" s="451"/>
      <c r="I45" s="461"/>
      <c r="J45" s="461"/>
      <c r="K45" s="461"/>
      <c r="L45" s="461"/>
      <c r="M45" s="461"/>
      <c r="N45" s="461"/>
      <c r="O45" s="461"/>
      <c r="P45" s="462"/>
      <c r="Q45" s="160"/>
    </row>
    <row r="46" spans="1:17">
      <c r="A46" s="481" t="s">
        <v>322</v>
      </c>
      <c r="B46" s="474">
        <f t="shared" si="0"/>
        <v>0</v>
      </c>
      <c r="C46" s="140">
        <f t="shared" si="1"/>
        <v>0</v>
      </c>
      <c r="D46" s="140">
        <v>0</v>
      </c>
      <c r="E46" s="126"/>
      <c r="F46" s="451"/>
      <c r="G46" s="451"/>
      <c r="H46" s="451"/>
      <c r="I46" s="461"/>
      <c r="J46" s="461"/>
      <c r="K46" s="461"/>
      <c r="L46" s="461"/>
      <c r="M46" s="461"/>
      <c r="N46" s="461"/>
      <c r="O46" s="461"/>
      <c r="P46" s="462"/>
      <c r="Q46" s="160"/>
    </row>
    <row r="47" spans="1:17">
      <c r="A47" s="481" t="s">
        <v>323</v>
      </c>
      <c r="B47" s="474">
        <f t="shared" si="0"/>
        <v>0</v>
      </c>
      <c r="C47" s="140">
        <f t="shared" si="1"/>
        <v>0</v>
      </c>
      <c r="D47" s="140">
        <v>0</v>
      </c>
      <c r="E47" s="126"/>
      <c r="F47" s="451"/>
      <c r="G47" s="451"/>
      <c r="H47" s="451"/>
      <c r="I47" s="461"/>
      <c r="J47" s="461"/>
      <c r="K47" s="461"/>
      <c r="L47" s="461"/>
      <c r="M47" s="461"/>
      <c r="N47" s="461"/>
      <c r="O47" s="461"/>
      <c r="P47" s="462"/>
      <c r="Q47" s="160"/>
    </row>
    <row r="48" spans="1:17">
      <c r="A48" s="481" t="s">
        <v>324</v>
      </c>
      <c r="B48" s="474">
        <f t="shared" si="0"/>
        <v>0</v>
      </c>
      <c r="C48" s="140">
        <f t="shared" si="1"/>
        <v>0</v>
      </c>
      <c r="D48" s="140">
        <v>0</v>
      </c>
      <c r="E48" s="126"/>
      <c r="F48" s="451"/>
      <c r="G48" s="451"/>
      <c r="H48" s="451"/>
      <c r="I48" s="461"/>
      <c r="J48" s="461"/>
      <c r="K48" s="461"/>
      <c r="L48" s="461"/>
      <c r="M48" s="461"/>
      <c r="N48" s="461"/>
      <c r="O48" s="461"/>
      <c r="P48" s="462"/>
      <c r="Q48" s="160"/>
    </row>
    <row r="49" spans="1:17">
      <c r="A49" s="481" t="s">
        <v>325</v>
      </c>
      <c r="B49" s="474">
        <f t="shared" si="0"/>
        <v>0</v>
      </c>
      <c r="C49" s="140">
        <f t="shared" si="1"/>
        <v>0</v>
      </c>
      <c r="D49" s="140">
        <v>0</v>
      </c>
      <c r="E49" s="126"/>
      <c r="F49" s="451"/>
      <c r="G49" s="451"/>
      <c r="H49" s="451"/>
      <c r="I49" s="461"/>
      <c r="J49" s="461"/>
      <c r="K49" s="461"/>
      <c r="L49" s="461"/>
      <c r="M49" s="461"/>
      <c r="N49" s="461"/>
      <c r="O49" s="461"/>
      <c r="P49" s="462"/>
      <c r="Q49" s="160"/>
    </row>
    <row r="50" spans="1:17" s="37" customFormat="1" ht="15.6">
      <c r="A50" s="482" t="s">
        <v>272</v>
      </c>
      <c r="B50" s="475">
        <f t="shared" si="0"/>
        <v>5.5555555555555552E-2</v>
      </c>
      <c r="C50" s="476">
        <f t="shared" si="1"/>
        <v>1024860.3034968034</v>
      </c>
      <c r="D50" s="476">
        <f>SUM(D41:D49)</f>
        <v>2</v>
      </c>
      <c r="E50" s="133"/>
      <c r="F50" s="460"/>
      <c r="G50" s="460"/>
      <c r="H50" s="460"/>
      <c r="I50" s="457"/>
      <c r="J50" s="457"/>
      <c r="K50" s="457"/>
      <c r="L50" s="457"/>
      <c r="M50" s="457"/>
      <c r="N50" s="457"/>
      <c r="O50" s="457"/>
      <c r="P50" s="459"/>
      <c r="Q50" s="182"/>
    </row>
    <row r="51" spans="1:17">
      <c r="A51" s="481" t="s">
        <v>326</v>
      </c>
      <c r="B51" s="474">
        <f t="shared" si="0"/>
        <v>0</v>
      </c>
      <c r="C51" s="140">
        <f t="shared" si="1"/>
        <v>0</v>
      </c>
      <c r="D51" s="140">
        <v>0</v>
      </c>
      <c r="E51" s="126"/>
      <c r="F51" s="451"/>
      <c r="G51" s="451"/>
      <c r="H51" s="451"/>
      <c r="I51" s="461"/>
      <c r="J51" s="461"/>
      <c r="K51" s="461"/>
      <c r="L51" s="461"/>
      <c r="M51" s="461"/>
      <c r="N51" s="461"/>
      <c r="O51" s="461"/>
      <c r="P51" s="462"/>
      <c r="Q51" s="160"/>
    </row>
    <row r="52" spans="1:17">
      <c r="A52" s="481" t="s">
        <v>327</v>
      </c>
      <c r="B52" s="474">
        <f t="shared" si="0"/>
        <v>2.7777777777777776E-2</v>
      </c>
      <c r="C52" s="140">
        <f t="shared" si="1"/>
        <v>512430.15174840169</v>
      </c>
      <c r="D52" s="140">
        <v>1</v>
      </c>
      <c r="E52" s="126"/>
      <c r="F52" s="451"/>
      <c r="G52" s="451"/>
      <c r="H52" s="451"/>
      <c r="I52" s="461"/>
      <c r="J52" s="461"/>
      <c r="K52" s="461"/>
      <c r="L52" s="461"/>
      <c r="M52" s="461"/>
      <c r="N52" s="461"/>
      <c r="O52" s="461"/>
      <c r="P52" s="462"/>
      <c r="Q52" s="160"/>
    </row>
    <row r="53" spans="1:17">
      <c r="A53" s="481" t="s">
        <v>328</v>
      </c>
      <c r="B53" s="474">
        <f t="shared" si="0"/>
        <v>2.7777777777777776E-2</v>
      </c>
      <c r="C53" s="140">
        <f t="shared" si="1"/>
        <v>512430.15174840169</v>
      </c>
      <c r="D53" s="140">
        <v>1</v>
      </c>
      <c r="E53" s="126"/>
      <c r="F53" s="451"/>
      <c r="G53" s="451"/>
      <c r="H53" s="451"/>
      <c r="I53" s="461"/>
      <c r="J53" s="461"/>
      <c r="K53" s="461"/>
      <c r="L53" s="461"/>
      <c r="M53" s="461"/>
      <c r="N53" s="461"/>
      <c r="O53" s="461"/>
      <c r="P53" s="462"/>
      <c r="Q53" s="160"/>
    </row>
    <row r="54" spans="1:17">
      <c r="A54" s="481" t="s">
        <v>329</v>
      </c>
      <c r="B54" s="474">
        <f t="shared" si="0"/>
        <v>2.7777777777777776E-2</v>
      </c>
      <c r="C54" s="140">
        <f t="shared" si="1"/>
        <v>512430.15174840169</v>
      </c>
      <c r="D54" s="140">
        <v>1</v>
      </c>
      <c r="E54" s="126"/>
      <c r="F54" s="451"/>
      <c r="G54" s="451"/>
      <c r="H54" s="451"/>
      <c r="I54" s="461"/>
      <c r="J54" s="461"/>
      <c r="K54" s="461"/>
      <c r="L54" s="461"/>
      <c r="M54" s="461"/>
      <c r="N54" s="461"/>
      <c r="O54" s="461"/>
      <c r="P54" s="462"/>
      <c r="Q54" s="160"/>
    </row>
    <row r="55" spans="1:17">
      <c r="A55" s="481" t="s">
        <v>330</v>
      </c>
      <c r="B55" s="474">
        <f t="shared" si="0"/>
        <v>2.7777777777777776E-2</v>
      </c>
      <c r="C55" s="140">
        <f t="shared" si="1"/>
        <v>512430.15174840169</v>
      </c>
      <c r="D55" s="140">
        <v>1</v>
      </c>
      <c r="E55" s="126"/>
      <c r="F55" s="451"/>
      <c r="G55" s="451"/>
      <c r="H55" s="451"/>
      <c r="I55" s="461"/>
      <c r="J55" s="461"/>
      <c r="K55" s="461"/>
      <c r="L55" s="461"/>
      <c r="M55" s="461"/>
      <c r="N55" s="461"/>
      <c r="O55" s="461"/>
      <c r="P55" s="462"/>
      <c r="Q55" s="160"/>
    </row>
    <row r="56" spans="1:17" s="37" customFormat="1" ht="15.6">
      <c r="A56" s="482" t="s">
        <v>268</v>
      </c>
      <c r="B56" s="475">
        <f t="shared" si="0"/>
        <v>0.1111111111111111</v>
      </c>
      <c r="C56" s="476">
        <f t="shared" si="1"/>
        <v>2049720.6069936068</v>
      </c>
      <c r="D56" s="476">
        <f>SUM(D51:D55)</f>
        <v>4</v>
      </c>
      <c r="E56" s="133"/>
      <c r="F56" s="460"/>
      <c r="G56" s="460"/>
      <c r="H56" s="460"/>
      <c r="I56" s="457"/>
      <c r="J56" s="457"/>
      <c r="K56" s="457"/>
      <c r="L56" s="457"/>
      <c r="M56" s="457"/>
      <c r="N56" s="457"/>
      <c r="O56" s="457"/>
      <c r="P56" s="459"/>
      <c r="Q56" s="182"/>
    </row>
    <row r="57" spans="1:17">
      <c r="A57" s="481" t="s">
        <v>331</v>
      </c>
      <c r="B57" s="474">
        <f t="shared" si="0"/>
        <v>0</v>
      </c>
      <c r="C57" s="140">
        <f t="shared" si="1"/>
        <v>0</v>
      </c>
      <c r="D57" s="140">
        <v>0</v>
      </c>
      <c r="E57" s="126"/>
      <c r="F57" s="451"/>
      <c r="G57" s="451"/>
      <c r="H57" s="451"/>
      <c r="I57" s="461"/>
      <c r="J57" s="461"/>
      <c r="K57" s="461"/>
      <c r="L57" s="461"/>
      <c r="M57" s="461"/>
      <c r="N57" s="461"/>
      <c r="O57" s="461"/>
      <c r="P57" s="462"/>
      <c r="Q57" s="160"/>
    </row>
    <row r="58" spans="1:17">
      <c r="A58" s="481" t="s">
        <v>332</v>
      </c>
      <c r="B58" s="474">
        <f t="shared" si="0"/>
        <v>0</v>
      </c>
      <c r="C58" s="140">
        <f t="shared" si="1"/>
        <v>0</v>
      </c>
      <c r="D58" s="140">
        <v>0</v>
      </c>
      <c r="E58" s="126"/>
      <c r="F58" s="451"/>
      <c r="G58" s="451"/>
      <c r="H58" s="451"/>
      <c r="I58" s="461"/>
      <c r="J58" s="461"/>
      <c r="K58" s="461"/>
      <c r="L58" s="461"/>
      <c r="M58" s="461"/>
      <c r="N58" s="461"/>
      <c r="O58" s="461"/>
      <c r="P58" s="462"/>
      <c r="Q58" s="160"/>
    </row>
    <row r="59" spans="1:17">
      <c r="A59" s="481" t="s">
        <v>333</v>
      </c>
      <c r="B59" s="474">
        <f t="shared" si="0"/>
        <v>2.7777777777777776E-2</v>
      </c>
      <c r="C59" s="140">
        <f t="shared" si="1"/>
        <v>512430.15174840169</v>
      </c>
      <c r="D59" s="140">
        <v>1</v>
      </c>
      <c r="E59" s="126"/>
      <c r="F59" s="451"/>
      <c r="G59" s="451"/>
      <c r="H59" s="451"/>
      <c r="I59" s="461"/>
      <c r="J59" s="461"/>
      <c r="K59" s="461"/>
      <c r="L59" s="461"/>
      <c r="M59" s="461"/>
      <c r="N59" s="461"/>
      <c r="O59" s="461"/>
      <c r="P59" s="462"/>
      <c r="Q59" s="160"/>
    </row>
    <row r="60" spans="1:17">
      <c r="A60" s="481" t="s">
        <v>334</v>
      </c>
      <c r="B60" s="474">
        <f t="shared" si="0"/>
        <v>0</v>
      </c>
      <c r="C60" s="140">
        <f t="shared" si="1"/>
        <v>0</v>
      </c>
      <c r="D60" s="140">
        <v>0</v>
      </c>
      <c r="E60" s="126"/>
      <c r="F60" s="451"/>
      <c r="G60" s="451"/>
      <c r="H60" s="451"/>
      <c r="I60" s="461"/>
      <c r="J60" s="461"/>
      <c r="K60" s="461"/>
      <c r="L60" s="461"/>
      <c r="M60" s="461"/>
      <c r="N60" s="461"/>
      <c r="O60" s="461"/>
      <c r="P60" s="462"/>
      <c r="Q60" s="160"/>
    </row>
    <row r="61" spans="1:17">
      <c r="A61" s="481" t="s">
        <v>335</v>
      </c>
      <c r="B61" s="474">
        <f t="shared" si="0"/>
        <v>0</v>
      </c>
      <c r="C61" s="140">
        <f t="shared" si="1"/>
        <v>0</v>
      </c>
      <c r="D61" s="140">
        <v>0</v>
      </c>
      <c r="E61" s="126"/>
      <c r="F61" s="451"/>
      <c r="G61" s="451"/>
      <c r="H61" s="451"/>
      <c r="I61" s="461"/>
      <c r="J61" s="461"/>
      <c r="K61" s="461"/>
      <c r="L61" s="461"/>
      <c r="M61" s="461"/>
      <c r="N61" s="461"/>
      <c r="O61" s="461"/>
      <c r="P61" s="462"/>
      <c r="Q61" s="160"/>
    </row>
    <row r="62" spans="1:17">
      <c r="A62" s="481" t="s">
        <v>336</v>
      </c>
      <c r="B62" s="474">
        <f t="shared" si="0"/>
        <v>0</v>
      </c>
      <c r="C62" s="140">
        <f t="shared" si="1"/>
        <v>0</v>
      </c>
      <c r="D62" s="140">
        <v>0</v>
      </c>
      <c r="E62" s="126"/>
      <c r="F62" s="451"/>
      <c r="G62" s="451"/>
      <c r="H62" s="451"/>
      <c r="I62" s="461"/>
      <c r="J62" s="461"/>
      <c r="K62" s="461"/>
      <c r="L62" s="461"/>
      <c r="M62" s="461"/>
      <c r="N62" s="461"/>
      <c r="O62" s="461"/>
      <c r="P62" s="462"/>
      <c r="Q62" s="160"/>
    </row>
    <row r="63" spans="1:17" s="37" customFormat="1" ht="15.6">
      <c r="A63" s="482" t="s">
        <v>276</v>
      </c>
      <c r="B63" s="475">
        <f t="shared" si="0"/>
        <v>2.7777777777777776E-2</v>
      </c>
      <c r="C63" s="476">
        <f t="shared" si="1"/>
        <v>512430.15174840169</v>
      </c>
      <c r="D63" s="476">
        <f>SUM(D58:D62)</f>
        <v>1</v>
      </c>
      <c r="E63" s="133"/>
      <c r="F63" s="460"/>
      <c r="G63" s="460"/>
      <c r="H63" s="460"/>
      <c r="I63" s="457"/>
      <c r="J63" s="457"/>
      <c r="K63" s="457"/>
      <c r="L63" s="457"/>
      <c r="M63" s="457"/>
      <c r="N63" s="457"/>
      <c r="O63" s="457"/>
      <c r="P63" s="459"/>
      <c r="Q63" s="182"/>
    </row>
    <row r="64" spans="1:17">
      <c r="A64" s="481" t="s">
        <v>279</v>
      </c>
      <c r="B64" s="474">
        <f t="shared" si="0"/>
        <v>0</v>
      </c>
      <c r="C64" s="140">
        <f t="shared" si="1"/>
        <v>0</v>
      </c>
      <c r="D64" s="140">
        <v>0</v>
      </c>
      <c r="E64" s="126"/>
      <c r="F64" s="451"/>
      <c r="G64" s="451"/>
      <c r="H64" s="451"/>
      <c r="I64" s="461"/>
      <c r="J64" s="461"/>
      <c r="K64" s="461"/>
      <c r="L64" s="461"/>
      <c r="M64" s="461"/>
      <c r="N64" s="461"/>
      <c r="O64" s="461"/>
      <c r="P64" s="462"/>
      <c r="Q64" s="160"/>
    </row>
    <row r="65" spans="1:17">
      <c r="A65" s="481" t="s">
        <v>281</v>
      </c>
      <c r="B65" s="474">
        <f t="shared" si="0"/>
        <v>0</v>
      </c>
      <c r="C65" s="140">
        <f t="shared" si="1"/>
        <v>0</v>
      </c>
      <c r="D65" s="140">
        <v>0</v>
      </c>
      <c r="E65" s="126"/>
      <c r="F65" s="451"/>
      <c r="G65" s="451"/>
      <c r="H65" s="451"/>
      <c r="I65" s="461"/>
      <c r="J65" s="461"/>
      <c r="K65" s="461"/>
      <c r="L65" s="461"/>
      <c r="M65" s="461"/>
      <c r="N65" s="461"/>
      <c r="O65" s="461"/>
      <c r="P65" s="462"/>
      <c r="Q65" s="160"/>
    </row>
    <row r="66" spans="1:17">
      <c r="A66" s="481" t="s">
        <v>274</v>
      </c>
      <c r="B66" s="474">
        <f t="shared" si="0"/>
        <v>0</v>
      </c>
      <c r="C66" s="140">
        <f t="shared" si="1"/>
        <v>0</v>
      </c>
      <c r="D66" s="140">
        <v>0</v>
      </c>
      <c r="E66" s="126"/>
      <c r="F66" s="451"/>
      <c r="G66" s="451"/>
      <c r="H66" s="451"/>
      <c r="I66" s="461"/>
      <c r="J66" s="461"/>
      <c r="K66" s="461"/>
      <c r="L66" s="461"/>
      <c r="M66" s="461"/>
      <c r="N66" s="461"/>
      <c r="O66" s="461"/>
      <c r="P66" s="462"/>
      <c r="Q66" s="160"/>
    </row>
    <row r="67" spans="1:17">
      <c r="A67" s="481" t="s">
        <v>267</v>
      </c>
      <c r="B67" s="474">
        <f t="shared" si="0"/>
        <v>0.1111111111111111</v>
      </c>
      <c r="C67" s="140">
        <f t="shared" si="1"/>
        <v>2049720.6069936068</v>
      </c>
      <c r="D67" s="140">
        <v>4</v>
      </c>
      <c r="E67" s="126"/>
      <c r="F67" s="451"/>
      <c r="G67" s="451"/>
      <c r="H67" s="451"/>
      <c r="I67" s="461"/>
      <c r="J67" s="461"/>
      <c r="K67" s="461"/>
      <c r="L67" s="461"/>
      <c r="M67" s="461"/>
      <c r="N67" s="461"/>
      <c r="O67" s="461"/>
      <c r="P67" s="462"/>
      <c r="Q67" s="160"/>
    </row>
    <row r="68" spans="1:17" s="37" customFormat="1" ht="15.6">
      <c r="A68" s="482" t="s">
        <v>337</v>
      </c>
      <c r="B68" s="475">
        <f t="shared" si="0"/>
        <v>0.55555555555555558</v>
      </c>
      <c r="C68" s="476">
        <f t="shared" si="1"/>
        <v>10248603.034968035</v>
      </c>
      <c r="D68" s="476">
        <f>SUM(D63:D67)+D57+D56+D50+D40+D26</f>
        <v>20</v>
      </c>
      <c r="E68" s="133"/>
      <c r="F68" s="460"/>
      <c r="G68" s="460"/>
      <c r="H68" s="460"/>
      <c r="I68" s="457"/>
      <c r="J68" s="457"/>
      <c r="K68" s="457"/>
      <c r="L68" s="457"/>
      <c r="M68" s="457"/>
      <c r="N68" s="457"/>
      <c r="O68" s="457"/>
      <c r="P68" s="459"/>
      <c r="Q68" s="182"/>
    </row>
    <row r="69" spans="1:17">
      <c r="A69" s="481" t="s">
        <v>338</v>
      </c>
      <c r="B69" s="474">
        <f t="shared" si="0"/>
        <v>2.7777777777777776E-2</v>
      </c>
      <c r="C69" s="140">
        <f t="shared" si="1"/>
        <v>512430.15174840169</v>
      </c>
      <c r="D69" s="140">
        <v>1</v>
      </c>
      <c r="E69" s="126"/>
      <c r="F69" s="451"/>
      <c r="G69" s="451"/>
      <c r="H69" s="451"/>
      <c r="I69" s="461"/>
      <c r="J69" s="461"/>
      <c r="K69" s="461"/>
      <c r="L69" s="461"/>
      <c r="M69" s="461"/>
      <c r="N69" s="461"/>
      <c r="O69" s="461"/>
      <c r="P69" s="462"/>
      <c r="Q69" s="160"/>
    </row>
    <row r="70" spans="1:17">
      <c r="A70" s="481" t="s">
        <v>339</v>
      </c>
      <c r="B70" s="474">
        <f t="shared" si="0"/>
        <v>2.7777777777777776E-2</v>
      </c>
      <c r="C70" s="140">
        <f t="shared" si="1"/>
        <v>512430.15174840169</v>
      </c>
      <c r="D70" s="140">
        <v>1</v>
      </c>
      <c r="E70" s="126"/>
      <c r="F70" s="451"/>
      <c r="G70" s="451"/>
      <c r="H70" s="451"/>
      <c r="I70" s="461"/>
      <c r="J70" s="461"/>
      <c r="K70" s="461"/>
      <c r="L70" s="461"/>
      <c r="M70" s="461"/>
      <c r="N70" s="461"/>
      <c r="O70" s="461"/>
      <c r="P70" s="462"/>
      <c r="Q70" s="160"/>
    </row>
    <row r="71" spans="1:17">
      <c r="A71" s="481" t="s">
        <v>340</v>
      </c>
      <c r="B71" s="474">
        <f t="shared" si="0"/>
        <v>0</v>
      </c>
      <c r="C71" s="140">
        <f t="shared" si="1"/>
        <v>0</v>
      </c>
      <c r="D71" s="140">
        <v>0</v>
      </c>
      <c r="E71" s="126"/>
      <c r="F71" s="451"/>
      <c r="G71" s="451"/>
      <c r="H71" s="451"/>
      <c r="I71" s="461"/>
      <c r="J71" s="461"/>
      <c r="K71" s="461"/>
      <c r="L71" s="461"/>
      <c r="M71" s="461"/>
      <c r="N71" s="461"/>
      <c r="O71" s="461"/>
      <c r="P71" s="462"/>
      <c r="Q71" s="160"/>
    </row>
    <row r="72" spans="1:17">
      <c r="A72" s="481" t="s">
        <v>341</v>
      </c>
      <c r="B72" s="474">
        <f t="shared" si="0"/>
        <v>0</v>
      </c>
      <c r="C72" s="140">
        <f t="shared" si="1"/>
        <v>0</v>
      </c>
      <c r="D72" s="140">
        <v>0</v>
      </c>
      <c r="E72" s="126"/>
      <c r="F72" s="451"/>
      <c r="G72" s="451"/>
      <c r="H72" s="451"/>
      <c r="I72" s="461"/>
      <c r="J72" s="461"/>
      <c r="K72" s="461"/>
      <c r="L72" s="461"/>
      <c r="M72" s="461"/>
      <c r="N72" s="461"/>
      <c r="O72" s="461"/>
      <c r="P72" s="462"/>
      <c r="Q72" s="160"/>
    </row>
    <row r="73" spans="1:17">
      <c r="A73" s="481" t="s">
        <v>342</v>
      </c>
      <c r="B73" s="474">
        <f t="shared" si="0"/>
        <v>0</v>
      </c>
      <c r="C73" s="140">
        <f t="shared" si="1"/>
        <v>0</v>
      </c>
      <c r="D73" s="140">
        <v>0</v>
      </c>
      <c r="E73" s="126"/>
      <c r="F73" s="451"/>
      <c r="G73" s="451"/>
      <c r="H73" s="451"/>
      <c r="I73" s="461"/>
      <c r="J73" s="461"/>
      <c r="K73" s="461"/>
      <c r="L73" s="461"/>
      <c r="M73" s="461"/>
      <c r="N73" s="461"/>
      <c r="O73" s="461"/>
      <c r="P73" s="462"/>
      <c r="Q73" s="160"/>
    </row>
    <row r="74" spans="1:17">
      <c r="A74" s="481" t="s">
        <v>343</v>
      </c>
      <c r="B74" s="474">
        <f t="shared" si="0"/>
        <v>0</v>
      </c>
      <c r="C74" s="140">
        <f t="shared" si="1"/>
        <v>0</v>
      </c>
      <c r="D74" s="140">
        <v>0</v>
      </c>
      <c r="E74" s="126"/>
      <c r="F74" s="451"/>
      <c r="G74" s="451"/>
      <c r="H74" s="451"/>
      <c r="I74" s="461"/>
      <c r="J74" s="461"/>
      <c r="K74" s="461"/>
      <c r="L74" s="461"/>
      <c r="M74" s="461"/>
      <c r="N74" s="461"/>
      <c r="O74" s="461"/>
      <c r="P74" s="462"/>
      <c r="Q74" s="160"/>
    </row>
    <row r="75" spans="1:17">
      <c r="A75" s="481" t="s">
        <v>344</v>
      </c>
      <c r="B75" s="474">
        <f t="shared" si="0"/>
        <v>0</v>
      </c>
      <c r="C75" s="140">
        <f t="shared" si="1"/>
        <v>0</v>
      </c>
      <c r="D75" s="140">
        <v>0</v>
      </c>
      <c r="E75" s="126"/>
      <c r="F75" s="451"/>
      <c r="G75" s="451"/>
      <c r="H75" s="451"/>
      <c r="I75" s="461"/>
      <c r="J75" s="461"/>
      <c r="K75" s="461"/>
      <c r="L75" s="461"/>
      <c r="M75" s="461"/>
      <c r="N75" s="461"/>
      <c r="O75" s="461"/>
      <c r="P75" s="462"/>
      <c r="Q75" s="160"/>
    </row>
    <row r="76" spans="1:17" s="37" customFormat="1" ht="15.6">
      <c r="A76" s="482" t="s">
        <v>273</v>
      </c>
      <c r="B76" s="475">
        <f t="shared" si="0"/>
        <v>2.7777777777777776E-2</v>
      </c>
      <c r="C76" s="476">
        <f t="shared" si="1"/>
        <v>512430.15174840169</v>
      </c>
      <c r="D76" s="476">
        <f>SUM(D70:D75)</f>
        <v>1</v>
      </c>
      <c r="E76" s="133"/>
      <c r="F76" s="460"/>
      <c r="G76" s="460"/>
      <c r="H76" s="460"/>
      <c r="I76" s="457"/>
      <c r="J76" s="457"/>
      <c r="K76" s="457"/>
      <c r="L76" s="457"/>
      <c r="M76" s="457"/>
      <c r="N76" s="457"/>
      <c r="O76" s="457"/>
      <c r="P76" s="459"/>
      <c r="Q76" s="182"/>
    </row>
    <row r="77" spans="1:17">
      <c r="A77" s="481" t="s">
        <v>277</v>
      </c>
      <c r="B77" s="474">
        <f t="shared" si="0"/>
        <v>0</v>
      </c>
      <c r="C77" s="140">
        <f t="shared" si="1"/>
        <v>0</v>
      </c>
      <c r="D77" s="140">
        <v>0</v>
      </c>
      <c r="E77" s="126"/>
      <c r="F77" s="451"/>
      <c r="G77" s="451"/>
      <c r="H77" s="451"/>
      <c r="I77" s="461"/>
      <c r="J77" s="461"/>
      <c r="K77" s="461"/>
      <c r="L77" s="461"/>
      <c r="M77" s="461"/>
      <c r="N77" s="461"/>
      <c r="O77" s="461"/>
      <c r="P77" s="462"/>
      <c r="Q77" s="160"/>
    </row>
    <row r="78" spans="1:17">
      <c r="A78" s="481" t="s">
        <v>345</v>
      </c>
      <c r="B78" s="474">
        <f t="shared" si="0"/>
        <v>5.5555555555555552E-2</v>
      </c>
      <c r="C78" s="140">
        <f t="shared" si="1"/>
        <v>1024860.3034968034</v>
      </c>
      <c r="D78" s="140">
        <v>2</v>
      </c>
      <c r="E78" s="126"/>
      <c r="F78" s="451"/>
      <c r="G78" s="451"/>
      <c r="H78" s="451"/>
      <c r="I78" s="461"/>
      <c r="J78" s="461"/>
      <c r="K78" s="461"/>
      <c r="L78" s="461"/>
      <c r="M78" s="461"/>
      <c r="N78" s="461"/>
      <c r="O78" s="461"/>
      <c r="P78" s="462"/>
      <c r="Q78" s="160"/>
    </row>
    <row r="79" spans="1:17">
      <c r="A79" s="481" t="s">
        <v>346</v>
      </c>
      <c r="B79" s="474">
        <f t="shared" si="0"/>
        <v>0</v>
      </c>
      <c r="C79" s="140">
        <f t="shared" si="1"/>
        <v>0</v>
      </c>
      <c r="D79" s="140">
        <v>0</v>
      </c>
      <c r="E79" s="126"/>
      <c r="F79" s="451"/>
      <c r="G79" s="451"/>
      <c r="H79" s="451"/>
      <c r="I79" s="461"/>
      <c r="J79" s="461"/>
      <c r="K79" s="461"/>
      <c r="L79" s="461"/>
      <c r="M79" s="461"/>
      <c r="N79" s="461"/>
      <c r="O79" s="461"/>
      <c r="P79" s="462"/>
      <c r="Q79" s="160"/>
    </row>
    <row r="80" spans="1:17">
      <c r="A80" s="481" t="s">
        <v>347</v>
      </c>
      <c r="B80" s="474">
        <f t="shared" si="0"/>
        <v>0.1388888888888889</v>
      </c>
      <c r="C80" s="140">
        <f t="shared" si="1"/>
        <v>2562150.7587420088</v>
      </c>
      <c r="D80" s="140">
        <v>5</v>
      </c>
      <c r="E80" s="126"/>
      <c r="F80" s="451"/>
      <c r="G80" s="451"/>
      <c r="H80" s="451"/>
      <c r="I80" s="461"/>
      <c r="J80" s="461"/>
      <c r="K80" s="461"/>
      <c r="L80" s="461"/>
      <c r="M80" s="461"/>
      <c r="N80" s="461"/>
      <c r="O80" s="461"/>
      <c r="P80" s="462"/>
      <c r="Q80" s="160"/>
    </row>
    <row r="81" spans="1:17">
      <c r="A81" s="481" t="s">
        <v>271</v>
      </c>
      <c r="B81" s="474">
        <f t="shared" si="0"/>
        <v>0</v>
      </c>
      <c r="C81" s="140">
        <f t="shared" si="1"/>
        <v>0</v>
      </c>
      <c r="D81" s="140">
        <v>0</v>
      </c>
      <c r="E81" s="126"/>
      <c r="F81" s="451"/>
      <c r="G81" s="451"/>
      <c r="H81" s="451"/>
      <c r="I81" s="461"/>
      <c r="J81" s="461"/>
      <c r="K81" s="461"/>
      <c r="L81" s="461"/>
      <c r="M81" s="461"/>
      <c r="N81" s="461"/>
      <c r="O81" s="461"/>
      <c r="P81" s="462"/>
      <c r="Q81" s="160"/>
    </row>
    <row r="82" spans="1:17">
      <c r="A82" s="481" t="s">
        <v>348</v>
      </c>
      <c r="B82" s="474">
        <f t="shared" ref="B82:B89" si="2">D82/$D$15</f>
        <v>0</v>
      </c>
      <c r="C82" s="140">
        <f t="shared" ref="C82:C89" si="3">B82*$B$15</f>
        <v>0</v>
      </c>
      <c r="D82" s="140">
        <v>0</v>
      </c>
      <c r="E82" s="126"/>
      <c r="F82" s="451"/>
      <c r="G82" s="451"/>
      <c r="H82" s="451"/>
      <c r="I82" s="461"/>
      <c r="J82" s="461"/>
      <c r="K82" s="461"/>
      <c r="L82" s="461"/>
      <c r="M82" s="461"/>
      <c r="N82" s="461"/>
      <c r="O82" s="461"/>
      <c r="P82" s="462"/>
      <c r="Q82" s="160"/>
    </row>
    <row r="83" spans="1:17">
      <c r="A83" s="481" t="s">
        <v>349</v>
      </c>
      <c r="B83" s="474">
        <f t="shared" si="2"/>
        <v>2.7777777777777776E-2</v>
      </c>
      <c r="C83" s="140">
        <f t="shared" si="3"/>
        <v>512430.15174840169</v>
      </c>
      <c r="D83" s="140">
        <v>1</v>
      </c>
      <c r="E83" s="126"/>
      <c r="F83" s="463"/>
      <c r="G83" s="463"/>
      <c r="H83" s="463"/>
      <c r="I83" s="461"/>
      <c r="J83" s="461"/>
      <c r="K83" s="461"/>
      <c r="L83" s="461"/>
      <c r="M83" s="461"/>
      <c r="N83" s="461"/>
      <c r="O83" s="461"/>
      <c r="P83" s="462"/>
      <c r="Q83" s="160"/>
    </row>
    <row r="84" spans="1:17">
      <c r="A84" s="481" t="s">
        <v>350</v>
      </c>
      <c r="B84" s="474">
        <f t="shared" si="2"/>
        <v>0</v>
      </c>
      <c r="C84" s="140">
        <f t="shared" si="3"/>
        <v>0</v>
      </c>
      <c r="D84" s="140">
        <v>0</v>
      </c>
      <c r="E84" s="126"/>
      <c r="F84" s="463"/>
      <c r="G84" s="463"/>
      <c r="H84" s="463"/>
      <c r="I84" s="461"/>
      <c r="J84" s="461"/>
      <c r="K84" s="461"/>
      <c r="L84" s="461"/>
      <c r="M84" s="461"/>
      <c r="N84" s="461"/>
      <c r="O84" s="461"/>
      <c r="P84" s="462"/>
      <c r="Q84" s="160"/>
    </row>
    <row r="85" spans="1:17">
      <c r="A85" s="481" t="s">
        <v>351</v>
      </c>
      <c r="B85" s="474">
        <f t="shared" si="2"/>
        <v>0</v>
      </c>
      <c r="C85" s="140">
        <f t="shared" si="3"/>
        <v>0</v>
      </c>
      <c r="D85" s="140">
        <v>0</v>
      </c>
      <c r="E85" s="126"/>
      <c r="F85" s="463"/>
      <c r="G85" s="463"/>
      <c r="H85" s="463"/>
      <c r="I85" s="461"/>
      <c r="J85" s="461"/>
      <c r="K85" s="461"/>
      <c r="L85" s="461"/>
      <c r="M85" s="461"/>
      <c r="N85" s="461"/>
      <c r="O85" s="461"/>
      <c r="P85" s="462"/>
      <c r="Q85" s="160"/>
    </row>
    <row r="86" spans="1:17">
      <c r="A86" s="481" t="s">
        <v>270</v>
      </c>
      <c r="B86" s="474">
        <f t="shared" si="2"/>
        <v>2.7777777777777776E-2</v>
      </c>
      <c r="C86" s="140">
        <f t="shared" si="3"/>
        <v>512430.15174840169</v>
      </c>
      <c r="D86" s="140">
        <v>1</v>
      </c>
      <c r="E86" s="126"/>
      <c r="F86" s="463"/>
      <c r="G86" s="463"/>
      <c r="H86" s="463"/>
      <c r="I86" s="461"/>
      <c r="J86" s="461"/>
      <c r="K86" s="461"/>
      <c r="L86" s="461"/>
      <c r="M86" s="461"/>
      <c r="N86" s="461"/>
      <c r="O86" s="461"/>
      <c r="P86" s="462"/>
      <c r="Q86" s="160"/>
    </row>
    <row r="87" spans="1:17" s="37" customFormat="1" ht="15.6">
      <c r="A87" s="482" t="s">
        <v>352</v>
      </c>
      <c r="B87" s="475">
        <f t="shared" si="2"/>
        <v>0.30555555555555558</v>
      </c>
      <c r="C87" s="476">
        <f t="shared" si="3"/>
        <v>5636731.6692324197</v>
      </c>
      <c r="D87" s="476">
        <f>SUM(D76:D86)+D69</f>
        <v>11</v>
      </c>
      <c r="E87" s="133"/>
      <c r="F87" s="456"/>
      <c r="G87" s="456"/>
      <c r="H87" s="456"/>
      <c r="I87" s="457"/>
      <c r="J87" s="457"/>
      <c r="K87" s="457"/>
      <c r="L87" s="457"/>
      <c r="M87" s="457"/>
      <c r="N87" s="457"/>
      <c r="O87" s="457"/>
      <c r="P87" s="459"/>
      <c r="Q87" s="182"/>
    </row>
    <row r="88" spans="1:17" s="37" customFormat="1" ht="15.6">
      <c r="A88" s="482" t="s">
        <v>353</v>
      </c>
      <c r="B88" s="477">
        <f t="shared" si="2"/>
        <v>0.86111111111111116</v>
      </c>
      <c r="C88" s="476">
        <f t="shared" si="3"/>
        <v>15885334.704200454</v>
      </c>
      <c r="D88" s="476">
        <f>D87+D68</f>
        <v>31</v>
      </c>
      <c r="E88" s="133"/>
      <c r="F88" s="456"/>
      <c r="G88" s="456"/>
      <c r="H88" s="456"/>
      <c r="I88" s="457"/>
      <c r="J88" s="457"/>
      <c r="K88" s="457"/>
      <c r="L88" s="457"/>
      <c r="M88" s="457"/>
      <c r="N88" s="457"/>
      <c r="O88" s="457"/>
      <c r="P88" s="459"/>
      <c r="Q88" s="182"/>
    </row>
    <row r="89" spans="1:17">
      <c r="A89" s="481" t="s">
        <v>266</v>
      </c>
      <c r="B89" s="475">
        <f t="shared" si="2"/>
        <v>0.1388888888888889</v>
      </c>
      <c r="C89" s="476">
        <f t="shared" si="3"/>
        <v>2562150.7587420088</v>
      </c>
      <c r="D89" s="476">
        <v>5</v>
      </c>
      <c r="E89" s="126"/>
      <c r="F89" s="463"/>
      <c r="G89" s="463"/>
      <c r="H89" s="463"/>
      <c r="I89" s="461"/>
      <c r="J89" s="461"/>
      <c r="K89" s="461"/>
      <c r="L89" s="461"/>
      <c r="M89" s="461"/>
      <c r="N89" s="461"/>
      <c r="O89" s="461"/>
      <c r="P89" s="462"/>
      <c r="Q89" s="160"/>
    </row>
    <row r="90" spans="1:17" s="37" customFormat="1" ht="16.2" thickBot="1">
      <c r="A90" s="482" t="s">
        <v>354</v>
      </c>
      <c r="B90" s="503">
        <f>B88+B89</f>
        <v>1</v>
      </c>
      <c r="C90" s="504"/>
      <c r="D90" s="504"/>
      <c r="E90" s="133"/>
      <c r="F90" s="456"/>
      <c r="G90" s="456"/>
      <c r="H90" s="456"/>
      <c r="I90" s="457"/>
      <c r="J90" s="457"/>
      <c r="K90" s="457"/>
      <c r="L90" s="457"/>
      <c r="M90" s="457"/>
      <c r="N90" s="457"/>
      <c r="O90" s="457"/>
      <c r="P90" s="459"/>
      <c r="Q90" s="182"/>
    </row>
    <row r="91" spans="1:17">
      <c r="A91" s="483"/>
      <c r="B91" s="505"/>
      <c r="C91" s="137"/>
      <c r="D91" s="24"/>
      <c r="E91" s="126"/>
      <c r="F91" s="463"/>
      <c r="G91" s="463"/>
      <c r="H91" s="463"/>
      <c r="I91" s="461"/>
      <c r="J91" s="461"/>
      <c r="K91" s="461"/>
      <c r="L91" s="461"/>
      <c r="M91" s="461"/>
      <c r="N91" s="461"/>
      <c r="O91" s="461"/>
      <c r="P91" s="462"/>
      <c r="Q91" s="160"/>
    </row>
    <row r="92" spans="1:17">
      <c r="A92" s="484"/>
      <c r="B92" s="194"/>
      <c r="C92" s="195"/>
      <c r="D92" s="194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60"/>
    </row>
    <row r="93" spans="1:17">
      <c r="A93" s="289"/>
      <c r="B93" s="194"/>
      <c r="C93" s="195"/>
      <c r="D93" s="194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60"/>
    </row>
    <row r="94" spans="1:17" ht="18">
      <c r="A94" s="258" t="s">
        <v>182</v>
      </c>
      <c r="B94" s="506" t="s">
        <v>382</v>
      </c>
      <c r="C94" s="195"/>
      <c r="D94" s="194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60"/>
    </row>
    <row r="95" spans="1:17" ht="18">
      <c r="A95" s="289"/>
      <c r="B95" s="506" t="s">
        <v>383</v>
      </c>
      <c r="C95" s="195"/>
      <c r="D95" s="194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60"/>
    </row>
    <row r="96" spans="1:17">
      <c r="A96" s="289"/>
      <c r="B96" s="194"/>
      <c r="C96" s="195"/>
      <c r="D96" s="194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60"/>
    </row>
    <row r="97" spans="1:17">
      <c r="A97" s="289"/>
      <c r="B97" s="194"/>
      <c r="C97" s="195"/>
      <c r="D97" s="194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60"/>
    </row>
    <row r="98" spans="1:17">
      <c r="A98" s="289"/>
      <c r="B98" s="194"/>
      <c r="C98" s="195"/>
      <c r="D98" s="194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60"/>
    </row>
    <row r="99" spans="1:17" ht="15.6" thickBot="1">
      <c r="A99" s="485"/>
      <c r="B99" s="202"/>
      <c r="C99" s="203"/>
      <c r="D99" s="202"/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61"/>
    </row>
    <row r="113" spans="1:2" ht="15.6">
      <c r="A113" s="482" t="s">
        <v>303</v>
      </c>
      <c r="B113" s="475">
        <v>0.1111111111111111</v>
      </c>
    </row>
    <row r="114" spans="1:2" ht="15.6">
      <c r="A114" s="482" t="s">
        <v>265</v>
      </c>
      <c r="B114" s="475">
        <v>0.1388888888888889</v>
      </c>
    </row>
    <row r="115" spans="1:2" ht="15.6">
      <c r="A115" s="482" t="s">
        <v>272</v>
      </c>
      <c r="B115" s="475">
        <v>5.5555555555555552E-2</v>
      </c>
    </row>
    <row r="116" spans="1:2" ht="15.6">
      <c r="A116" s="482" t="s">
        <v>268</v>
      </c>
      <c r="B116" s="475">
        <v>0.1111111111111111</v>
      </c>
    </row>
    <row r="117" spans="1:2" ht="15.6">
      <c r="A117" s="482" t="s">
        <v>276</v>
      </c>
      <c r="B117" s="475">
        <v>2.7777777777777776E-2</v>
      </c>
    </row>
    <row r="118" spans="1:2">
      <c r="A118" s="481" t="s">
        <v>267</v>
      </c>
      <c r="B118" s="474">
        <v>0.1111111111111111</v>
      </c>
    </row>
    <row r="119" spans="1:2">
      <c r="A119" s="481" t="s">
        <v>338</v>
      </c>
      <c r="B119" s="474">
        <v>2.7777777777777776E-2</v>
      </c>
    </row>
    <row r="120" spans="1:2" ht="15.6">
      <c r="A120" s="482" t="s">
        <v>273</v>
      </c>
      <c r="B120" s="475">
        <v>2.7777777777777776E-2</v>
      </c>
    </row>
    <row r="121" spans="1:2">
      <c r="A121" s="481" t="s">
        <v>345</v>
      </c>
      <c r="B121" s="474">
        <v>5.5555555555555552E-2</v>
      </c>
    </row>
    <row r="122" spans="1:2">
      <c r="A122" s="481" t="s">
        <v>347</v>
      </c>
      <c r="B122" s="474">
        <v>0.1388888888888889</v>
      </c>
    </row>
    <row r="123" spans="1:2">
      <c r="A123" s="481" t="s">
        <v>349</v>
      </c>
      <c r="B123" s="474">
        <v>2.7777777777777776E-2</v>
      </c>
    </row>
    <row r="124" spans="1:2">
      <c r="A124" s="481" t="s">
        <v>270</v>
      </c>
      <c r="B124" s="474">
        <v>2.7777777777777776E-2</v>
      </c>
    </row>
    <row r="125" spans="1:2">
      <c r="A125" s="481" t="s">
        <v>266</v>
      </c>
      <c r="B125" s="475">
        <v>0.1388888888888889</v>
      </c>
    </row>
    <row r="126" spans="1:2">
      <c r="A126" s="481"/>
      <c r="B126" s="474"/>
    </row>
    <row r="127" spans="1:2">
      <c r="A127" s="481"/>
      <c r="B127" s="474"/>
    </row>
    <row r="128" spans="1:2">
      <c r="A128" s="481"/>
      <c r="B128" s="474"/>
    </row>
    <row r="129" spans="1:2" ht="15.6">
      <c r="A129" s="486"/>
      <c r="B129" s="468"/>
    </row>
    <row r="130" spans="1:2" ht="15.6">
      <c r="A130" s="486"/>
      <c r="B130" s="468"/>
    </row>
  </sheetData>
  <phoneticPr fontId="0" type="noConversion"/>
  <printOptions horizontalCentered="1"/>
  <pageMargins left="0.74803149606299213" right="0.74803149606299213" top="0.70866141732283472" bottom="0.78740157480314965" header="0.51181102362204722" footer="0.51181102362204722"/>
  <pageSetup paperSize="9" scale="31" orientation="landscape" r:id="rId1"/>
  <headerFooter alignWithMargins="0">
    <oddFooter>&amp;L&amp;9Enron Europe Confidential&amp;C&amp;9Source: Financial Planning and Analysis&amp;R&amp;9Printed : &amp;D &amp;T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42"/>
  <sheetViews>
    <sheetView showGridLines="0" zoomScale="75" workbookViewId="0">
      <selection activeCell="F23" sqref="F23"/>
    </sheetView>
  </sheetViews>
  <sheetFormatPr defaultColWidth="9.109375" defaultRowHeight="13.2"/>
  <cols>
    <col min="1" max="1" width="18" style="14" customWidth="1"/>
    <col min="2" max="2" width="26.109375" style="127" customWidth="1"/>
    <col min="3" max="3" width="16.5546875" style="127" customWidth="1"/>
    <col min="4" max="5" width="16.5546875" style="14" customWidth="1"/>
    <col min="6" max="6" width="52.44140625" style="14" customWidth="1"/>
    <col min="7" max="7" width="14.5546875" style="14" customWidth="1"/>
    <col min="8" max="8" width="5.109375" style="14" customWidth="1"/>
    <col min="9" max="16384" width="9.109375" style="14"/>
  </cols>
  <sheetData>
    <row r="1" spans="1:8">
      <c r="A1" s="166"/>
      <c r="B1" s="192"/>
      <c r="C1" s="192"/>
      <c r="D1" s="167"/>
      <c r="E1" s="167"/>
      <c r="F1" s="167"/>
      <c r="G1" s="167"/>
      <c r="H1" s="159"/>
    </row>
    <row r="2" spans="1:8">
      <c r="A2" s="168"/>
      <c r="B2" s="194"/>
      <c r="C2" s="194"/>
      <c r="D2" s="126"/>
      <c r="E2" s="126"/>
      <c r="F2" s="126"/>
      <c r="G2" s="126"/>
      <c r="H2" s="160"/>
    </row>
    <row r="3" spans="1:8">
      <c r="A3" s="168"/>
      <c r="B3" s="194"/>
      <c r="C3" s="194"/>
      <c r="D3" s="126"/>
      <c r="E3" s="126"/>
      <c r="F3" s="126"/>
      <c r="G3" s="126"/>
      <c r="H3" s="160"/>
    </row>
    <row r="4" spans="1:8">
      <c r="A4" s="168"/>
      <c r="B4" s="194"/>
      <c r="C4" s="194"/>
      <c r="D4" s="126"/>
      <c r="E4" s="126"/>
      <c r="F4" s="126"/>
      <c r="G4" s="126"/>
      <c r="H4" s="160"/>
    </row>
    <row r="5" spans="1:8">
      <c r="A5" s="168"/>
      <c r="B5" s="194"/>
      <c r="C5" s="194"/>
      <c r="D5" s="126"/>
      <c r="E5" s="126"/>
      <c r="F5" s="126"/>
      <c r="G5" s="126"/>
      <c r="H5" s="160"/>
    </row>
    <row r="6" spans="1:8">
      <c r="A6" s="168"/>
      <c r="B6" s="194"/>
      <c r="C6" s="194"/>
      <c r="D6" s="126"/>
      <c r="E6" s="126"/>
      <c r="F6" s="126"/>
      <c r="G6" s="126"/>
      <c r="H6" s="160"/>
    </row>
    <row r="7" spans="1:8">
      <c r="A7" s="168"/>
      <c r="B7" s="194"/>
      <c r="C7" s="194"/>
      <c r="D7" s="126"/>
      <c r="E7" s="126"/>
      <c r="F7" s="126"/>
      <c r="G7" s="126"/>
      <c r="H7" s="160"/>
    </row>
    <row r="8" spans="1:8">
      <c r="A8" s="168"/>
      <c r="B8" s="194"/>
      <c r="C8" s="194"/>
      <c r="D8" s="126"/>
      <c r="E8" s="126"/>
      <c r="F8" s="126"/>
      <c r="G8" s="126"/>
      <c r="H8" s="160"/>
    </row>
    <row r="9" spans="1:8" ht="15.6">
      <c r="A9" s="168"/>
      <c r="B9" s="490"/>
      <c r="C9" s="451"/>
      <c r="D9" s="164"/>
      <c r="E9" s="164"/>
      <c r="F9" s="164"/>
      <c r="G9" s="126"/>
      <c r="H9" s="160"/>
    </row>
    <row r="10" spans="1:8" ht="15.6">
      <c r="A10" s="168"/>
      <c r="B10" s="490"/>
      <c r="C10" s="452"/>
      <c r="D10" s="451"/>
      <c r="E10" s="164"/>
      <c r="F10" s="164"/>
      <c r="G10" s="126"/>
      <c r="H10" s="160"/>
    </row>
    <row r="11" spans="1:8" ht="15.6">
      <c r="A11" s="168"/>
      <c r="B11" s="490" t="s">
        <v>196</v>
      </c>
      <c r="C11" s="194"/>
      <c r="D11" s="126"/>
      <c r="E11" s="126"/>
      <c r="F11" s="126"/>
      <c r="G11" s="126"/>
      <c r="H11" s="160"/>
    </row>
    <row r="12" spans="1:8" ht="13.8" thickBot="1">
      <c r="A12" s="168"/>
      <c r="B12" s="194"/>
      <c r="C12" s="194"/>
      <c r="D12" s="126"/>
      <c r="E12" s="126"/>
      <c r="F12" s="126"/>
      <c r="G12" s="126"/>
      <c r="H12" s="160"/>
    </row>
    <row r="13" spans="1:8" ht="19.5" customHeight="1">
      <c r="A13" s="168"/>
      <c r="B13" s="259"/>
      <c r="C13" s="370">
        <v>2001</v>
      </c>
      <c r="D13" s="374">
        <v>2002</v>
      </c>
      <c r="E13" s="376"/>
      <c r="F13" s="378"/>
      <c r="G13" s="126"/>
      <c r="H13" s="160"/>
    </row>
    <row r="14" spans="1:8" ht="20.25" customHeight="1" thickBot="1">
      <c r="A14" s="258"/>
      <c r="B14" s="260"/>
      <c r="C14" s="371" t="s">
        <v>13</v>
      </c>
      <c r="D14" s="375" t="s">
        <v>37</v>
      </c>
      <c r="E14" s="375" t="s">
        <v>24</v>
      </c>
      <c r="F14" s="379" t="s">
        <v>50</v>
      </c>
      <c r="G14" s="126"/>
      <c r="H14" s="160"/>
    </row>
    <row r="15" spans="1:8" ht="13.8">
      <c r="A15" s="168"/>
      <c r="B15" s="261" t="s">
        <v>257</v>
      </c>
      <c r="C15" s="372"/>
      <c r="D15" s="372"/>
      <c r="E15" s="377"/>
      <c r="F15" s="380"/>
      <c r="G15" s="126"/>
      <c r="H15" s="160"/>
    </row>
    <row r="16" spans="1:8" ht="13.8">
      <c r="A16" s="168"/>
      <c r="B16" s="262"/>
      <c r="C16" s="372"/>
      <c r="D16" s="372"/>
      <c r="E16" s="377"/>
      <c r="F16" s="380"/>
      <c r="G16" s="126"/>
      <c r="H16" s="160"/>
    </row>
    <row r="17" spans="1:8" s="129" customFormat="1">
      <c r="A17" s="196"/>
      <c r="B17" s="454" t="s">
        <v>258</v>
      </c>
      <c r="C17" s="492"/>
      <c r="D17" s="494">
        <v>143.12</v>
      </c>
      <c r="E17" s="495">
        <f>D17-C17</f>
        <v>143.12</v>
      </c>
      <c r="F17" s="453" t="s">
        <v>261</v>
      </c>
      <c r="G17" s="263"/>
      <c r="H17" s="198"/>
    </row>
    <row r="18" spans="1:8">
      <c r="A18" s="210"/>
      <c r="B18" s="454" t="s">
        <v>259</v>
      </c>
      <c r="C18" s="492">
        <v>274.28571428571428</v>
      </c>
      <c r="D18" s="494">
        <v>275.69299999999998</v>
      </c>
      <c r="E18" s="495">
        <f>D18-C18</f>
        <v>1.407285714285706</v>
      </c>
      <c r="F18" s="453" t="s">
        <v>261</v>
      </c>
      <c r="G18" s="264"/>
      <c r="H18" s="160"/>
    </row>
    <row r="19" spans="1:8">
      <c r="A19" s="210"/>
      <c r="B19" s="454" t="s">
        <v>260</v>
      </c>
      <c r="C19" s="492"/>
      <c r="D19" s="494">
        <v>17.32</v>
      </c>
      <c r="E19" s="495">
        <f>D19-C19</f>
        <v>17.32</v>
      </c>
      <c r="F19" s="453" t="s">
        <v>261</v>
      </c>
      <c r="G19" s="265"/>
      <c r="H19" s="160"/>
    </row>
    <row r="20" spans="1:8">
      <c r="A20" s="211"/>
      <c r="B20" s="455" t="s">
        <v>262</v>
      </c>
      <c r="C20" s="493">
        <v>116.57142857142856</v>
      </c>
      <c r="D20" s="493">
        <v>0</v>
      </c>
      <c r="E20" s="495">
        <f>D20-C20</f>
        <v>-116.57142857142856</v>
      </c>
      <c r="F20" s="381"/>
      <c r="G20" s="265"/>
      <c r="H20" s="160"/>
    </row>
    <row r="21" spans="1:8" ht="13.8">
      <c r="A21" s="213"/>
      <c r="B21" s="262"/>
      <c r="C21" s="372"/>
      <c r="D21" s="372"/>
      <c r="E21" s="377"/>
      <c r="F21" s="381"/>
      <c r="G21" s="265"/>
      <c r="H21" s="160"/>
    </row>
    <row r="22" spans="1:8" ht="14.4" thickBot="1">
      <c r="A22" s="180"/>
      <c r="B22" s="262"/>
      <c r="C22" s="372"/>
      <c r="D22" s="372"/>
      <c r="E22" s="377"/>
      <c r="F22" s="381"/>
      <c r="G22" s="126"/>
      <c r="H22" s="160"/>
    </row>
    <row r="23" spans="1:8" ht="29.25" customHeight="1" thickBot="1">
      <c r="A23" s="168"/>
      <c r="B23" s="266"/>
      <c r="C23" s="373">
        <f>SUM(C15:C22)</f>
        <v>390.85714285714283</v>
      </c>
      <c r="D23" s="373">
        <f>SUM(D15:D22)</f>
        <v>436.13299999999998</v>
      </c>
      <c r="E23" s="373">
        <f>SUM(E15:E22)</f>
        <v>45.275857142857149</v>
      </c>
      <c r="F23" s="382"/>
      <c r="G23" s="126"/>
      <c r="H23" s="160"/>
    </row>
    <row r="24" spans="1:8">
      <c r="A24" s="168"/>
      <c r="B24" s="194"/>
      <c r="C24" s="126"/>
      <c r="D24" s="126"/>
      <c r="E24" s="126"/>
      <c r="F24" s="267"/>
      <c r="G24" s="126"/>
      <c r="H24" s="160"/>
    </row>
    <row r="25" spans="1:8">
      <c r="A25" s="168"/>
      <c r="B25" s="194"/>
      <c r="C25" s="194"/>
      <c r="D25" s="126"/>
      <c r="E25" s="126"/>
      <c r="F25" s="126"/>
      <c r="G25" s="126"/>
      <c r="H25" s="160"/>
    </row>
    <row r="26" spans="1:8" ht="15.6">
      <c r="A26" s="168"/>
      <c r="B26" s="491" t="s">
        <v>359</v>
      </c>
      <c r="G26" s="126"/>
      <c r="H26" s="160"/>
    </row>
    <row r="27" spans="1:8" ht="13.8" thickBot="1">
      <c r="A27" s="200"/>
      <c r="G27" s="126"/>
      <c r="H27" s="160"/>
    </row>
    <row r="28" spans="1:8" ht="19.5" customHeight="1">
      <c r="A28" s="168"/>
      <c r="B28" s="259"/>
      <c r="C28" s="370">
        <v>2001</v>
      </c>
      <c r="D28" s="374">
        <v>2002</v>
      </c>
      <c r="E28" s="376"/>
      <c r="F28" s="378"/>
      <c r="H28" s="160"/>
    </row>
    <row r="29" spans="1:8" ht="19.5" customHeight="1" thickBot="1">
      <c r="A29" s="168"/>
      <c r="B29" s="260"/>
      <c r="C29" s="371" t="s">
        <v>13</v>
      </c>
      <c r="D29" s="375" t="s">
        <v>37</v>
      </c>
      <c r="E29" s="375" t="s">
        <v>24</v>
      </c>
      <c r="F29" s="379" t="s">
        <v>50</v>
      </c>
      <c r="H29" s="160"/>
    </row>
    <row r="30" spans="1:8" ht="13.5" customHeight="1">
      <c r="A30" s="168"/>
      <c r="B30" s="261" t="s">
        <v>257</v>
      </c>
      <c r="C30" s="372"/>
      <c r="D30" s="372"/>
      <c r="E30" s="377"/>
      <c r="F30" s="380"/>
      <c r="H30" s="160"/>
    </row>
    <row r="31" spans="1:8" ht="13.8">
      <c r="A31" s="168"/>
      <c r="B31" s="262"/>
      <c r="C31" s="372"/>
      <c r="D31" s="372"/>
      <c r="E31" s="377"/>
      <c r="F31" s="380"/>
      <c r="H31" s="160"/>
    </row>
    <row r="32" spans="1:8">
      <c r="A32" s="168"/>
      <c r="B32" s="454" t="s">
        <v>361</v>
      </c>
      <c r="C32" s="492">
        <v>1109</v>
      </c>
      <c r="D32" s="494">
        <v>33</v>
      </c>
      <c r="E32" s="495">
        <f>D32-C32</f>
        <v>-1076</v>
      </c>
      <c r="F32" s="453" t="s">
        <v>360</v>
      </c>
      <c r="H32" s="160"/>
    </row>
    <row r="33" spans="1:8">
      <c r="A33" s="168"/>
      <c r="B33" s="454"/>
      <c r="C33" s="492"/>
      <c r="D33" s="494"/>
      <c r="E33" s="495"/>
      <c r="F33" s="453"/>
      <c r="H33" s="160"/>
    </row>
    <row r="34" spans="1:8">
      <c r="A34" s="168"/>
      <c r="B34" s="454"/>
      <c r="C34" s="492"/>
      <c r="D34" s="494"/>
      <c r="E34" s="495"/>
      <c r="F34" s="453"/>
      <c r="H34" s="160"/>
    </row>
    <row r="35" spans="1:8">
      <c r="A35" s="168"/>
      <c r="B35" s="455"/>
      <c r="C35" s="493"/>
      <c r="D35" s="493"/>
      <c r="E35" s="495"/>
      <c r="F35" s="381"/>
      <c r="H35" s="160"/>
    </row>
    <row r="36" spans="1:8" ht="13.8">
      <c r="A36" s="168"/>
      <c r="B36" s="262"/>
      <c r="C36" s="372"/>
      <c r="D36" s="372"/>
      <c r="E36" s="377"/>
      <c r="F36" s="381"/>
      <c r="H36" s="160"/>
    </row>
    <row r="37" spans="1:8" ht="14.4" thickBot="1">
      <c r="A37" s="168"/>
      <c r="B37" s="262"/>
      <c r="C37" s="372"/>
      <c r="D37" s="372"/>
      <c r="E37" s="377"/>
      <c r="F37" s="381"/>
      <c r="H37" s="160"/>
    </row>
    <row r="38" spans="1:8" ht="13.8" thickBot="1">
      <c r="A38" s="168"/>
      <c r="B38" s="266"/>
      <c r="C38" s="373">
        <f>SUM(C30:C37)</f>
        <v>1109</v>
      </c>
      <c r="D38" s="373">
        <f>SUM(D30:D37)</f>
        <v>33</v>
      </c>
      <c r="E38" s="373">
        <f>SUM(E30:E37)</f>
        <v>-1076</v>
      </c>
      <c r="F38" s="382"/>
      <c r="H38" s="160"/>
    </row>
    <row r="39" spans="1:8">
      <c r="A39" s="168"/>
      <c r="H39" s="160"/>
    </row>
    <row r="40" spans="1:8">
      <c r="A40" s="168"/>
      <c r="H40" s="160"/>
    </row>
    <row r="41" spans="1:8">
      <c r="A41" s="168"/>
      <c r="H41" s="160"/>
    </row>
    <row r="42" spans="1:8" ht="13.8" thickBot="1">
      <c r="A42" s="169"/>
      <c r="B42" s="202"/>
      <c r="C42" s="202"/>
      <c r="D42" s="170"/>
      <c r="E42" s="170"/>
      <c r="F42" s="170"/>
      <c r="G42" s="170"/>
      <c r="H42" s="161"/>
    </row>
  </sheetData>
  <phoneticPr fontId="0" type="noConversion"/>
  <pageMargins left="0.75" right="0.75" top="0.65" bottom="0.81" header="0.5" footer="0.5"/>
  <pageSetup paperSize="9" scale="79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53"/>
  <sheetViews>
    <sheetView topLeftCell="A17" zoomScale="75" workbookViewId="0">
      <selection activeCell="F23" sqref="F23"/>
    </sheetView>
  </sheetViews>
  <sheetFormatPr defaultColWidth="9.109375" defaultRowHeight="13.2"/>
  <cols>
    <col min="1" max="1" width="7" style="14" customWidth="1"/>
    <col min="2" max="2" width="15.109375" style="127" customWidth="1"/>
    <col min="3" max="3" width="17.6640625" style="128" customWidth="1"/>
    <col min="4" max="4" width="25.33203125" style="127" customWidth="1"/>
    <col min="5" max="6" width="24.5546875" style="14" customWidth="1"/>
    <col min="7" max="7" width="9.88671875" style="14" customWidth="1"/>
    <col min="8" max="9" width="11" style="14" customWidth="1"/>
    <col min="10" max="10" width="9.6640625" style="14" customWidth="1"/>
    <col min="11" max="16384" width="9.109375" style="14"/>
  </cols>
  <sheetData>
    <row r="1" spans="1:15">
      <c r="A1" s="166"/>
      <c r="B1" s="192"/>
      <c r="C1" s="193"/>
      <c r="D1" s="192"/>
      <c r="E1" s="167"/>
      <c r="F1" s="167"/>
      <c r="G1" s="167"/>
      <c r="H1" s="167"/>
      <c r="I1" s="167"/>
      <c r="J1" s="167"/>
      <c r="K1" s="167"/>
      <c r="L1" s="167"/>
      <c r="M1" s="159"/>
    </row>
    <row r="2" spans="1:15">
      <c r="A2" s="168"/>
      <c r="B2" s="194"/>
      <c r="C2" s="195"/>
      <c r="D2" s="194"/>
      <c r="E2" s="126"/>
      <c r="F2" s="126"/>
      <c r="G2" s="126"/>
      <c r="H2" s="126"/>
      <c r="I2" s="126"/>
      <c r="J2" s="126"/>
      <c r="K2" s="126"/>
      <c r="L2" s="126"/>
      <c r="M2" s="160"/>
    </row>
    <row r="3" spans="1:15">
      <c r="A3" s="168"/>
      <c r="B3" s="194"/>
      <c r="C3" s="195"/>
      <c r="D3" s="194"/>
      <c r="E3" s="126"/>
      <c r="F3" s="126"/>
      <c r="G3" s="126"/>
      <c r="H3" s="126"/>
      <c r="I3" s="126"/>
      <c r="J3" s="126"/>
      <c r="K3" s="126"/>
      <c r="L3" s="126"/>
      <c r="M3" s="160"/>
    </row>
    <row r="4" spans="1:15">
      <c r="A4" s="168"/>
      <c r="B4" s="194"/>
      <c r="C4" s="195"/>
      <c r="D4" s="194"/>
      <c r="E4" s="126"/>
      <c r="F4" s="126"/>
      <c r="G4" s="126"/>
      <c r="H4" s="126"/>
      <c r="I4" s="126"/>
      <c r="J4" s="126"/>
      <c r="K4" s="126"/>
      <c r="L4" s="126"/>
      <c r="M4" s="160"/>
    </row>
    <row r="5" spans="1:15">
      <c r="A5" s="168"/>
      <c r="B5" s="194"/>
      <c r="C5" s="195"/>
      <c r="D5" s="194"/>
      <c r="E5" s="126"/>
      <c r="F5" s="126"/>
      <c r="G5" s="126"/>
      <c r="H5" s="126"/>
      <c r="I5" s="126"/>
      <c r="J5" s="126"/>
      <c r="K5" s="126"/>
      <c r="L5" s="126"/>
      <c r="M5" s="160"/>
    </row>
    <row r="6" spans="1:15">
      <c r="A6" s="168"/>
      <c r="B6" s="194"/>
      <c r="C6" s="195"/>
      <c r="D6" s="194"/>
      <c r="E6" s="126"/>
      <c r="F6" s="126"/>
      <c r="G6" s="126"/>
      <c r="H6" s="126"/>
      <c r="I6" s="126"/>
      <c r="J6" s="126"/>
      <c r="K6" s="126"/>
      <c r="L6" s="126"/>
      <c r="M6" s="160"/>
    </row>
    <row r="7" spans="1:15">
      <c r="A7" s="168"/>
      <c r="B7" s="194"/>
      <c r="C7" s="195"/>
      <c r="D7" s="194"/>
      <c r="E7" s="126"/>
      <c r="F7" s="126"/>
      <c r="G7" s="126"/>
      <c r="H7" s="126"/>
      <c r="I7" s="126"/>
      <c r="J7" s="126"/>
      <c r="K7" s="126"/>
      <c r="L7" s="126"/>
      <c r="M7" s="160"/>
    </row>
    <row r="8" spans="1:15" ht="31.5" customHeight="1">
      <c r="A8" s="168"/>
      <c r="B8" s="194"/>
      <c r="C8" s="195"/>
      <c r="D8" s="194"/>
      <c r="E8" s="126"/>
      <c r="F8" s="126"/>
      <c r="G8" s="126"/>
      <c r="H8" s="126"/>
      <c r="I8" s="126"/>
      <c r="J8" s="126"/>
      <c r="K8" s="126"/>
      <c r="L8" s="126"/>
      <c r="M8" s="160"/>
    </row>
    <row r="9" spans="1:15">
      <c r="A9" s="168"/>
      <c r="B9" s="194"/>
      <c r="C9" s="195"/>
      <c r="D9" s="194"/>
      <c r="E9" s="126"/>
      <c r="F9" s="126"/>
      <c r="G9" s="126"/>
      <c r="H9" s="126"/>
      <c r="I9" s="126"/>
      <c r="J9" s="126"/>
      <c r="K9" s="126"/>
      <c r="L9" s="126"/>
      <c r="M9" s="160"/>
    </row>
    <row r="10" spans="1:15" ht="13.8" thickBot="1">
      <c r="A10" s="284"/>
      <c r="B10" s="285"/>
      <c r="C10" s="126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287"/>
      <c r="O10" s="287"/>
    </row>
    <row r="11" spans="1:15" ht="18" customHeight="1">
      <c r="A11" s="168"/>
      <c r="B11" s="328" t="s">
        <v>183</v>
      </c>
      <c r="C11" s="323"/>
      <c r="D11" s="392" t="s">
        <v>193</v>
      </c>
      <c r="E11" s="393"/>
      <c r="F11" s="394"/>
      <c r="L11" s="126"/>
      <c r="M11" s="160"/>
    </row>
    <row r="12" spans="1:15" ht="18" customHeight="1">
      <c r="A12" s="168"/>
      <c r="B12" s="328" t="s">
        <v>184</v>
      </c>
      <c r="C12" s="323"/>
      <c r="D12" s="395" t="s">
        <v>194</v>
      </c>
      <c r="E12" s="396" t="s">
        <v>38</v>
      </c>
      <c r="F12" s="397" t="s">
        <v>24</v>
      </c>
      <c r="L12" s="126"/>
      <c r="M12" s="160"/>
    </row>
    <row r="13" spans="1:15">
      <c r="A13" s="168"/>
      <c r="B13" s="323"/>
      <c r="C13" s="323"/>
      <c r="D13" s="383"/>
      <c r="E13" s="387"/>
      <c r="F13" s="347"/>
      <c r="L13" s="126"/>
      <c r="M13" s="160"/>
    </row>
    <row r="14" spans="1:15" ht="17.25" customHeight="1">
      <c r="A14" s="168"/>
      <c r="B14" s="339" t="s">
        <v>51</v>
      </c>
      <c r="C14" s="323"/>
      <c r="D14" s="384">
        <f>+'Adaytum by Month'!Q31/1000</f>
        <v>6425.6587746251844</v>
      </c>
      <c r="E14" s="388">
        <f>+'Adaytum  Detail 2002'!E26/1000</f>
        <v>4429.8894629424631</v>
      </c>
      <c r="F14" s="348">
        <f>+E14-D14</f>
        <v>-1995.7693116827213</v>
      </c>
      <c r="L14" s="126"/>
      <c r="M14" s="160"/>
    </row>
    <row r="15" spans="1:15" ht="17.25" customHeight="1">
      <c r="A15" s="168"/>
      <c r="B15" s="339" t="s">
        <v>3</v>
      </c>
      <c r="C15" s="323"/>
      <c r="D15" s="384">
        <f>+'Adaytum by Month'!Q32/1000</f>
        <v>465.15116999999998</v>
      </c>
      <c r="E15" s="388">
        <f>+'Adaytum  Detail 2002'!E33/1000</f>
        <v>230.76</v>
      </c>
      <c r="F15" s="348">
        <f t="shared" ref="F15:F22" si="0">+E15-D15</f>
        <v>-234.39116999999999</v>
      </c>
      <c r="L15" s="126"/>
      <c r="M15" s="160"/>
    </row>
    <row r="16" spans="1:15" ht="17.25" customHeight="1">
      <c r="A16" s="168"/>
      <c r="B16" s="339" t="s">
        <v>42</v>
      </c>
      <c r="C16" s="323"/>
      <c r="D16" s="384">
        <f>+'Adaytum by Month'!Q33/1000</f>
        <v>73.97511999999999</v>
      </c>
      <c r="E16" s="388">
        <f>+'Adaytum  Detail 2002'!E46/1000</f>
        <v>59.22</v>
      </c>
      <c r="F16" s="348">
        <f t="shared" si="0"/>
        <v>-14.755119999999991</v>
      </c>
      <c r="L16" s="126"/>
      <c r="M16" s="160"/>
    </row>
    <row r="17" spans="1:15" ht="17.25" customHeight="1">
      <c r="A17" s="168"/>
      <c r="B17" s="339" t="s">
        <v>43</v>
      </c>
      <c r="C17" s="323"/>
      <c r="D17" s="384">
        <f>+'Adaytum by Month'!Q34/1000</f>
        <v>537.42130000000009</v>
      </c>
      <c r="E17" s="388">
        <f>+'Adaytum  Detail 2002'!E60/1000</f>
        <v>69.06</v>
      </c>
      <c r="F17" s="348">
        <f t="shared" si="0"/>
        <v>-468.36130000000009</v>
      </c>
      <c r="L17" s="126"/>
      <c r="M17" s="160"/>
    </row>
    <row r="18" spans="1:15" ht="17.25" customHeight="1">
      <c r="A18" s="168"/>
      <c r="B18" s="339" t="s">
        <v>186</v>
      </c>
      <c r="C18" s="323"/>
      <c r="D18" s="384">
        <f>+'Adaytum by Month'!Q35/1000</f>
        <v>17081.533640000001</v>
      </c>
      <c r="E18" s="388">
        <f>+'Adaytum  Detail 2002'!E75/1000</f>
        <v>13135.98</v>
      </c>
      <c r="F18" s="348">
        <f t="shared" si="0"/>
        <v>-3945.5536400000019</v>
      </c>
      <c r="L18" s="126"/>
      <c r="M18" s="160"/>
    </row>
    <row r="19" spans="1:15" ht="17.25" customHeight="1">
      <c r="A19" s="168"/>
      <c r="B19" s="339" t="s">
        <v>187</v>
      </c>
      <c r="C19" s="323"/>
      <c r="D19" s="384">
        <f>+'Adaytum by Month'!Q36/1000</f>
        <v>0</v>
      </c>
      <c r="E19" s="388">
        <f>+'Adaytum  Detail 2002'!E68/1000</f>
        <v>0</v>
      </c>
      <c r="F19" s="348">
        <f t="shared" si="0"/>
        <v>0</v>
      </c>
      <c r="L19" s="126"/>
      <c r="M19" s="160"/>
    </row>
    <row r="20" spans="1:15" ht="17.25" customHeight="1">
      <c r="A20" s="168"/>
      <c r="B20" s="339" t="s">
        <v>60</v>
      </c>
      <c r="C20" s="323"/>
      <c r="D20" s="384">
        <f>+'Adaytum by Month'!Q37/1000</f>
        <v>367.78944000000001</v>
      </c>
      <c r="E20" s="388">
        <f>+'Adaytum  Detail 2002'!E84/1000</f>
        <v>431.85599999999999</v>
      </c>
      <c r="F20" s="348">
        <f t="shared" si="0"/>
        <v>64.066559999999981</v>
      </c>
      <c r="L20" s="126"/>
      <c r="M20" s="160"/>
    </row>
    <row r="21" spans="1:15" ht="17.25" customHeight="1">
      <c r="A21" s="168"/>
      <c r="B21" s="339" t="s">
        <v>188</v>
      </c>
      <c r="C21" s="323"/>
      <c r="D21" s="384">
        <f>+'Adaytum by Month'!Q38/1000</f>
        <v>57.806150000000002</v>
      </c>
      <c r="E21" s="388">
        <f>+'Adaytum  Detail 2002'!E86/1000</f>
        <v>90.72</v>
      </c>
      <c r="F21" s="348">
        <f t="shared" si="0"/>
        <v>32.913849999999996</v>
      </c>
      <c r="L21" s="126"/>
      <c r="M21" s="160"/>
    </row>
    <row r="22" spans="1:15" ht="17.25" customHeight="1">
      <c r="A22" s="168"/>
      <c r="B22" s="339" t="s">
        <v>189</v>
      </c>
      <c r="C22" s="323"/>
      <c r="D22" s="384">
        <f>+'Adaytum by Month'!Q39/1000</f>
        <v>0</v>
      </c>
      <c r="E22" s="388">
        <f>+'Adaytum  Detail 2002'!E88/1000</f>
        <v>0</v>
      </c>
      <c r="F22" s="348">
        <f t="shared" si="0"/>
        <v>0</v>
      </c>
      <c r="L22" s="126"/>
      <c r="M22" s="160"/>
    </row>
    <row r="23" spans="1:15" ht="15">
      <c r="A23" s="168"/>
      <c r="B23" s="339"/>
      <c r="C23" s="323"/>
      <c r="D23" s="384"/>
      <c r="E23" s="388"/>
      <c r="F23" s="348"/>
      <c r="L23" s="126"/>
      <c r="M23" s="160"/>
    </row>
    <row r="24" spans="1:15" ht="15.6">
      <c r="A24" s="168"/>
      <c r="B24" s="340" t="s">
        <v>190</v>
      </c>
      <c r="C24" s="323"/>
      <c r="D24" s="385">
        <f>SUM(D14:D22)</f>
        <v>25009.335594625187</v>
      </c>
      <c r="E24" s="389">
        <f>SUM(E14:E23)</f>
        <v>18447.485462942466</v>
      </c>
      <c r="F24" s="349">
        <f>SUM(F14:F23)</f>
        <v>-6561.8501316827223</v>
      </c>
      <c r="L24" s="126"/>
      <c r="M24" s="160"/>
    </row>
    <row r="25" spans="1:15" ht="15">
      <c r="A25" s="168"/>
      <c r="B25" s="339"/>
      <c r="C25" s="323"/>
      <c r="D25" s="384"/>
      <c r="E25" s="388"/>
      <c r="F25" s="348"/>
      <c r="G25" s="126"/>
      <c r="L25" s="126"/>
      <c r="M25" s="160"/>
    </row>
    <row r="26" spans="1:15" ht="15">
      <c r="A26" s="168"/>
      <c r="B26" s="339" t="s">
        <v>191</v>
      </c>
      <c r="C26" s="323"/>
      <c r="D26" s="384">
        <f>+'PL Expense Analysis'!C53</f>
        <v>0</v>
      </c>
      <c r="E26" s="388">
        <f>+'PL Expense Analysis'!G53</f>
        <v>0</v>
      </c>
      <c r="F26" s="348">
        <f>+E26-D26</f>
        <v>0</v>
      </c>
      <c r="G26" s="126"/>
      <c r="L26" s="126"/>
      <c r="M26" s="160"/>
    </row>
    <row r="27" spans="1:15" ht="16.5" customHeight="1">
      <c r="A27" s="168"/>
      <c r="B27" s="339" t="s">
        <v>29</v>
      </c>
      <c r="C27" s="323"/>
      <c r="D27" s="414">
        <f>+'PL Expense Analysis'!C54</f>
        <v>0</v>
      </c>
      <c r="E27" s="415">
        <f>+'PL Expense Analysis'!G54</f>
        <v>0</v>
      </c>
      <c r="F27" s="350">
        <f>+E27-D27</f>
        <v>0</v>
      </c>
      <c r="G27" s="126"/>
      <c r="H27" s="126"/>
      <c r="I27" s="126"/>
      <c r="J27" s="126"/>
      <c r="K27" s="126"/>
      <c r="L27" s="126"/>
      <c r="M27" s="160"/>
    </row>
    <row r="28" spans="1:15" ht="15" customHeight="1">
      <c r="A28" s="168"/>
      <c r="B28" s="339"/>
      <c r="C28" s="323"/>
      <c r="D28" s="384"/>
      <c r="E28" s="388"/>
      <c r="F28" s="348"/>
      <c r="G28" s="126"/>
      <c r="H28" s="126"/>
      <c r="I28" s="126"/>
      <c r="J28" s="126"/>
      <c r="K28" s="126"/>
      <c r="L28" s="126"/>
      <c r="M28" s="160"/>
    </row>
    <row r="29" spans="1:15" ht="16.2" thickBot="1">
      <c r="A29" s="168"/>
      <c r="B29" s="340" t="s">
        <v>192</v>
      </c>
      <c r="C29" s="323"/>
      <c r="D29" s="386">
        <f>SUM(D24:D27)</f>
        <v>25009.335594625187</v>
      </c>
      <c r="E29" s="390">
        <f>SUM(E24:E26)</f>
        <v>18447.485462942466</v>
      </c>
      <c r="F29" s="338">
        <f>+F24+F26</f>
        <v>-6561.8501316827223</v>
      </c>
      <c r="G29" s="126"/>
      <c r="H29" s="126"/>
      <c r="I29" s="126"/>
      <c r="J29" s="126"/>
      <c r="K29" s="126"/>
      <c r="L29" s="126"/>
      <c r="M29" s="160"/>
    </row>
    <row r="30" spans="1:15">
      <c r="A30" s="284"/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87"/>
      <c r="O30" s="287"/>
    </row>
    <row r="31" spans="1:15">
      <c r="A31" s="168"/>
      <c r="B31" s="194"/>
      <c r="C31" s="195"/>
      <c r="D31" s="194"/>
      <c r="E31" s="126"/>
      <c r="F31" s="126"/>
      <c r="G31" s="126"/>
      <c r="H31" s="126"/>
      <c r="I31" s="126"/>
      <c r="J31" s="126"/>
      <c r="K31" s="126"/>
      <c r="L31" s="126"/>
      <c r="M31" s="160"/>
    </row>
    <row r="32" spans="1:15">
      <c r="A32" s="200"/>
      <c r="B32" s="194"/>
      <c r="C32" s="195"/>
      <c r="D32" s="194"/>
      <c r="E32" s="126"/>
      <c r="F32" s="126"/>
      <c r="G32" s="126"/>
      <c r="H32" s="126"/>
      <c r="I32" s="126"/>
      <c r="J32" s="126"/>
      <c r="K32" s="126"/>
      <c r="L32" s="126"/>
      <c r="M32" s="160"/>
    </row>
    <row r="33" spans="1:13">
      <c r="A33" s="200"/>
      <c r="B33" s="288" t="s">
        <v>221</v>
      </c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60"/>
    </row>
    <row r="34" spans="1:13">
      <c r="A34" s="200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60"/>
    </row>
    <row r="35" spans="1:13" ht="13.8">
      <c r="A35" s="200"/>
      <c r="B35" s="126"/>
      <c r="C35" s="234" t="s">
        <v>368</v>
      </c>
      <c r="D35" s="126"/>
      <c r="E35" s="126"/>
      <c r="F35" s="126"/>
      <c r="G35" s="126"/>
      <c r="H35" s="126"/>
      <c r="I35" s="126"/>
      <c r="J35" s="126"/>
      <c r="K35" s="126"/>
      <c r="L35" s="126"/>
      <c r="M35" s="160"/>
    </row>
    <row r="36" spans="1:13" ht="13.8" thickBot="1">
      <c r="A36" s="200"/>
      <c r="B36" s="126"/>
      <c r="C36" s="14"/>
      <c r="D36" s="14"/>
      <c r="G36" s="126"/>
      <c r="H36" s="126"/>
      <c r="I36" s="126"/>
      <c r="J36" s="126"/>
      <c r="K36" s="126"/>
      <c r="L36" s="126"/>
      <c r="M36" s="160"/>
    </row>
    <row r="37" spans="1:13" ht="13.8">
      <c r="A37" s="200"/>
      <c r="B37" s="126"/>
      <c r="C37" s="234" t="s">
        <v>390</v>
      </c>
      <c r="F37" s="507" t="s">
        <v>364</v>
      </c>
      <c r="G37" s="508">
        <v>2001</v>
      </c>
      <c r="H37" s="508">
        <v>2002</v>
      </c>
      <c r="I37" s="509" t="s">
        <v>24</v>
      </c>
      <c r="K37" s="126"/>
      <c r="L37" s="126"/>
      <c r="M37" s="160"/>
    </row>
    <row r="38" spans="1:13" ht="13.8">
      <c r="A38" s="168"/>
      <c r="B38" s="126"/>
      <c r="C38" s="234" t="s">
        <v>389</v>
      </c>
      <c r="F38" s="510" t="s">
        <v>362</v>
      </c>
      <c r="G38" s="511">
        <v>833</v>
      </c>
      <c r="H38" s="511">
        <v>900</v>
      </c>
      <c r="I38" s="512">
        <f>+H38-G38</f>
        <v>67</v>
      </c>
      <c r="K38" s="126"/>
      <c r="L38" s="126"/>
      <c r="M38" s="160"/>
    </row>
    <row r="39" spans="1:13" ht="13.8">
      <c r="A39" s="168"/>
      <c r="B39" s="126"/>
      <c r="F39" s="510" t="s">
        <v>363</v>
      </c>
      <c r="G39" s="511">
        <v>17</v>
      </c>
      <c r="H39" s="511">
        <v>18</v>
      </c>
      <c r="I39" s="512">
        <f>+H39-G39</f>
        <v>1</v>
      </c>
      <c r="K39" s="126"/>
      <c r="L39" s="126"/>
      <c r="M39" s="160"/>
    </row>
    <row r="40" spans="1:13" ht="14.4" thickBot="1">
      <c r="A40" s="168"/>
      <c r="B40" s="126"/>
      <c r="F40" s="513" t="s">
        <v>366</v>
      </c>
      <c r="G40" s="514">
        <f>G39/G38</f>
        <v>2.0408163265306121E-2</v>
      </c>
      <c r="H40" s="514">
        <f>H39/H38</f>
        <v>0.02</v>
      </c>
      <c r="I40" s="515" t="s">
        <v>365</v>
      </c>
      <c r="K40" s="126"/>
      <c r="L40" s="126"/>
      <c r="M40" s="160"/>
    </row>
    <row r="41" spans="1:13" ht="14.4" thickBot="1">
      <c r="A41" s="168"/>
      <c r="B41" s="126"/>
      <c r="F41" s="234"/>
      <c r="G41" s="234"/>
      <c r="H41" s="234"/>
      <c r="I41" s="234"/>
      <c r="K41" s="126"/>
      <c r="L41" s="126"/>
      <c r="M41" s="160"/>
    </row>
    <row r="42" spans="1:13" ht="13.8">
      <c r="A42" s="168"/>
      <c r="B42" s="126"/>
      <c r="F42" s="507" t="s">
        <v>367</v>
      </c>
      <c r="G42" s="508">
        <v>2001</v>
      </c>
      <c r="H42" s="508">
        <v>2002</v>
      </c>
      <c r="I42" s="509" t="s">
        <v>24</v>
      </c>
      <c r="K42" s="126"/>
      <c r="L42" s="126"/>
      <c r="M42" s="160"/>
    </row>
    <row r="43" spans="1:13" ht="13.8">
      <c r="A43" s="168"/>
      <c r="B43" s="126"/>
      <c r="F43" s="510" t="s">
        <v>362</v>
      </c>
      <c r="G43" s="511">
        <v>833</v>
      </c>
      <c r="H43" s="511">
        <v>900</v>
      </c>
      <c r="I43" s="512">
        <f>+H43-G43</f>
        <v>67</v>
      </c>
      <c r="K43" s="126"/>
      <c r="L43" s="126"/>
      <c r="M43" s="160"/>
    </row>
    <row r="44" spans="1:13" ht="13.8">
      <c r="A44" s="168"/>
      <c r="B44" s="126"/>
      <c r="F44" s="510" t="s">
        <v>363</v>
      </c>
      <c r="G44" s="511">
        <v>17</v>
      </c>
      <c r="H44" s="511">
        <v>13</v>
      </c>
      <c r="I44" s="516">
        <f>+H44-G44</f>
        <v>-4</v>
      </c>
      <c r="K44" s="126"/>
      <c r="L44" s="126"/>
      <c r="M44" s="160"/>
    </row>
    <row r="45" spans="1:13" ht="14.4" thickBot="1">
      <c r="A45" s="168"/>
      <c r="B45" s="126"/>
      <c r="F45" s="513" t="s">
        <v>366</v>
      </c>
      <c r="G45" s="514">
        <f>G44/G43</f>
        <v>2.0408163265306121E-2</v>
      </c>
      <c r="H45" s="514">
        <f>H44/H43</f>
        <v>1.4444444444444444E-2</v>
      </c>
      <c r="I45" s="515" t="s">
        <v>365</v>
      </c>
      <c r="K45" s="126"/>
      <c r="L45" s="126"/>
      <c r="M45" s="160"/>
    </row>
    <row r="46" spans="1:13">
      <c r="A46" s="168"/>
      <c r="B46" s="126"/>
      <c r="C46" s="14"/>
      <c r="D46" s="14"/>
      <c r="G46" s="126"/>
      <c r="H46" s="126"/>
      <c r="I46" s="126"/>
      <c r="J46" s="126"/>
      <c r="K46" s="126"/>
      <c r="L46" s="126"/>
      <c r="M46" s="160"/>
    </row>
    <row r="47" spans="1:13">
      <c r="A47" s="168"/>
      <c r="B47" s="194"/>
      <c r="C47" s="195"/>
      <c r="D47" s="194"/>
      <c r="E47" s="126"/>
      <c r="F47" s="126"/>
      <c r="G47" s="126"/>
      <c r="H47" s="126"/>
      <c r="I47" s="126"/>
      <c r="J47" s="126"/>
      <c r="K47" s="126"/>
      <c r="L47" s="126"/>
      <c r="M47" s="160"/>
    </row>
    <row r="48" spans="1:13">
      <c r="A48" s="168"/>
      <c r="B48" s="194"/>
      <c r="C48" s="195"/>
      <c r="D48" s="194"/>
      <c r="E48" s="126"/>
      <c r="F48" s="126"/>
      <c r="G48" s="126"/>
      <c r="H48" s="126"/>
      <c r="I48" s="126"/>
      <c r="J48" s="126"/>
      <c r="K48" s="126"/>
      <c r="L48" s="126"/>
      <c r="M48" s="160"/>
    </row>
    <row r="49" spans="1:13">
      <c r="A49" s="168"/>
      <c r="B49" s="194"/>
      <c r="C49" s="195"/>
      <c r="D49" s="194"/>
      <c r="E49" s="126"/>
      <c r="F49" s="126"/>
      <c r="G49" s="126"/>
      <c r="H49" s="126"/>
      <c r="I49" s="126"/>
      <c r="J49" s="126"/>
      <c r="K49" s="126"/>
      <c r="L49" s="126"/>
      <c r="M49" s="160"/>
    </row>
    <row r="50" spans="1:13">
      <c r="A50" s="168"/>
      <c r="B50" s="194"/>
      <c r="C50" s="195"/>
      <c r="D50" s="194"/>
      <c r="E50" s="126"/>
      <c r="F50" s="126"/>
      <c r="G50" s="126"/>
      <c r="H50" s="126"/>
      <c r="I50" s="126"/>
      <c r="J50" s="126"/>
      <c r="K50" s="126"/>
      <c r="L50" s="126"/>
      <c r="M50" s="160"/>
    </row>
    <row r="51" spans="1:13">
      <c r="A51" s="168"/>
      <c r="B51" s="194"/>
      <c r="C51" s="195"/>
      <c r="D51" s="194"/>
      <c r="E51" s="126"/>
      <c r="F51" s="126"/>
      <c r="G51" s="126"/>
      <c r="H51" s="126"/>
      <c r="I51" s="126"/>
      <c r="J51" s="126"/>
      <c r="K51" s="126"/>
      <c r="L51" s="126"/>
      <c r="M51" s="160"/>
    </row>
    <row r="52" spans="1:13">
      <c r="A52" s="168"/>
      <c r="B52" s="194"/>
      <c r="C52" s="195"/>
      <c r="D52" s="194"/>
      <c r="E52" s="126"/>
      <c r="F52" s="126"/>
      <c r="G52" s="126"/>
      <c r="H52" s="126"/>
      <c r="I52" s="126"/>
      <c r="J52" s="126"/>
      <c r="K52" s="126"/>
      <c r="L52" s="126"/>
      <c r="M52" s="160"/>
    </row>
    <row r="53" spans="1:13" ht="13.8" thickBot="1">
      <c r="A53" s="169"/>
      <c r="B53" s="202"/>
      <c r="C53" s="203"/>
      <c r="D53" s="202"/>
      <c r="E53" s="170"/>
      <c r="F53" s="170"/>
      <c r="G53" s="170"/>
      <c r="H53" s="170"/>
      <c r="I53" s="170"/>
      <c r="J53" s="170"/>
      <c r="K53" s="170"/>
      <c r="L53" s="170"/>
      <c r="M53" s="161"/>
    </row>
  </sheetData>
  <phoneticPr fontId="0" type="noConversion"/>
  <pageMargins left="0.75" right="0.75" top="0.59" bottom="0.78" header="0.5" footer="0.5"/>
  <pageSetup paperSize="9" scale="64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P38"/>
  <sheetViews>
    <sheetView zoomScale="75" workbookViewId="0">
      <selection activeCell="F23" sqref="F23"/>
    </sheetView>
  </sheetViews>
  <sheetFormatPr defaultColWidth="9.109375" defaultRowHeight="13.2"/>
  <cols>
    <col min="1" max="16384" width="9.109375" style="14"/>
  </cols>
  <sheetData>
    <row r="1" spans="1:16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59"/>
    </row>
    <row r="2" spans="1:16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60"/>
    </row>
    <row r="3" spans="1:16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60"/>
    </row>
    <row r="4" spans="1:16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60"/>
    </row>
    <row r="5" spans="1:16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60"/>
    </row>
    <row r="6" spans="1:16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60"/>
    </row>
    <row r="7" spans="1:16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60"/>
    </row>
    <row r="8" spans="1:16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60"/>
    </row>
    <row r="9" spans="1:16">
      <c r="A9" s="16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60"/>
    </row>
    <row r="10" spans="1:16">
      <c r="A10" s="168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60"/>
    </row>
    <row r="11" spans="1:16">
      <c r="A11" s="168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60"/>
    </row>
    <row r="12" spans="1:16">
      <c r="A12" s="168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60"/>
    </row>
    <row r="13" spans="1:16">
      <c r="A13" s="168"/>
      <c r="B13" s="126"/>
      <c r="C13" s="126"/>
      <c r="D13" s="126"/>
      <c r="E13" s="126"/>
      <c r="F13" s="133"/>
      <c r="G13" s="126"/>
      <c r="H13" s="126"/>
      <c r="I13" s="126"/>
      <c r="J13" s="126"/>
      <c r="K13" s="126"/>
      <c r="L13" s="126"/>
      <c r="M13" s="126"/>
      <c r="N13" s="126"/>
      <c r="O13" s="126"/>
      <c r="P13" s="160"/>
    </row>
    <row r="14" spans="1:16">
      <c r="A14" s="168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60"/>
    </row>
    <row r="15" spans="1:16" ht="60">
      <c r="A15" s="616" t="s">
        <v>220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7"/>
      <c r="N15" s="617"/>
      <c r="O15" s="617"/>
      <c r="P15" s="618"/>
    </row>
    <row r="16" spans="1:16">
      <c r="A16" s="168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60"/>
    </row>
    <row r="17" spans="1:16">
      <c r="A17" s="168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60"/>
    </row>
    <row r="18" spans="1:16">
      <c r="A18" s="168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60"/>
    </row>
    <row r="19" spans="1:16">
      <c r="A19" s="168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60"/>
    </row>
    <row r="20" spans="1:16">
      <c r="A20" s="168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60"/>
    </row>
    <row r="21" spans="1:16">
      <c r="A21" s="168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60"/>
    </row>
    <row r="22" spans="1:16">
      <c r="A22" s="168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60"/>
    </row>
    <row r="23" spans="1:16">
      <c r="A23" s="168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60"/>
    </row>
    <row r="24" spans="1:16">
      <c r="A24" s="168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60"/>
    </row>
    <row r="25" spans="1:16">
      <c r="A25" s="168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60"/>
    </row>
    <row r="26" spans="1:16">
      <c r="A26" s="168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60"/>
    </row>
    <row r="27" spans="1:16">
      <c r="A27" s="168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60"/>
    </row>
    <row r="28" spans="1:16">
      <c r="A28" s="16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60"/>
    </row>
    <row r="29" spans="1:16">
      <c r="A29" s="16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60"/>
    </row>
    <row r="30" spans="1:16">
      <c r="A30" s="16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60"/>
    </row>
    <row r="31" spans="1:16">
      <c r="A31" s="16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60"/>
    </row>
    <row r="32" spans="1:16">
      <c r="A32" s="168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60"/>
    </row>
    <row r="33" spans="1:16">
      <c r="A33" s="168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60"/>
    </row>
    <row r="34" spans="1:16">
      <c r="A34" s="168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60"/>
    </row>
    <row r="35" spans="1:16">
      <c r="A35" s="168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60"/>
    </row>
    <row r="36" spans="1:16">
      <c r="A36" s="168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60"/>
    </row>
    <row r="37" spans="1:16">
      <c r="A37" s="168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60"/>
    </row>
    <row r="38" spans="1:16" ht="13.8" thickBot="1">
      <c r="A38" s="169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61"/>
    </row>
  </sheetData>
  <mergeCells count="1">
    <mergeCell ref="A15:P15"/>
  </mergeCells>
  <phoneticPr fontId="0" type="noConversion"/>
  <pageMargins left="0.75" right="0.75" top="0.55000000000000004" bottom="0.52" header="0.5" footer="0.62"/>
  <pageSetup paperSize="9" scale="90" orientation="landscape" r:id="rId1"/>
  <headerFooter alignWithMargins="0">
    <oddFooter>&amp;L&amp;9Enron Europe Confidential&amp;C&amp;9Source: Financial Planning and Analysis&amp;R&amp;9Printed : &amp;D &amp;T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L67"/>
  <sheetViews>
    <sheetView topLeftCell="A8" zoomScale="75" zoomScaleNormal="100" workbookViewId="0">
      <selection activeCell="F23" sqref="F23"/>
    </sheetView>
  </sheetViews>
  <sheetFormatPr defaultColWidth="9.109375" defaultRowHeight="13.2"/>
  <cols>
    <col min="1" max="1" width="4.88671875" style="62" customWidth="1"/>
    <col min="2" max="2" width="33.5546875" style="120" customWidth="1"/>
    <col min="3" max="3" width="7.6640625" style="120" bestFit="1" customWidth="1"/>
    <col min="4" max="4" width="10.44140625" style="120" bestFit="1" customWidth="1"/>
    <col min="5" max="5" width="1.6640625" style="120" customWidth="1"/>
    <col min="6" max="6" width="14.109375" style="120" bestFit="1" customWidth="1"/>
    <col min="7" max="7" width="3.109375" style="120" customWidth="1"/>
    <col min="8" max="8" width="13.44140625" style="120" customWidth="1"/>
    <col min="9" max="9" width="1.88671875" style="120" customWidth="1"/>
    <col min="10" max="10" width="15.5546875" style="120" customWidth="1"/>
    <col min="11" max="11" width="72.6640625" style="120" customWidth="1"/>
    <col min="12" max="12" width="6.88671875" style="62" customWidth="1"/>
    <col min="13" max="16384" width="9.109375" style="62"/>
  </cols>
  <sheetData>
    <row r="1" spans="1:12" ht="18.75" customHeight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</row>
    <row r="2" spans="1:12" ht="24.75" customHeight="1">
      <c r="A2" s="63"/>
      <c r="B2" s="619" t="s">
        <v>49</v>
      </c>
      <c r="C2" s="620"/>
      <c r="D2" s="620"/>
      <c r="E2" s="620"/>
      <c r="F2" s="620"/>
      <c r="G2" s="620"/>
      <c r="H2" s="620"/>
      <c r="I2" s="620"/>
      <c r="J2" s="620"/>
      <c r="K2" s="621"/>
      <c r="L2" s="64"/>
    </row>
    <row r="3" spans="1:12" ht="24.75" customHeight="1">
      <c r="A3" s="63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64"/>
    </row>
    <row r="4" spans="1:12" ht="26.25" customHeight="1">
      <c r="A4" s="63"/>
      <c r="B4" s="622" t="s">
        <v>63</v>
      </c>
      <c r="C4" s="622"/>
      <c r="D4" s="622"/>
      <c r="E4" s="622"/>
      <c r="F4" s="622"/>
      <c r="G4" s="622"/>
      <c r="H4" s="622"/>
      <c r="I4" s="622"/>
      <c r="J4" s="622"/>
      <c r="K4" s="622"/>
      <c r="L4" s="64"/>
    </row>
    <row r="5" spans="1:12" ht="15.75" customHeight="1">
      <c r="A5" s="63"/>
      <c r="B5" s="65"/>
      <c r="C5" s="62"/>
      <c r="D5" s="62"/>
      <c r="E5" s="62"/>
      <c r="F5" s="124">
        <v>2000</v>
      </c>
      <c r="G5" s="66"/>
      <c r="H5" s="124">
        <v>2001</v>
      </c>
      <c r="I5" s="124"/>
      <c r="J5" s="124">
        <v>2002</v>
      </c>
      <c r="K5" s="62"/>
      <c r="L5" s="64"/>
    </row>
    <row r="6" spans="1:12" ht="17.25" customHeight="1">
      <c r="A6" s="63"/>
      <c r="B6" s="67" t="s">
        <v>66</v>
      </c>
      <c r="C6" s="68"/>
      <c r="D6" s="68"/>
      <c r="E6" s="68"/>
      <c r="F6" s="224">
        <f>+'Adaytum Headcount'!E31</f>
        <v>40</v>
      </c>
      <c r="G6" s="223"/>
      <c r="H6" s="224">
        <f>+'Adaytum Headcount'!E25</f>
        <v>47</v>
      </c>
      <c r="I6" s="223"/>
      <c r="J6" s="443">
        <f>+'Adaytum  Detail 2002'!E15</f>
        <v>36</v>
      </c>
      <c r="K6" s="69" t="s">
        <v>50</v>
      </c>
      <c r="L6" s="64"/>
    </row>
    <row r="7" spans="1:12" ht="13.8" thickBot="1">
      <c r="A7" s="63"/>
      <c r="B7" s="70"/>
      <c r="C7" s="62"/>
      <c r="D7" s="62"/>
      <c r="E7" s="62"/>
      <c r="F7" s="62"/>
      <c r="G7" s="62"/>
      <c r="H7" s="62"/>
      <c r="I7" s="62"/>
      <c r="J7" s="62"/>
      <c r="K7" s="62"/>
      <c r="L7" s="64"/>
    </row>
    <row r="8" spans="1:12" ht="4.5" customHeight="1" thickTop="1">
      <c r="A8" s="63"/>
      <c r="B8" s="71"/>
      <c r="C8" s="72"/>
      <c r="D8" s="73"/>
      <c r="E8" s="73"/>
      <c r="F8" s="72"/>
      <c r="G8" s="72"/>
      <c r="H8" s="72"/>
      <c r="I8" s="72"/>
      <c r="J8" s="72"/>
      <c r="K8" s="74"/>
      <c r="L8" s="64"/>
    </row>
    <row r="9" spans="1:12" ht="13.8">
      <c r="A9" s="63"/>
      <c r="B9" s="75" t="s">
        <v>51</v>
      </c>
      <c r="C9" s="62"/>
      <c r="D9" s="76"/>
      <c r="E9" s="76"/>
      <c r="F9" s="77" t="s">
        <v>52</v>
      </c>
      <c r="G9" s="77"/>
      <c r="H9" s="77" t="s">
        <v>52</v>
      </c>
      <c r="I9" s="77"/>
      <c r="J9" s="77" t="s">
        <v>52</v>
      </c>
      <c r="K9" s="78"/>
      <c r="L9" s="64"/>
    </row>
    <row r="10" spans="1:12" ht="19.5" customHeight="1">
      <c r="A10" s="63"/>
      <c r="B10" s="79" t="s">
        <v>53</v>
      </c>
      <c r="C10" s="62"/>
      <c r="D10" s="62"/>
      <c r="E10" s="62"/>
      <c r="F10" s="154">
        <f>+'Input Data'!F33</f>
        <v>4676069</v>
      </c>
      <c r="G10" s="65"/>
      <c r="H10" s="154">
        <f>+'Adaytum by Month'!Q31</f>
        <v>6425658.774625184</v>
      </c>
      <c r="I10" s="153"/>
      <c r="J10" s="154">
        <f>+'Adaytum  Detail 2002'!$E$26</f>
        <v>4429889.4629424633</v>
      </c>
      <c r="K10" s="78"/>
      <c r="L10" s="64"/>
    </row>
    <row r="11" spans="1:12" ht="37.5" customHeight="1">
      <c r="A11" s="63"/>
      <c r="B11" s="80" t="s">
        <v>54</v>
      </c>
      <c r="C11" s="62"/>
      <c r="D11" s="62"/>
      <c r="E11" s="62"/>
      <c r="F11" s="81">
        <f>IF(F6=0,0,F10/F6)</f>
        <v>116901.72500000001</v>
      </c>
      <c r="G11" s="62"/>
      <c r="H11" s="81">
        <f>IF(H6=0,0,H10/H6)</f>
        <v>136716.14414096138</v>
      </c>
      <c r="I11" s="154"/>
      <c r="J11" s="81">
        <f>IF(J6=0,0,J10/J6)</f>
        <v>123052.4850817351</v>
      </c>
      <c r="K11" s="78"/>
      <c r="L11" s="64"/>
    </row>
    <row r="12" spans="1:12">
      <c r="A12" s="63"/>
      <c r="B12" s="80"/>
      <c r="C12" s="62"/>
      <c r="D12" s="62"/>
      <c r="E12" s="62"/>
      <c r="F12" s="62"/>
      <c r="G12" s="62"/>
      <c r="H12" s="62"/>
      <c r="I12" s="62"/>
      <c r="J12" s="62"/>
      <c r="K12" s="78"/>
      <c r="L12" s="64"/>
    </row>
    <row r="13" spans="1:12" ht="13.8">
      <c r="A13" s="63"/>
      <c r="B13" s="82" t="s">
        <v>67</v>
      </c>
      <c r="C13" s="62"/>
      <c r="D13" s="122">
        <f>+H6</f>
        <v>47</v>
      </c>
      <c r="E13" s="62"/>
      <c r="F13" s="217"/>
      <c r="G13" s="217"/>
      <c r="H13" s="217"/>
      <c r="I13" s="62"/>
      <c r="J13" s="62"/>
      <c r="K13" s="78"/>
      <c r="L13" s="64"/>
    </row>
    <row r="14" spans="1:12" ht="13.8">
      <c r="A14" s="63"/>
      <c r="B14" s="391" t="s">
        <v>238</v>
      </c>
      <c r="C14" s="398"/>
      <c r="D14" s="62"/>
      <c r="E14" s="62"/>
      <c r="F14" s="217"/>
      <c r="G14" s="217"/>
      <c r="H14" s="217"/>
      <c r="I14" s="62"/>
      <c r="J14" s="62"/>
      <c r="K14" s="78"/>
      <c r="L14" s="64"/>
    </row>
    <row r="15" spans="1:12" ht="21">
      <c r="A15" s="63"/>
      <c r="B15" s="83"/>
      <c r="C15" s="399"/>
      <c r="D15" s="62"/>
      <c r="E15" s="62"/>
      <c r="F15" s="218"/>
      <c r="G15" s="218"/>
      <c r="H15" s="219"/>
      <c r="I15" s="62"/>
      <c r="J15" s="62"/>
      <c r="K15" s="78"/>
      <c r="L15" s="64"/>
    </row>
    <row r="16" spans="1:12" ht="13.8">
      <c r="A16" s="63"/>
      <c r="B16" s="391" t="s">
        <v>239</v>
      </c>
      <c r="C16" s="399">
        <v>-11</v>
      </c>
      <c r="D16" s="62"/>
      <c r="E16" s="62"/>
      <c r="F16" s="217"/>
      <c r="G16" s="217"/>
      <c r="H16" s="217"/>
      <c r="I16" s="62"/>
      <c r="J16" s="62"/>
      <c r="K16" s="78"/>
      <c r="L16" s="64"/>
    </row>
    <row r="17" spans="1:12" ht="13.8">
      <c r="A17" s="63"/>
      <c r="B17" s="84"/>
      <c r="C17" s="400"/>
      <c r="D17" s="62"/>
      <c r="E17" s="62"/>
      <c r="F17" s="217"/>
      <c r="G17" s="217"/>
      <c r="H17" s="217"/>
      <c r="I17" s="62"/>
      <c r="J17" s="62"/>
      <c r="K17" s="78"/>
      <c r="L17" s="64"/>
    </row>
    <row r="18" spans="1:12" ht="13.8">
      <c r="A18" s="63"/>
      <c r="B18" s="85" t="s">
        <v>68</v>
      </c>
      <c r="C18" s="62"/>
      <c r="D18" s="122">
        <f>SUM(C13:D17)</f>
        <v>36</v>
      </c>
      <c r="E18" s="62"/>
      <c r="F18" s="62"/>
      <c r="G18" s="62"/>
      <c r="H18" s="62"/>
      <c r="I18" s="62"/>
      <c r="J18" s="62"/>
      <c r="K18" s="78"/>
      <c r="L18" s="64"/>
    </row>
    <row r="19" spans="1:12" ht="7.5" customHeight="1" thickBot="1">
      <c r="A19" s="63"/>
      <c r="B19" s="86"/>
      <c r="C19" s="87"/>
      <c r="D19" s="87"/>
      <c r="E19" s="87"/>
      <c r="F19" s="87"/>
      <c r="G19" s="87"/>
      <c r="H19" s="87"/>
      <c r="I19" s="87"/>
      <c r="J19" s="87"/>
      <c r="K19" s="88"/>
      <c r="L19" s="64"/>
    </row>
    <row r="20" spans="1:12" ht="5.25" customHeight="1" thickTop="1" thickBot="1">
      <c r="A20" s="63"/>
      <c r="B20" s="70"/>
      <c r="C20" s="62"/>
      <c r="D20" s="62"/>
      <c r="E20" s="62"/>
      <c r="F20" s="62"/>
      <c r="G20" s="62"/>
      <c r="H20" s="62"/>
      <c r="I20" s="62"/>
      <c r="J20" s="62"/>
      <c r="K20" s="89"/>
      <c r="L20" s="64"/>
    </row>
    <row r="21" spans="1:12" ht="4.5" customHeight="1" thickTop="1">
      <c r="A21" s="63"/>
      <c r="B21" s="71"/>
      <c r="C21" s="72"/>
      <c r="D21" s="73"/>
      <c r="E21" s="73"/>
      <c r="F21" s="72"/>
      <c r="G21" s="72"/>
      <c r="H21" s="72"/>
      <c r="I21" s="72"/>
      <c r="J21" s="72"/>
      <c r="K21" s="74"/>
      <c r="L21" s="64"/>
    </row>
    <row r="22" spans="1:12" ht="13.8">
      <c r="A22" s="63"/>
      <c r="B22" s="75" t="s">
        <v>3</v>
      </c>
      <c r="C22" s="62"/>
      <c r="D22" s="76"/>
      <c r="E22" s="76"/>
      <c r="F22" s="62"/>
      <c r="G22" s="62"/>
      <c r="H22" s="62"/>
      <c r="I22" s="62"/>
      <c r="J22" s="62"/>
      <c r="K22" s="78"/>
      <c r="L22" s="64"/>
    </row>
    <row r="23" spans="1:12" ht="7.5" customHeight="1">
      <c r="A23" s="63"/>
      <c r="B23" s="90"/>
      <c r="C23" s="62"/>
      <c r="D23" s="76"/>
      <c r="E23" s="76"/>
      <c r="F23" s="62"/>
      <c r="G23" s="62"/>
      <c r="H23" s="62"/>
      <c r="I23" s="62"/>
      <c r="J23" s="62"/>
      <c r="K23" s="78"/>
      <c r="L23" s="64"/>
    </row>
    <row r="24" spans="1:12">
      <c r="A24" s="63"/>
      <c r="B24" s="79" t="s">
        <v>142</v>
      </c>
      <c r="C24" s="62"/>
      <c r="D24" s="76"/>
      <c r="E24" s="76"/>
      <c r="F24" s="62"/>
      <c r="G24" s="62"/>
      <c r="H24" s="62"/>
      <c r="I24" s="62"/>
      <c r="J24" s="62"/>
      <c r="K24" s="78"/>
      <c r="L24" s="64"/>
    </row>
    <row r="25" spans="1:12" ht="1.5" customHeight="1">
      <c r="A25" s="63"/>
      <c r="B25" s="90"/>
      <c r="C25" s="62"/>
      <c r="D25" s="76"/>
      <c r="E25" s="76"/>
      <c r="F25" s="62"/>
      <c r="G25" s="62"/>
      <c r="H25" s="62"/>
      <c r="I25" s="62"/>
      <c r="J25" s="62"/>
      <c r="K25" s="78"/>
      <c r="L25" s="64"/>
    </row>
    <row r="26" spans="1:12">
      <c r="A26" s="63"/>
      <c r="B26" s="79" t="s">
        <v>216</v>
      </c>
      <c r="C26" s="62"/>
      <c r="D26" s="76"/>
      <c r="E26" s="76"/>
      <c r="F26" s="62"/>
      <c r="G26" s="62"/>
      <c r="H26" s="62"/>
      <c r="I26" s="62"/>
      <c r="J26" s="62"/>
      <c r="K26" s="78"/>
      <c r="L26" s="64"/>
    </row>
    <row r="27" spans="1:12">
      <c r="A27" s="63"/>
      <c r="B27" s="91" t="s">
        <v>56</v>
      </c>
      <c r="C27" s="92">
        <v>630</v>
      </c>
      <c r="D27" s="401">
        <f>+'Adaytum Flight Details'!D15</f>
        <v>60</v>
      </c>
      <c r="E27" s="62"/>
      <c r="F27" s="217"/>
      <c r="G27" s="217"/>
      <c r="H27" s="217"/>
      <c r="I27" s="62"/>
      <c r="J27" s="92">
        <f>D27*C27</f>
        <v>37800</v>
      </c>
      <c r="K27" s="78" t="s">
        <v>401</v>
      </c>
      <c r="L27" s="64"/>
    </row>
    <row r="28" spans="1:12">
      <c r="A28" s="63"/>
      <c r="B28" s="83" t="s">
        <v>241</v>
      </c>
      <c r="C28" s="92">
        <v>205</v>
      </c>
      <c r="D28" s="401">
        <f>+'Adaytum Flight Details'!F15</f>
        <v>120</v>
      </c>
      <c r="E28" s="62"/>
      <c r="F28" s="217"/>
      <c r="G28" s="217"/>
      <c r="H28" s="217"/>
      <c r="I28" s="62"/>
      <c r="J28" s="92">
        <f>D28*C28</f>
        <v>24600</v>
      </c>
      <c r="K28" s="78" t="s">
        <v>401</v>
      </c>
      <c r="L28" s="64"/>
    </row>
    <row r="29" spans="1:12" ht="3.75" customHeight="1">
      <c r="A29" s="63"/>
      <c r="B29" s="90"/>
      <c r="C29" s="62"/>
      <c r="D29" s="122"/>
      <c r="E29" s="76"/>
      <c r="F29" s="62"/>
      <c r="G29" s="62"/>
      <c r="H29" s="62"/>
      <c r="I29" s="62"/>
      <c r="J29" s="62"/>
      <c r="K29" s="78"/>
      <c r="L29" s="64"/>
    </row>
    <row r="30" spans="1:12">
      <c r="A30" s="63"/>
      <c r="B30" s="79" t="s">
        <v>207</v>
      </c>
      <c r="C30" s="62"/>
      <c r="D30" s="76"/>
      <c r="E30" s="76"/>
      <c r="F30" s="62"/>
      <c r="G30" s="62"/>
      <c r="H30" s="62"/>
      <c r="I30" s="62"/>
      <c r="J30" s="62"/>
      <c r="K30" s="78"/>
      <c r="L30" s="64"/>
    </row>
    <row r="31" spans="1:12">
      <c r="A31" s="63"/>
      <c r="B31" s="91" t="s">
        <v>55</v>
      </c>
      <c r="C31" s="92">
        <v>1030</v>
      </c>
      <c r="D31" s="401">
        <f>+'Adaytum Flight Details'!C16</f>
        <v>14</v>
      </c>
      <c r="E31" s="62"/>
      <c r="F31" s="217"/>
      <c r="G31" s="217"/>
      <c r="H31" s="217"/>
      <c r="I31" s="62"/>
      <c r="J31" s="92">
        <f>D31*C31</f>
        <v>14420</v>
      </c>
      <c r="K31" s="78" t="s">
        <v>402</v>
      </c>
      <c r="L31" s="64"/>
    </row>
    <row r="32" spans="1:12">
      <c r="A32" s="63"/>
      <c r="B32" s="91" t="s">
        <v>56</v>
      </c>
      <c r="C32" s="92">
        <v>4700</v>
      </c>
      <c r="D32" s="401">
        <f>+'Adaytum Flight Details'!D16</f>
        <v>8</v>
      </c>
      <c r="E32" s="62"/>
      <c r="F32" s="217"/>
      <c r="G32" s="217"/>
      <c r="H32" s="217"/>
      <c r="I32" s="62"/>
      <c r="J32" s="92">
        <f>D32*C32</f>
        <v>37600</v>
      </c>
      <c r="K32" s="78"/>
      <c r="L32" s="64"/>
    </row>
    <row r="33" spans="1:12">
      <c r="A33" s="63"/>
      <c r="B33" s="83" t="s">
        <v>176</v>
      </c>
      <c r="C33" s="92">
        <v>10285</v>
      </c>
      <c r="D33" s="401">
        <f>+'Adaytum Flight Details'!E16</f>
        <v>0</v>
      </c>
      <c r="E33" s="62"/>
      <c r="F33" s="217"/>
      <c r="G33" s="217"/>
      <c r="H33" s="217"/>
      <c r="I33" s="62"/>
      <c r="J33" s="92">
        <f>D33*C33</f>
        <v>0</v>
      </c>
      <c r="K33" s="78"/>
      <c r="L33" s="64"/>
    </row>
    <row r="34" spans="1:12">
      <c r="A34" s="63"/>
      <c r="B34" s="83" t="s">
        <v>241</v>
      </c>
      <c r="C34" s="92">
        <v>185</v>
      </c>
      <c r="D34" s="401">
        <f>+'Adaytum Flight Details'!F16</f>
        <v>84</v>
      </c>
      <c r="E34" s="62"/>
      <c r="F34" s="217"/>
      <c r="G34" s="217"/>
      <c r="H34" s="217"/>
      <c r="I34" s="62"/>
      <c r="J34" s="92">
        <f>D34*C34</f>
        <v>15540</v>
      </c>
      <c r="K34" s="78" t="s">
        <v>402</v>
      </c>
      <c r="L34" s="64"/>
    </row>
    <row r="35" spans="1:12" ht="3.75" customHeight="1">
      <c r="A35" s="63"/>
      <c r="B35" s="90"/>
      <c r="C35" s="62"/>
      <c r="D35" s="92"/>
      <c r="E35" s="92"/>
      <c r="F35" s="92"/>
      <c r="G35" s="92"/>
      <c r="H35" s="92"/>
      <c r="I35" s="62"/>
      <c r="J35" s="92"/>
      <c r="K35" s="78"/>
      <c r="L35" s="64"/>
    </row>
    <row r="36" spans="1:12">
      <c r="A36" s="63"/>
      <c r="B36" s="79" t="s">
        <v>214</v>
      </c>
      <c r="C36" s="62"/>
      <c r="D36" s="93"/>
      <c r="E36" s="93"/>
      <c r="F36" s="93"/>
      <c r="G36" s="93"/>
      <c r="H36" s="93"/>
      <c r="I36" s="62"/>
      <c r="J36" s="62"/>
      <c r="K36" s="78"/>
      <c r="L36" s="64"/>
    </row>
    <row r="37" spans="1:12">
      <c r="A37" s="63"/>
      <c r="B37" s="91" t="s">
        <v>55</v>
      </c>
      <c r="C37" s="92">
        <v>1675</v>
      </c>
      <c r="D37" s="401">
        <f>+'Adaytum Flight Details'!C17</f>
        <v>0</v>
      </c>
      <c r="E37" s="62"/>
      <c r="F37" s="217"/>
      <c r="G37" s="217"/>
      <c r="H37" s="217"/>
      <c r="I37" s="62"/>
      <c r="J37" s="92">
        <f>D37*C37</f>
        <v>0</v>
      </c>
      <c r="K37" s="78"/>
      <c r="L37" s="64"/>
    </row>
    <row r="38" spans="1:12">
      <c r="A38" s="63"/>
      <c r="B38" s="91" t="s">
        <v>56</v>
      </c>
      <c r="C38" s="92">
        <v>5800</v>
      </c>
      <c r="D38" s="401">
        <f>+'Adaytum Flight Details'!D17</f>
        <v>0</v>
      </c>
      <c r="E38" s="62"/>
      <c r="F38" s="217"/>
      <c r="G38" s="217"/>
      <c r="H38" s="217"/>
      <c r="I38" s="62"/>
      <c r="J38" s="92">
        <f>D38*C38</f>
        <v>0</v>
      </c>
      <c r="K38" s="78"/>
      <c r="L38" s="64"/>
    </row>
    <row r="39" spans="1:12">
      <c r="A39" s="63"/>
      <c r="B39" s="83" t="s">
        <v>176</v>
      </c>
      <c r="C39" s="92">
        <v>7535</v>
      </c>
      <c r="D39" s="401">
        <f>+'Adaytum Flight Details'!E17</f>
        <v>0</v>
      </c>
      <c r="E39" s="62"/>
      <c r="F39" s="217"/>
      <c r="G39" s="217"/>
      <c r="H39" s="217"/>
      <c r="I39" s="62"/>
      <c r="J39" s="92">
        <f>D39*C39</f>
        <v>0</v>
      </c>
      <c r="K39" s="78"/>
      <c r="L39" s="64"/>
    </row>
    <row r="40" spans="1:12">
      <c r="A40" s="63"/>
      <c r="B40" s="83" t="s">
        <v>241</v>
      </c>
      <c r="C40" s="92">
        <v>270</v>
      </c>
      <c r="D40" s="401">
        <f>+'Adaytum Flight Details'!F17</f>
        <v>0</v>
      </c>
      <c r="E40" s="62"/>
      <c r="F40" s="217"/>
      <c r="G40" s="217"/>
      <c r="H40" s="217"/>
      <c r="I40" s="62"/>
      <c r="J40" s="92">
        <f>D40*C40</f>
        <v>0</v>
      </c>
      <c r="K40" s="78"/>
      <c r="L40" s="64"/>
    </row>
    <row r="41" spans="1:12" ht="3.75" customHeight="1">
      <c r="A41" s="63"/>
      <c r="B41" s="91"/>
      <c r="C41" s="92"/>
      <c r="D41" s="92"/>
      <c r="E41" s="92"/>
      <c r="F41" s="92"/>
      <c r="G41" s="92"/>
      <c r="H41" s="92"/>
      <c r="I41" s="62"/>
      <c r="J41" s="92"/>
      <c r="K41" s="78"/>
      <c r="L41" s="64"/>
    </row>
    <row r="42" spans="1:12">
      <c r="A42" s="63"/>
      <c r="B42" s="79" t="s">
        <v>215</v>
      </c>
      <c r="C42" s="62"/>
      <c r="D42" s="93"/>
      <c r="E42" s="93"/>
      <c r="F42" s="93"/>
      <c r="G42" s="93"/>
      <c r="H42" s="93"/>
      <c r="I42" s="62"/>
      <c r="J42" s="62"/>
      <c r="K42" s="78"/>
      <c r="L42" s="64"/>
    </row>
    <row r="43" spans="1:12">
      <c r="A43" s="63"/>
      <c r="B43" s="91" t="s">
        <v>55</v>
      </c>
      <c r="C43" s="92">
        <v>1895</v>
      </c>
      <c r="D43" s="401">
        <f>+'Adaytum Flight Details'!C18</f>
        <v>0</v>
      </c>
      <c r="E43" s="62"/>
      <c r="F43" s="217"/>
      <c r="G43" s="217"/>
      <c r="H43" s="217"/>
      <c r="I43" s="62"/>
      <c r="J43" s="92">
        <f>D43*C43</f>
        <v>0</v>
      </c>
      <c r="K43" s="78"/>
      <c r="L43" s="64"/>
    </row>
    <row r="44" spans="1:12">
      <c r="A44" s="63"/>
      <c r="B44" s="83" t="s">
        <v>176</v>
      </c>
      <c r="C44" s="92">
        <v>2245</v>
      </c>
      <c r="D44" s="401">
        <f>+'Adaytum Flight Details'!E18</f>
        <v>0</v>
      </c>
      <c r="E44" s="62"/>
      <c r="F44" s="217"/>
      <c r="G44" s="217"/>
      <c r="H44" s="217"/>
      <c r="I44" s="62"/>
      <c r="J44" s="92">
        <f>D44*C44</f>
        <v>0</v>
      </c>
      <c r="K44" s="78"/>
      <c r="L44" s="64"/>
    </row>
    <row r="45" spans="1:12">
      <c r="A45" s="63"/>
      <c r="B45" s="83" t="s">
        <v>241</v>
      </c>
      <c r="C45" s="92">
        <v>185</v>
      </c>
      <c r="D45" s="401">
        <f>+'Adaytum Flight Details'!F18</f>
        <v>0</v>
      </c>
      <c r="E45" s="62"/>
      <c r="F45" s="217"/>
      <c r="G45" s="217"/>
      <c r="H45" s="217"/>
      <c r="I45" s="62"/>
      <c r="J45" s="92">
        <f>D45*C45</f>
        <v>0</v>
      </c>
      <c r="K45" s="78"/>
      <c r="L45" s="64"/>
    </row>
    <row r="46" spans="1:12" ht="9" customHeight="1">
      <c r="A46" s="63"/>
      <c r="B46" s="91"/>
      <c r="C46" s="92"/>
      <c r="D46" s="92"/>
      <c r="E46" s="92"/>
      <c r="F46" s="92"/>
      <c r="G46" s="92"/>
      <c r="H46" s="92"/>
      <c r="I46" s="62"/>
      <c r="J46" s="92"/>
      <c r="K46" s="78"/>
      <c r="L46" s="64"/>
    </row>
    <row r="47" spans="1:12" ht="4.5" customHeight="1">
      <c r="A47" s="63"/>
      <c r="B47" s="90"/>
      <c r="C47" s="62"/>
      <c r="D47" s="76"/>
      <c r="E47" s="76"/>
      <c r="F47" s="76"/>
      <c r="G47" s="76"/>
      <c r="H47" s="76"/>
      <c r="I47" s="62"/>
      <c r="J47" s="92"/>
      <c r="K47" s="78"/>
      <c r="L47" s="64"/>
    </row>
    <row r="48" spans="1:12">
      <c r="A48" s="63"/>
      <c r="B48" s="79" t="s">
        <v>139</v>
      </c>
      <c r="C48" s="62"/>
      <c r="D48" s="76"/>
      <c r="E48" s="62"/>
      <c r="F48" s="217"/>
      <c r="G48" s="217"/>
      <c r="H48" s="217"/>
      <c r="I48" s="62"/>
      <c r="J48" s="92">
        <f>'Adaytum by Month'!O16-SUM(J27:J45)-SUM(J50:J52)</f>
        <v>41340</v>
      </c>
      <c r="K48" s="78" t="s">
        <v>391</v>
      </c>
      <c r="L48" s="64"/>
    </row>
    <row r="49" spans="1:12" ht="3.75" customHeight="1">
      <c r="A49" s="63"/>
      <c r="B49" s="90"/>
      <c r="C49" s="62"/>
      <c r="D49" s="76"/>
      <c r="E49" s="76"/>
      <c r="F49" s="76"/>
      <c r="G49" s="76"/>
      <c r="H49" s="76"/>
      <c r="I49" s="62"/>
      <c r="J49" s="92"/>
      <c r="K49" s="78"/>
      <c r="L49" s="64"/>
    </row>
    <row r="50" spans="1:12">
      <c r="A50" s="63"/>
      <c r="B50" s="79" t="s">
        <v>140</v>
      </c>
      <c r="C50" s="62"/>
      <c r="D50" s="76"/>
      <c r="E50" s="62"/>
      <c r="F50" s="217"/>
      <c r="G50" s="217"/>
      <c r="H50" s="217"/>
      <c r="I50" s="62"/>
      <c r="J50" s="92">
        <f>+'Adaytum  Detail 2002'!E31</f>
        <v>59460</v>
      </c>
      <c r="K50" s="78" t="s">
        <v>419</v>
      </c>
      <c r="L50" s="64"/>
    </row>
    <row r="51" spans="1:12" ht="4.5" customHeight="1">
      <c r="A51" s="63"/>
      <c r="B51" s="90"/>
      <c r="C51" s="62"/>
      <c r="D51" s="76"/>
      <c r="E51" s="76"/>
      <c r="F51" s="76"/>
      <c r="G51" s="76"/>
      <c r="H51" s="76"/>
      <c r="I51" s="62"/>
      <c r="J51" s="92"/>
      <c r="K51" s="78"/>
      <c r="L51" s="64"/>
    </row>
    <row r="52" spans="1:12">
      <c r="A52" s="63"/>
      <c r="B52" s="79" t="s">
        <v>141</v>
      </c>
      <c r="C52" s="62"/>
      <c r="D52" s="76"/>
      <c r="E52" s="62"/>
      <c r="F52" s="217"/>
      <c r="G52" s="217"/>
      <c r="H52" s="217"/>
      <c r="I52" s="62"/>
      <c r="J52" s="92">
        <f>+'Adaytum  Detail 2002'!E32</f>
        <v>0</v>
      </c>
      <c r="K52" s="78"/>
      <c r="L52" s="64"/>
    </row>
    <row r="53" spans="1:12" ht="7.5" customHeight="1">
      <c r="A53" s="63"/>
      <c r="B53" s="90"/>
      <c r="C53" s="62"/>
      <c r="D53" s="76"/>
      <c r="E53" s="76"/>
      <c r="F53" s="76"/>
      <c r="G53" s="76"/>
      <c r="H53" s="76"/>
      <c r="I53" s="76"/>
      <c r="J53" s="92"/>
      <c r="K53" s="78"/>
      <c r="L53" s="64"/>
    </row>
    <row r="54" spans="1:12" ht="6" customHeight="1">
      <c r="A54" s="63"/>
      <c r="B54" s="80"/>
      <c r="C54" s="62"/>
      <c r="D54" s="81"/>
      <c r="E54" s="81"/>
      <c r="F54" s="62"/>
      <c r="G54" s="62"/>
      <c r="H54" s="62"/>
      <c r="I54" s="62"/>
      <c r="J54" s="62"/>
      <c r="K54" s="78"/>
      <c r="L54" s="64"/>
    </row>
    <row r="55" spans="1:12" ht="14.4" thickBot="1">
      <c r="A55" s="63"/>
      <c r="B55" s="94" t="s">
        <v>57</v>
      </c>
      <c r="C55" s="95"/>
      <c r="D55" s="96"/>
      <c r="E55" s="96">
        <v>0</v>
      </c>
      <c r="F55" s="251">
        <f>+'Input Data'!F35</f>
        <v>411681</v>
      </c>
      <c r="G55" s="252"/>
      <c r="H55" s="97">
        <f>+'Adaytum by Month'!Q32</f>
        <v>465151.17</v>
      </c>
      <c r="I55" s="253"/>
      <c r="J55" s="97">
        <f>SUM(J27:J52)</f>
        <v>230760</v>
      </c>
      <c r="K55" s="98"/>
      <c r="L55" s="64"/>
    </row>
    <row r="56" spans="1:12" ht="7.5" customHeight="1" thickBot="1">
      <c r="A56" s="63"/>
      <c r="B56" s="86"/>
      <c r="C56" s="87"/>
      <c r="D56" s="87"/>
      <c r="E56" s="87"/>
      <c r="F56" s="87"/>
      <c r="G56" s="87"/>
      <c r="H56" s="87"/>
      <c r="I56" s="87"/>
      <c r="J56" s="87"/>
      <c r="K56" s="88"/>
      <c r="L56" s="64"/>
    </row>
    <row r="57" spans="1:12" ht="7.5" customHeight="1" thickTop="1">
      <c r="A57" s="63"/>
      <c r="B57" s="62"/>
      <c r="C57" s="62"/>
      <c r="D57" s="62"/>
      <c r="E57" s="62"/>
      <c r="F57" s="62"/>
      <c r="G57" s="62"/>
      <c r="H57" s="62"/>
      <c r="I57" s="62"/>
      <c r="J57" s="62"/>
      <c r="K57" s="89"/>
      <c r="L57" s="64"/>
    </row>
    <row r="58" spans="1:12" ht="19.5" customHeight="1" thickBot="1">
      <c r="A58" s="117"/>
      <c r="B58" s="114"/>
      <c r="C58" s="115"/>
      <c r="D58" s="116"/>
      <c r="E58" s="116"/>
      <c r="F58" s="115"/>
      <c r="G58" s="115"/>
      <c r="H58" s="115"/>
      <c r="I58" s="115"/>
      <c r="J58" s="115"/>
      <c r="K58" s="115"/>
      <c r="L58" s="118"/>
    </row>
    <row r="59" spans="1:12">
      <c r="B59" s="119"/>
      <c r="D59" s="121"/>
      <c r="E59" s="121"/>
    </row>
    <row r="60" spans="1:12">
      <c r="B60" s="119"/>
      <c r="D60" s="121"/>
      <c r="E60" s="121"/>
    </row>
    <row r="61" spans="1:12">
      <c r="B61" s="119"/>
      <c r="D61" s="121"/>
      <c r="E61" s="121"/>
    </row>
    <row r="62" spans="1:12">
      <c r="B62" s="119"/>
      <c r="D62" s="121"/>
      <c r="E62" s="121"/>
    </row>
    <row r="63" spans="1:12">
      <c r="D63" s="121"/>
      <c r="E63" s="121"/>
    </row>
    <row r="64" spans="1:12">
      <c r="D64" s="121"/>
      <c r="E64" s="121"/>
    </row>
    <row r="65" spans="4:5">
      <c r="D65" s="121"/>
      <c r="E65" s="121"/>
    </row>
    <row r="66" spans="4:5">
      <c r="D66" s="121"/>
      <c r="E66" s="121"/>
    </row>
    <row r="67" spans="4:5">
      <c r="D67" s="121"/>
      <c r="E67" s="121"/>
    </row>
  </sheetData>
  <mergeCells count="2">
    <mergeCell ref="B2:K2"/>
    <mergeCell ref="B4:K4"/>
  </mergeCells>
  <phoneticPr fontId="0" type="noConversion"/>
  <printOptions horizontalCentered="1"/>
  <pageMargins left="0.39370078740157483" right="0.27559055118110237" top="0.59" bottom="0.35433070866141736" header="0.45" footer="0.15748031496062992"/>
  <pageSetup paperSize="9" scale="74" orientation="landscape" r:id="rId1"/>
  <headerFooter alignWithMargins="0">
    <oddFooter>&amp;L&amp;9Enron Europe Confidential&amp;C&amp;9Source : Financial Planning and Analysis&amp;R&amp;9Printed : &amp;D &amp;T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L57"/>
  <sheetViews>
    <sheetView zoomScale="75" zoomScaleNormal="100" workbookViewId="0">
      <selection activeCell="F23" sqref="F23"/>
    </sheetView>
  </sheetViews>
  <sheetFormatPr defaultColWidth="9.109375" defaultRowHeight="13.2"/>
  <cols>
    <col min="1" max="1" width="7.33203125" style="62" customWidth="1"/>
    <col min="2" max="2" width="31.88671875" style="120" bestFit="1" customWidth="1"/>
    <col min="3" max="3" width="7.6640625" style="120" bestFit="1" customWidth="1"/>
    <col min="4" max="4" width="10.44140625" style="120" bestFit="1" customWidth="1"/>
    <col min="5" max="5" width="2" style="120" customWidth="1"/>
    <col min="6" max="6" width="14.109375" style="120" bestFit="1" customWidth="1"/>
    <col min="7" max="7" width="1.5546875" style="120" customWidth="1"/>
    <col min="8" max="8" width="14.109375" style="120" customWidth="1"/>
    <col min="9" max="9" width="1.88671875" style="120" customWidth="1"/>
    <col min="10" max="10" width="12.109375" style="120" customWidth="1"/>
    <col min="11" max="11" width="79.6640625" style="120" customWidth="1"/>
    <col min="12" max="12" width="6.88671875" style="62" customWidth="1"/>
    <col min="13" max="16384" width="9.109375" style="62"/>
  </cols>
  <sheetData>
    <row r="1" spans="1:12" ht="18.75" customHeight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</row>
    <row r="2" spans="1:12" ht="24.75" customHeight="1">
      <c r="A2" s="63"/>
      <c r="B2" s="619" t="s">
        <v>49</v>
      </c>
      <c r="C2" s="620"/>
      <c r="D2" s="620"/>
      <c r="E2" s="620"/>
      <c r="F2" s="620"/>
      <c r="G2" s="620"/>
      <c r="H2" s="620"/>
      <c r="I2" s="620"/>
      <c r="J2" s="620"/>
      <c r="K2" s="621"/>
      <c r="L2" s="64"/>
    </row>
    <row r="3" spans="1:12" ht="24.75" customHeight="1">
      <c r="A3" s="63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64"/>
    </row>
    <row r="4" spans="1:12" ht="29.25" customHeight="1">
      <c r="A4" s="63"/>
      <c r="B4" s="622" t="s">
        <v>63</v>
      </c>
      <c r="C4" s="622"/>
      <c r="D4" s="622"/>
      <c r="E4" s="622"/>
      <c r="F4" s="622"/>
      <c r="G4" s="622"/>
      <c r="H4" s="622"/>
      <c r="I4" s="622"/>
      <c r="J4" s="622"/>
      <c r="K4" s="622"/>
      <c r="L4" s="64"/>
    </row>
    <row r="5" spans="1:12" ht="29.25" customHeight="1">
      <c r="A5" s="63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64"/>
    </row>
    <row r="6" spans="1:12" ht="15.75" customHeight="1">
      <c r="A6" s="63"/>
      <c r="B6" s="65"/>
      <c r="C6" s="62"/>
      <c r="D6" s="62"/>
      <c r="E6" s="62"/>
      <c r="F6" s="124">
        <v>2000</v>
      </c>
      <c r="G6" s="124"/>
      <c r="H6" s="124">
        <v>2001</v>
      </c>
      <c r="I6" s="66"/>
      <c r="J6" s="124">
        <v>2002</v>
      </c>
      <c r="K6" s="62"/>
      <c r="L6" s="64"/>
    </row>
    <row r="7" spans="1:12" ht="17.25" customHeight="1">
      <c r="A7" s="63"/>
      <c r="B7" s="67" t="s">
        <v>66</v>
      </c>
      <c r="C7" s="68"/>
      <c r="D7" s="68"/>
      <c r="E7" s="68"/>
      <c r="F7" s="220">
        <f>+'Expense Detail'!F6</f>
        <v>40</v>
      </c>
      <c r="G7" s="124"/>
      <c r="H7" s="220">
        <f>+'Expense Detail'!H6</f>
        <v>47</v>
      </c>
      <c r="I7" s="223"/>
      <c r="J7" s="220">
        <f>+'Expense Detail'!J6</f>
        <v>36</v>
      </c>
      <c r="K7" s="69" t="s">
        <v>50</v>
      </c>
      <c r="L7" s="64"/>
    </row>
    <row r="8" spans="1:12">
      <c r="A8" s="63"/>
      <c r="B8" s="70"/>
      <c r="C8" s="62"/>
      <c r="D8" s="62"/>
      <c r="E8" s="62"/>
      <c r="F8" s="62"/>
      <c r="G8" s="62"/>
      <c r="H8" s="62"/>
      <c r="I8" s="62"/>
      <c r="J8" s="62"/>
      <c r="K8" s="62"/>
      <c r="L8" s="64"/>
    </row>
    <row r="9" spans="1:12" ht="7.5" customHeight="1" thickBot="1">
      <c r="A9" s="63"/>
      <c r="B9" s="62"/>
      <c r="C9" s="62"/>
      <c r="D9" s="62"/>
      <c r="E9" s="62"/>
      <c r="F9" s="62"/>
      <c r="G9" s="62"/>
      <c r="H9" s="62"/>
      <c r="I9" s="62"/>
      <c r="J9" s="62"/>
      <c r="K9" s="89"/>
      <c r="L9" s="64"/>
    </row>
    <row r="10" spans="1:12" ht="7.5" customHeight="1" thickTop="1">
      <c r="A10" s="63"/>
      <c r="B10" s="71"/>
      <c r="C10" s="72"/>
      <c r="D10" s="73"/>
      <c r="E10" s="73"/>
      <c r="F10" s="72"/>
      <c r="G10" s="72"/>
      <c r="H10" s="72"/>
      <c r="I10" s="72"/>
      <c r="J10" s="72"/>
      <c r="K10" s="74"/>
      <c r="L10" s="64"/>
    </row>
    <row r="11" spans="1:12" ht="13.8">
      <c r="A11" s="63"/>
      <c r="B11" s="75" t="s">
        <v>42</v>
      </c>
      <c r="C11" s="62"/>
      <c r="D11" s="76"/>
      <c r="E11" s="76"/>
      <c r="F11" s="62"/>
      <c r="G11" s="62"/>
      <c r="H11" s="62"/>
      <c r="I11" s="62"/>
      <c r="J11" s="62"/>
      <c r="K11" s="78"/>
      <c r="L11" s="64"/>
    </row>
    <row r="12" spans="1:12" ht="13.8">
      <c r="A12" s="63"/>
      <c r="B12" s="75"/>
      <c r="C12" s="62"/>
      <c r="D12" s="76"/>
      <c r="E12" s="76"/>
      <c r="F12" s="62"/>
      <c r="G12" s="62"/>
      <c r="H12" s="62"/>
      <c r="I12" s="62"/>
      <c r="J12" s="62"/>
      <c r="K12" s="78"/>
      <c r="L12" s="64"/>
    </row>
    <row r="13" spans="1:12">
      <c r="A13" s="63"/>
      <c r="B13" s="80" t="s">
        <v>98</v>
      </c>
      <c r="C13" s="62"/>
      <c r="D13" s="76"/>
      <c r="E13" s="76"/>
      <c r="F13" s="217"/>
      <c r="G13" s="62"/>
      <c r="H13" s="217"/>
      <c r="I13" s="62"/>
      <c r="J13" s="123">
        <f>+'Adaytum  Detail 2002'!E35</f>
        <v>0</v>
      </c>
      <c r="K13" s="78"/>
      <c r="L13" s="64"/>
    </row>
    <row r="14" spans="1:12">
      <c r="A14" s="63"/>
      <c r="B14" s="80" t="s">
        <v>99</v>
      </c>
      <c r="C14" s="62"/>
      <c r="D14" s="76"/>
      <c r="E14" s="76"/>
      <c r="F14" s="217"/>
      <c r="G14" s="62"/>
      <c r="H14" s="217"/>
      <c r="I14" s="62"/>
      <c r="J14" s="123">
        <f>+'Adaytum  Detail 2002'!E36</f>
        <v>0</v>
      </c>
      <c r="K14" s="78"/>
      <c r="L14" s="64"/>
    </row>
    <row r="15" spans="1:12">
      <c r="A15" s="63"/>
      <c r="B15" s="80" t="s">
        <v>100</v>
      </c>
      <c r="C15" s="62"/>
      <c r="D15" s="76"/>
      <c r="E15" s="76"/>
      <c r="F15" s="217"/>
      <c r="G15" s="62"/>
      <c r="H15" s="217"/>
      <c r="I15" s="62"/>
      <c r="J15" s="123">
        <f>+'Adaytum  Detail 2002'!E37</f>
        <v>1068</v>
      </c>
      <c r="K15" s="78" t="s">
        <v>394</v>
      </c>
      <c r="L15" s="64"/>
    </row>
    <row r="16" spans="1:12">
      <c r="A16" s="63"/>
      <c r="B16" s="80" t="s">
        <v>101</v>
      </c>
      <c r="C16" s="62"/>
      <c r="D16" s="76"/>
      <c r="E16" s="76"/>
      <c r="F16" s="217"/>
      <c r="G16" s="62"/>
      <c r="H16" s="217"/>
      <c r="I16" s="62"/>
      <c r="J16" s="123">
        <f>+'Adaytum  Detail 2002'!E38</f>
        <v>0</v>
      </c>
      <c r="K16" s="78"/>
      <c r="L16" s="64"/>
    </row>
    <row r="17" spans="1:12">
      <c r="A17" s="63"/>
      <c r="B17" s="80" t="s">
        <v>102</v>
      </c>
      <c r="C17" s="62"/>
      <c r="D17" s="76"/>
      <c r="E17" s="76"/>
      <c r="F17" s="217"/>
      <c r="G17" s="62"/>
      <c r="H17" s="217"/>
      <c r="I17" s="62"/>
      <c r="J17" s="123">
        <f>+'Adaytum  Detail 2002'!E39</f>
        <v>0</v>
      </c>
      <c r="K17" s="78"/>
      <c r="L17" s="64"/>
    </row>
    <row r="18" spans="1:12">
      <c r="A18" s="63"/>
      <c r="B18" s="80" t="s">
        <v>103</v>
      </c>
      <c r="C18" s="62"/>
      <c r="D18" s="76"/>
      <c r="E18" s="76"/>
      <c r="F18" s="217"/>
      <c r="G18" s="62"/>
      <c r="H18" s="217"/>
      <c r="I18" s="62"/>
      <c r="J18" s="123">
        <f>+'Adaytum  Detail 2002'!E40</f>
        <v>0</v>
      </c>
      <c r="K18" s="78"/>
      <c r="L18" s="64"/>
    </row>
    <row r="19" spans="1:12">
      <c r="A19" s="63"/>
      <c r="B19" s="80" t="s">
        <v>104</v>
      </c>
      <c r="C19" s="62"/>
      <c r="D19" s="76"/>
      <c r="E19" s="76"/>
      <c r="F19" s="217"/>
      <c r="G19" s="62"/>
      <c r="H19" s="217"/>
      <c r="I19" s="62"/>
      <c r="J19" s="123">
        <f>+'Adaytum  Detail 2002'!E41</f>
        <v>10704</v>
      </c>
      <c r="K19" s="78" t="s">
        <v>373</v>
      </c>
      <c r="L19" s="64"/>
    </row>
    <row r="20" spans="1:12">
      <c r="A20" s="63"/>
      <c r="B20" s="80" t="s">
        <v>105</v>
      </c>
      <c r="C20" s="62"/>
      <c r="D20" s="76"/>
      <c r="E20" s="76"/>
      <c r="F20" s="217"/>
      <c r="G20" s="62"/>
      <c r="H20" s="217"/>
      <c r="I20" s="62"/>
      <c r="J20" s="123">
        <f>+'Adaytum  Detail 2002'!E42</f>
        <v>0</v>
      </c>
      <c r="K20" s="78"/>
      <c r="L20" s="64"/>
    </row>
    <row r="21" spans="1:12">
      <c r="A21" s="63"/>
      <c r="B21" s="80" t="s">
        <v>106</v>
      </c>
      <c r="C21" s="62"/>
      <c r="D21" s="76"/>
      <c r="E21" s="76"/>
      <c r="F21" s="217"/>
      <c r="G21" s="62"/>
      <c r="H21" s="217"/>
      <c r="I21" s="62"/>
      <c r="J21" s="123">
        <f>+'Adaytum  Detail 2002'!E43</f>
        <v>0</v>
      </c>
      <c r="K21" s="78"/>
      <c r="L21" s="64"/>
    </row>
    <row r="22" spans="1:12">
      <c r="A22" s="63"/>
      <c r="B22" s="80" t="s">
        <v>107</v>
      </c>
      <c r="C22" s="62"/>
      <c r="D22" s="76"/>
      <c r="E22" s="76"/>
      <c r="F22" s="217"/>
      <c r="G22" s="62"/>
      <c r="H22" s="217"/>
      <c r="I22" s="62"/>
      <c r="J22" s="123">
        <f>+'Adaytum  Detail 2002'!E44</f>
        <v>0</v>
      </c>
      <c r="K22" s="78"/>
      <c r="L22" s="64"/>
    </row>
    <row r="23" spans="1:12">
      <c r="A23" s="63"/>
      <c r="B23" s="80" t="s">
        <v>203</v>
      </c>
      <c r="C23" s="62"/>
      <c r="D23" s="76"/>
      <c r="E23" s="76"/>
      <c r="F23" s="217"/>
      <c r="G23" s="62"/>
      <c r="H23" s="217"/>
      <c r="I23" s="62"/>
      <c r="J23" s="123">
        <f>+'Adaytum  Detail 2002'!E45</f>
        <v>47448</v>
      </c>
      <c r="K23" s="78" t="s">
        <v>393</v>
      </c>
      <c r="L23" s="64"/>
    </row>
    <row r="24" spans="1:12">
      <c r="A24" s="63"/>
      <c r="B24" s="80"/>
      <c r="C24" s="62"/>
      <c r="D24" s="92"/>
      <c r="E24" s="92"/>
      <c r="F24" s="92"/>
      <c r="G24" s="92"/>
      <c r="H24" s="92"/>
      <c r="I24" s="62"/>
      <c r="J24" s="62"/>
      <c r="K24" s="78"/>
      <c r="L24" s="64"/>
    </row>
    <row r="25" spans="1:12">
      <c r="A25" s="63"/>
      <c r="B25" s="80"/>
      <c r="C25" s="62"/>
      <c r="D25" s="81"/>
      <c r="E25" s="81"/>
      <c r="F25" s="92"/>
      <c r="G25" s="92"/>
      <c r="H25" s="92"/>
      <c r="I25" s="62"/>
      <c r="J25" s="62"/>
      <c r="K25" s="78"/>
      <c r="L25" s="64"/>
    </row>
    <row r="26" spans="1:12" ht="14.4" thickBot="1">
      <c r="A26" s="63"/>
      <c r="B26" s="150" t="s">
        <v>58</v>
      </c>
      <c r="C26" s="62"/>
      <c r="D26" s="81"/>
      <c r="E26" s="81"/>
      <c r="F26" s="97">
        <f>+'Input Data'!F37</f>
        <v>118034</v>
      </c>
      <c r="G26" s="106"/>
      <c r="H26" s="97">
        <f>+'Adaytum by Month'!Q33</f>
        <v>73975.12</v>
      </c>
      <c r="I26" s="95"/>
      <c r="J26" s="97">
        <f>SUM(J13:J23)</f>
        <v>59220</v>
      </c>
      <c r="K26" s="78"/>
      <c r="L26" s="64"/>
    </row>
    <row r="27" spans="1:12" ht="12.75" customHeight="1" thickBot="1">
      <c r="A27" s="63"/>
      <c r="B27" s="86"/>
      <c r="C27" s="87"/>
      <c r="D27" s="87"/>
      <c r="E27" s="87"/>
      <c r="F27" s="87"/>
      <c r="G27" s="87"/>
      <c r="H27" s="87"/>
      <c r="I27" s="87"/>
      <c r="J27" s="87"/>
      <c r="K27" s="88"/>
      <c r="L27" s="64"/>
    </row>
    <row r="28" spans="1:12" ht="20.25" customHeight="1" thickTop="1" thickBot="1">
      <c r="A28" s="63"/>
      <c r="B28" s="62"/>
      <c r="C28" s="62"/>
      <c r="D28" s="62"/>
      <c r="E28" s="62"/>
      <c r="F28" s="62"/>
      <c r="G28" s="62"/>
      <c r="H28" s="62"/>
      <c r="I28" s="62"/>
      <c r="J28" s="62"/>
      <c r="K28" s="89"/>
      <c r="L28" s="64"/>
    </row>
    <row r="29" spans="1:12" ht="6" customHeight="1" thickTop="1">
      <c r="A29" s="63"/>
      <c r="B29" s="71"/>
      <c r="C29" s="72"/>
      <c r="D29" s="102"/>
      <c r="E29" s="102"/>
      <c r="F29" s="101"/>
      <c r="G29" s="101"/>
      <c r="H29" s="101"/>
      <c r="I29" s="72"/>
      <c r="J29" s="72"/>
      <c r="K29" s="74"/>
      <c r="L29" s="64"/>
    </row>
    <row r="30" spans="1:12" ht="13.8">
      <c r="A30" s="63"/>
      <c r="B30" s="75" t="s">
        <v>43</v>
      </c>
      <c r="C30" s="62"/>
      <c r="D30" s="76"/>
      <c r="E30" s="76"/>
      <c r="F30" s="92"/>
      <c r="G30" s="92"/>
      <c r="H30" s="92"/>
      <c r="I30" s="62"/>
      <c r="J30" s="62"/>
      <c r="K30" s="78"/>
      <c r="L30" s="64"/>
    </row>
    <row r="31" spans="1:12">
      <c r="A31" s="63"/>
      <c r="B31" s="103"/>
      <c r="C31" s="62"/>
      <c r="D31" s="76"/>
      <c r="E31" s="76"/>
      <c r="F31" s="92"/>
      <c r="G31" s="92"/>
      <c r="H31" s="92"/>
      <c r="I31" s="62"/>
      <c r="J31" s="62"/>
      <c r="K31" s="78"/>
      <c r="L31" s="64"/>
    </row>
    <row r="32" spans="1:12">
      <c r="A32" s="63"/>
      <c r="B32" s="80" t="s">
        <v>109</v>
      </c>
      <c r="C32" s="62"/>
      <c r="D32" s="76"/>
      <c r="E32" s="76"/>
      <c r="F32" s="217"/>
      <c r="G32" s="92"/>
      <c r="H32" s="217"/>
      <c r="I32" s="62"/>
      <c r="J32" s="123">
        <f>+'Adaytum  Detail 2002'!E48</f>
        <v>0</v>
      </c>
      <c r="K32" s="78"/>
      <c r="L32" s="64"/>
    </row>
    <row r="33" spans="1:12">
      <c r="A33" s="63"/>
      <c r="B33" s="80" t="s">
        <v>110</v>
      </c>
      <c r="C33" s="62"/>
      <c r="D33" s="76"/>
      <c r="E33" s="76"/>
      <c r="F33" s="217"/>
      <c r="G33" s="92"/>
      <c r="H33" s="217"/>
      <c r="I33" s="62"/>
      <c r="J33" s="123">
        <f>+'Adaytum  Detail 2002'!E49</f>
        <v>0</v>
      </c>
      <c r="K33" s="78"/>
      <c r="L33" s="64"/>
    </row>
    <row r="34" spans="1:12">
      <c r="A34" s="63"/>
      <c r="B34" s="80" t="s">
        <v>111</v>
      </c>
      <c r="C34" s="62"/>
      <c r="D34" s="76"/>
      <c r="E34" s="76"/>
      <c r="F34" s="217"/>
      <c r="G34" s="92"/>
      <c r="H34" s="217"/>
      <c r="I34" s="62"/>
      <c r="J34" s="123">
        <f>+'Adaytum  Detail 2002'!E50</f>
        <v>0</v>
      </c>
      <c r="K34" s="78"/>
      <c r="L34" s="64"/>
    </row>
    <row r="35" spans="1:12">
      <c r="A35" s="63"/>
      <c r="B35" s="80" t="s">
        <v>112</v>
      </c>
      <c r="C35" s="62"/>
      <c r="D35" s="76"/>
      <c r="E35" s="76"/>
      <c r="F35" s="217"/>
      <c r="G35" s="92"/>
      <c r="H35" s="217"/>
      <c r="I35" s="62"/>
      <c r="J35" s="123">
        <f>+'Adaytum  Detail 2002'!E51</f>
        <v>49992</v>
      </c>
      <c r="K35" s="78" t="s">
        <v>417</v>
      </c>
      <c r="L35" s="64"/>
    </row>
    <row r="36" spans="1:12">
      <c r="A36" s="63"/>
      <c r="B36" s="80" t="s">
        <v>113</v>
      </c>
      <c r="C36" s="62"/>
      <c r="D36" s="76"/>
      <c r="E36" s="76"/>
      <c r="F36" s="217"/>
      <c r="G36" s="92"/>
      <c r="H36" s="217"/>
      <c r="I36" s="62"/>
      <c r="J36" s="123">
        <f>+'Adaytum  Detail 2002'!E52</f>
        <v>0</v>
      </c>
      <c r="K36" s="78"/>
      <c r="L36" s="64"/>
    </row>
    <row r="37" spans="1:12">
      <c r="A37" s="63"/>
      <c r="B37" s="80" t="s">
        <v>114</v>
      </c>
      <c r="C37" s="62"/>
      <c r="D37" s="62"/>
      <c r="E37" s="62"/>
      <c r="F37" s="217"/>
      <c r="G37" s="92"/>
      <c r="H37" s="217"/>
      <c r="I37" s="62"/>
      <c r="J37" s="123">
        <f>+'Adaytum  Detail 2002'!E53</f>
        <v>0</v>
      </c>
      <c r="K37" s="78"/>
      <c r="L37" s="64"/>
    </row>
    <row r="38" spans="1:12">
      <c r="A38" s="63"/>
      <c r="B38" s="80" t="s">
        <v>115</v>
      </c>
      <c r="C38" s="62"/>
      <c r="D38" s="62"/>
      <c r="E38" s="62"/>
      <c r="F38" s="217"/>
      <c r="G38" s="92"/>
      <c r="H38" s="217"/>
      <c r="I38" s="62"/>
      <c r="J38" s="123">
        <f>+'Adaytum  Detail 2002'!E54</f>
        <v>9060</v>
      </c>
      <c r="K38" s="78" t="s">
        <v>397</v>
      </c>
      <c r="L38" s="64"/>
    </row>
    <row r="39" spans="1:12">
      <c r="A39" s="63"/>
      <c r="B39" s="80" t="s">
        <v>116</v>
      </c>
      <c r="C39" s="62"/>
      <c r="D39" s="62"/>
      <c r="E39" s="62"/>
      <c r="F39" s="217"/>
      <c r="G39" s="92"/>
      <c r="H39" s="217"/>
      <c r="I39" s="62"/>
      <c r="J39" s="123">
        <f>+'Adaytum  Detail 2002'!E55</f>
        <v>0</v>
      </c>
      <c r="K39" s="78"/>
      <c r="L39" s="64"/>
    </row>
    <row r="40" spans="1:12">
      <c r="A40" s="63"/>
      <c r="B40" s="80" t="s">
        <v>117</v>
      </c>
      <c r="C40" s="62"/>
      <c r="D40" s="62"/>
      <c r="E40" s="62"/>
      <c r="F40" s="217"/>
      <c r="G40" s="92"/>
      <c r="H40" s="217"/>
      <c r="I40" s="62"/>
      <c r="J40" s="123">
        <f>+'Adaytum  Detail 2002'!E56</f>
        <v>0</v>
      </c>
      <c r="K40" s="78"/>
      <c r="L40" s="64"/>
    </row>
    <row r="41" spans="1:12">
      <c r="A41" s="63"/>
      <c r="B41" s="80" t="s">
        <v>118</v>
      </c>
      <c r="C41" s="62"/>
      <c r="D41" s="62"/>
      <c r="E41" s="62"/>
      <c r="F41" s="217"/>
      <c r="G41" s="92"/>
      <c r="H41" s="217"/>
      <c r="I41" s="62"/>
      <c r="J41" s="123">
        <f>+'Adaytum  Detail 2002'!E57</f>
        <v>0</v>
      </c>
      <c r="K41" s="78"/>
      <c r="L41" s="64"/>
    </row>
    <row r="42" spans="1:12">
      <c r="A42" s="63"/>
      <c r="B42" s="80" t="s">
        <v>119</v>
      </c>
      <c r="C42" s="62"/>
      <c r="D42" s="62"/>
      <c r="E42" s="62"/>
      <c r="F42" s="217"/>
      <c r="G42" s="92"/>
      <c r="H42" s="217"/>
      <c r="I42" s="62"/>
      <c r="J42" s="123">
        <f>+'Adaytum  Detail 2002'!E58</f>
        <v>5652</v>
      </c>
      <c r="K42" s="78" t="s">
        <v>395</v>
      </c>
      <c r="L42" s="64"/>
    </row>
    <row r="43" spans="1:12">
      <c r="A43" s="63"/>
      <c r="B43" s="80" t="s">
        <v>120</v>
      </c>
      <c r="C43" s="62"/>
      <c r="D43" s="62"/>
      <c r="E43" s="62"/>
      <c r="F43" s="217"/>
      <c r="G43" s="92"/>
      <c r="H43" s="217"/>
      <c r="I43" s="62"/>
      <c r="J43" s="123">
        <f>+'Adaytum  Detail 2002'!E59</f>
        <v>4356</v>
      </c>
      <c r="K43" s="78" t="s">
        <v>396</v>
      </c>
      <c r="L43" s="64"/>
    </row>
    <row r="44" spans="1:12">
      <c r="A44" s="63"/>
      <c r="B44" s="80"/>
      <c r="C44" s="62"/>
      <c r="D44" s="62"/>
      <c r="E44" s="62"/>
      <c r="F44" s="92"/>
      <c r="G44" s="92"/>
      <c r="H44" s="92"/>
      <c r="I44" s="62"/>
      <c r="J44" s="62"/>
      <c r="K44" s="78"/>
      <c r="L44" s="64"/>
    </row>
    <row r="45" spans="1:12">
      <c r="A45" s="63"/>
      <c r="B45" s="80"/>
      <c r="C45" s="62"/>
      <c r="D45" s="81"/>
      <c r="E45" s="81"/>
      <c r="F45" s="92"/>
      <c r="G45" s="92"/>
      <c r="H45" s="92"/>
      <c r="I45" s="62"/>
      <c r="J45" s="62"/>
      <c r="K45" s="78"/>
      <c r="L45" s="64"/>
    </row>
    <row r="46" spans="1:12" ht="14.4" thickBot="1">
      <c r="A46" s="63"/>
      <c r="B46" s="150" t="s">
        <v>84</v>
      </c>
      <c r="C46" s="62"/>
      <c r="D46" s="81"/>
      <c r="E46" s="81"/>
      <c r="F46" s="97">
        <f>+'Input Data'!F39</f>
        <v>1613294</v>
      </c>
      <c r="G46" s="106"/>
      <c r="H46" s="97">
        <f>+'Adaytum by Month'!Q34</f>
        <v>537421.30000000005</v>
      </c>
      <c r="I46" s="95"/>
      <c r="J46" s="97">
        <f>SUM(J32:J43)</f>
        <v>69060</v>
      </c>
      <c r="K46" s="78"/>
      <c r="L46" s="64"/>
    </row>
    <row r="47" spans="1:12" ht="12" customHeight="1" thickBot="1">
      <c r="A47" s="63"/>
      <c r="B47" s="86"/>
      <c r="C47" s="87"/>
      <c r="D47" s="104"/>
      <c r="E47" s="104"/>
      <c r="F47" s="105"/>
      <c r="G47" s="105"/>
      <c r="H47" s="105"/>
      <c r="I47" s="87"/>
      <c r="J47" s="87"/>
      <c r="K47" s="88"/>
      <c r="L47" s="64"/>
    </row>
    <row r="48" spans="1:12" ht="19.5" customHeight="1" thickTop="1" thickBot="1">
      <c r="A48" s="117"/>
      <c r="B48" s="114"/>
      <c r="C48" s="115"/>
      <c r="D48" s="116"/>
      <c r="E48" s="116"/>
      <c r="F48" s="115"/>
      <c r="G48" s="115"/>
      <c r="H48" s="115"/>
      <c r="I48" s="115"/>
      <c r="J48" s="115"/>
      <c r="K48" s="115"/>
      <c r="L48" s="118"/>
    </row>
    <row r="49" spans="2:5">
      <c r="B49" s="119"/>
      <c r="D49" s="121"/>
      <c r="E49" s="121"/>
    </row>
    <row r="50" spans="2:5">
      <c r="B50" s="119"/>
      <c r="D50" s="121"/>
      <c r="E50" s="121"/>
    </row>
    <row r="51" spans="2:5">
      <c r="B51" s="119"/>
      <c r="D51" s="121"/>
      <c r="E51" s="121"/>
    </row>
    <row r="52" spans="2:5">
      <c r="B52" s="119"/>
      <c r="D52" s="121"/>
      <c r="E52" s="121"/>
    </row>
    <row r="53" spans="2:5">
      <c r="D53" s="121"/>
      <c r="E53" s="121"/>
    </row>
    <row r="54" spans="2:5">
      <c r="D54" s="121"/>
      <c r="E54" s="121"/>
    </row>
    <row r="55" spans="2:5">
      <c r="D55" s="121"/>
      <c r="E55" s="121"/>
    </row>
    <row r="56" spans="2:5">
      <c r="D56" s="121"/>
      <c r="E56" s="121"/>
    </row>
    <row r="57" spans="2:5">
      <c r="D57" s="121"/>
      <c r="E57" s="121"/>
    </row>
  </sheetData>
  <mergeCells count="2">
    <mergeCell ref="B2:K2"/>
    <mergeCell ref="B4:K4"/>
  </mergeCells>
  <phoneticPr fontId="0" type="noConversion"/>
  <printOptions horizontalCentered="1"/>
  <pageMargins left="0.39370078740157483" right="0.27559055118110237" top="0.59" bottom="0.35433070866141736" header="0.45" footer="0.15748031496062992"/>
  <pageSetup paperSize="9" scale="75" orientation="landscape" r:id="rId1"/>
  <headerFooter alignWithMargins="0">
    <oddFooter>&amp;L&amp;9Enron Europe Confidential&amp;C&amp;9Source : Financial Planning and Analysis&amp;R&amp;9Printed : &amp;D &amp;T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L77"/>
  <sheetViews>
    <sheetView topLeftCell="B1" zoomScale="75" zoomScaleNormal="100" workbookViewId="0">
      <selection activeCell="F23" sqref="F23"/>
    </sheetView>
  </sheetViews>
  <sheetFormatPr defaultColWidth="9.109375" defaultRowHeight="13.2"/>
  <cols>
    <col min="1" max="1" width="7.33203125" style="62" customWidth="1"/>
    <col min="2" max="2" width="31.88671875" style="120" bestFit="1" customWidth="1"/>
    <col min="3" max="3" width="7.6640625" style="120" bestFit="1" customWidth="1"/>
    <col min="4" max="4" width="10.44140625" style="120" bestFit="1" customWidth="1"/>
    <col min="5" max="5" width="3.109375" style="120" customWidth="1"/>
    <col min="6" max="6" width="14.109375" style="120" bestFit="1" customWidth="1"/>
    <col min="7" max="7" width="2.109375" style="120" customWidth="1"/>
    <col min="8" max="8" width="14.5546875" style="120" customWidth="1"/>
    <col min="9" max="9" width="2.109375" style="120" customWidth="1"/>
    <col min="10" max="10" width="17.6640625" style="120" customWidth="1"/>
    <col min="11" max="11" width="79.88671875" style="120" customWidth="1"/>
    <col min="12" max="12" width="6.88671875" style="62" customWidth="1"/>
    <col min="13" max="16384" width="9.109375" style="62"/>
  </cols>
  <sheetData>
    <row r="1" spans="1:12" ht="18.75" customHeight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</row>
    <row r="2" spans="1:12" ht="24.75" customHeight="1">
      <c r="A2" s="63"/>
      <c r="B2" s="619" t="s">
        <v>49</v>
      </c>
      <c r="C2" s="620"/>
      <c r="D2" s="620"/>
      <c r="E2" s="620"/>
      <c r="F2" s="620"/>
      <c r="G2" s="620"/>
      <c r="H2" s="620"/>
      <c r="I2" s="620"/>
      <c r="J2" s="620"/>
      <c r="K2" s="621"/>
      <c r="L2" s="64"/>
    </row>
    <row r="3" spans="1:12" ht="24.75" customHeight="1">
      <c r="A3" s="63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64"/>
    </row>
    <row r="4" spans="1:12" ht="29.25" customHeight="1">
      <c r="A4" s="63"/>
      <c r="B4" s="622" t="s">
        <v>63</v>
      </c>
      <c r="C4" s="622"/>
      <c r="D4" s="622"/>
      <c r="E4" s="622"/>
      <c r="F4" s="622"/>
      <c r="G4" s="622"/>
      <c r="H4" s="622"/>
      <c r="I4" s="622"/>
      <c r="J4" s="622"/>
      <c r="K4" s="622"/>
      <c r="L4" s="64"/>
    </row>
    <row r="5" spans="1:12" ht="29.25" customHeight="1">
      <c r="A5" s="63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64"/>
    </row>
    <row r="6" spans="1:12" ht="15.75" customHeight="1">
      <c r="A6" s="63"/>
      <c r="B6" s="65"/>
      <c r="C6" s="62"/>
      <c r="D6" s="62"/>
      <c r="E6" s="62"/>
      <c r="F6" s="124">
        <v>2000</v>
      </c>
      <c r="G6" s="66"/>
      <c r="H6" s="124">
        <v>2001</v>
      </c>
      <c r="I6" s="124"/>
      <c r="J6" s="124">
        <v>2002</v>
      </c>
      <c r="K6" s="62"/>
      <c r="L6" s="64"/>
    </row>
    <row r="7" spans="1:12" ht="17.25" customHeight="1">
      <c r="A7" s="63"/>
      <c r="B7" s="67" t="s">
        <v>66</v>
      </c>
      <c r="C7" s="68"/>
      <c r="D7" s="68"/>
      <c r="E7" s="68"/>
      <c r="F7" s="220">
        <f>+'Expense Detail'!F6</f>
        <v>40</v>
      </c>
      <c r="G7" s="221"/>
      <c r="H7" s="220">
        <f>+'Expense Detail'!H6</f>
        <v>47</v>
      </c>
      <c r="I7" s="222"/>
      <c r="J7" s="220">
        <f>+'Expense Detail'!J6</f>
        <v>36</v>
      </c>
      <c r="K7" s="69" t="s">
        <v>50</v>
      </c>
      <c r="L7" s="64"/>
    </row>
    <row r="8" spans="1:12">
      <c r="A8" s="63"/>
      <c r="B8" s="70"/>
      <c r="C8" s="62"/>
      <c r="D8" s="62"/>
      <c r="E8" s="62"/>
      <c r="F8" s="62"/>
      <c r="G8" s="62"/>
      <c r="H8" s="62"/>
      <c r="I8" s="62"/>
      <c r="J8" s="62"/>
      <c r="K8" s="62"/>
      <c r="L8" s="64"/>
    </row>
    <row r="9" spans="1:12" ht="7.5" customHeight="1">
      <c r="A9" s="63"/>
      <c r="B9" s="62"/>
      <c r="C9" s="62"/>
      <c r="D9" s="62"/>
      <c r="E9" s="62"/>
      <c r="F9" s="62"/>
      <c r="G9" s="62"/>
      <c r="H9" s="62"/>
      <c r="I9" s="62"/>
      <c r="J9" s="62"/>
      <c r="K9" s="89"/>
      <c r="L9" s="64"/>
    </row>
    <row r="10" spans="1:12" ht="7.5" customHeight="1" thickBot="1">
      <c r="A10" s="63"/>
      <c r="B10" s="70"/>
      <c r="C10" s="62"/>
      <c r="D10" s="76"/>
      <c r="E10" s="76"/>
      <c r="F10" s="62"/>
      <c r="G10" s="62"/>
      <c r="H10" s="62"/>
      <c r="I10" s="62"/>
      <c r="J10" s="62"/>
      <c r="K10" s="89"/>
      <c r="L10" s="64"/>
    </row>
    <row r="11" spans="1:12" ht="7.5" customHeight="1" thickTop="1">
      <c r="A11" s="63"/>
      <c r="B11" s="99"/>
      <c r="C11" s="72"/>
      <c r="D11" s="72"/>
      <c r="E11" s="72"/>
      <c r="F11" s="72"/>
      <c r="G11" s="72"/>
      <c r="H11" s="72"/>
      <c r="I11" s="72"/>
      <c r="J11" s="72"/>
      <c r="K11" s="74"/>
      <c r="L11" s="64"/>
    </row>
    <row r="12" spans="1:12" ht="13.8">
      <c r="A12" s="63"/>
      <c r="B12" s="75" t="s">
        <v>44</v>
      </c>
      <c r="C12" s="62"/>
      <c r="D12" s="76"/>
      <c r="E12" s="76"/>
      <c r="F12" s="92"/>
      <c r="G12" s="62"/>
      <c r="H12" s="62"/>
      <c r="I12" s="62"/>
      <c r="J12" s="62"/>
      <c r="K12" s="78"/>
      <c r="L12" s="64"/>
    </row>
    <row r="13" spans="1:12">
      <c r="A13" s="63"/>
      <c r="B13" s="90"/>
      <c r="C13" s="62"/>
      <c r="D13" s="76"/>
      <c r="E13" s="76"/>
      <c r="F13" s="92"/>
      <c r="G13" s="62"/>
      <c r="H13" s="62"/>
      <c r="I13" s="62"/>
      <c r="J13" s="62"/>
      <c r="K13" s="78"/>
      <c r="L13" s="64"/>
    </row>
    <row r="14" spans="1:12">
      <c r="A14" s="63"/>
      <c r="B14" s="80" t="s">
        <v>125</v>
      </c>
      <c r="C14" s="62"/>
      <c r="D14" s="81"/>
      <c r="E14" s="81"/>
      <c r="F14" s="217"/>
      <c r="G14" s="217"/>
      <c r="H14" s="217"/>
      <c r="I14" s="62"/>
      <c r="J14" s="123">
        <f>+'Adaytum  Detail 2002'!E70</f>
        <v>0</v>
      </c>
      <c r="K14" s="78"/>
      <c r="L14" s="64"/>
    </row>
    <row r="15" spans="1:12">
      <c r="A15" s="63"/>
      <c r="B15" s="80" t="s">
        <v>121</v>
      </c>
      <c r="C15" s="62"/>
      <c r="D15" s="81"/>
      <c r="E15" s="81"/>
      <c r="F15" s="217"/>
      <c r="G15" s="217"/>
      <c r="H15" s="217"/>
      <c r="I15" s="62"/>
      <c r="J15" s="123">
        <f>+'Adaytum  Detail 2002'!E71</f>
        <v>0</v>
      </c>
      <c r="K15" s="78"/>
      <c r="L15" s="64"/>
    </row>
    <row r="16" spans="1:12">
      <c r="A16" s="63"/>
      <c r="B16" s="80" t="s">
        <v>122</v>
      </c>
      <c r="C16" s="62"/>
      <c r="D16" s="81"/>
      <c r="E16" s="81"/>
      <c r="F16" s="217"/>
      <c r="G16" s="217"/>
      <c r="H16" s="217"/>
      <c r="I16" s="62"/>
      <c r="J16" s="123">
        <f>+'Adaytum  Detail 2002'!E72</f>
        <v>13135980</v>
      </c>
      <c r="K16" s="78" t="s">
        <v>420</v>
      </c>
      <c r="L16" s="64"/>
    </row>
    <row r="17" spans="1:12">
      <c r="A17" s="63"/>
      <c r="B17" s="80" t="s">
        <v>123</v>
      </c>
      <c r="C17" s="62"/>
      <c r="D17" s="81"/>
      <c r="E17" s="81"/>
      <c r="F17" s="217"/>
      <c r="G17" s="217"/>
      <c r="H17" s="217"/>
      <c r="I17" s="62"/>
      <c r="J17" s="123">
        <f>+'Adaytum  Detail 2002'!E73</f>
        <v>0</v>
      </c>
      <c r="K17" s="78"/>
      <c r="L17" s="64"/>
    </row>
    <row r="18" spans="1:12">
      <c r="A18" s="63"/>
      <c r="B18" s="80" t="s">
        <v>124</v>
      </c>
      <c r="C18" s="62"/>
      <c r="D18" s="81"/>
      <c r="E18" s="81"/>
      <c r="F18" s="217"/>
      <c r="G18" s="217"/>
      <c r="H18" s="217"/>
      <c r="I18" s="62"/>
      <c r="J18" s="123">
        <f>+'Adaytum  Detail 2002'!E74</f>
        <v>0</v>
      </c>
      <c r="K18" s="78"/>
      <c r="L18" s="64"/>
    </row>
    <row r="19" spans="1:12">
      <c r="A19" s="63"/>
      <c r="B19" s="80"/>
      <c r="C19" s="62"/>
      <c r="D19" s="81"/>
      <c r="E19" s="81"/>
      <c r="F19" s="62"/>
      <c r="G19" s="62"/>
      <c r="H19" s="62"/>
      <c r="I19" s="62"/>
      <c r="J19" s="62"/>
      <c r="K19" s="78"/>
      <c r="L19" s="64"/>
    </row>
    <row r="20" spans="1:12">
      <c r="A20" s="63"/>
      <c r="B20" s="80"/>
      <c r="C20" s="62"/>
      <c r="D20" s="81"/>
      <c r="E20" s="81"/>
      <c r="F20" s="92"/>
      <c r="G20" s="62"/>
      <c r="H20" s="62"/>
      <c r="I20" s="62"/>
      <c r="J20" s="62"/>
      <c r="K20" s="78"/>
      <c r="L20" s="64"/>
    </row>
    <row r="21" spans="1:12" ht="14.4" thickBot="1">
      <c r="A21" s="63"/>
      <c r="B21" s="94" t="s">
        <v>174</v>
      </c>
      <c r="C21" s="95"/>
      <c r="D21" s="96"/>
      <c r="E21" s="96"/>
      <c r="F21" s="97">
        <f>+'Input Data'!F41</f>
        <v>26559317</v>
      </c>
      <c r="G21" s="95"/>
      <c r="H21" s="97">
        <f>+'Adaytum by Month'!Q35</f>
        <v>17081533.640000001</v>
      </c>
      <c r="I21" s="106"/>
      <c r="J21" s="97">
        <f>SUM(J14:J18)</f>
        <v>13135980</v>
      </c>
      <c r="K21" s="78"/>
      <c r="L21" s="64"/>
    </row>
    <row r="22" spans="1:12" ht="14.25" customHeight="1" thickBot="1">
      <c r="A22" s="63"/>
      <c r="B22" s="86"/>
      <c r="C22" s="87"/>
      <c r="D22" s="87"/>
      <c r="E22" s="87"/>
      <c r="F22" s="87"/>
      <c r="G22" s="87"/>
      <c r="H22" s="87"/>
      <c r="I22" s="87"/>
      <c r="J22" s="87"/>
      <c r="K22" s="155"/>
      <c r="L22" s="64"/>
    </row>
    <row r="23" spans="1:12" ht="15" customHeight="1" thickTop="1" thickBot="1">
      <c r="A23" s="63"/>
      <c r="B23" s="100"/>
      <c r="C23" s="62"/>
      <c r="D23" s="62"/>
      <c r="E23" s="62"/>
      <c r="F23" s="62"/>
      <c r="G23" s="62"/>
      <c r="H23" s="62"/>
      <c r="I23" s="62"/>
      <c r="J23" s="62"/>
      <c r="K23" s="62"/>
      <c r="L23" s="64"/>
    </row>
    <row r="24" spans="1:12" ht="7.5" customHeight="1" thickTop="1">
      <c r="A24" s="63"/>
      <c r="B24" s="99"/>
      <c r="C24" s="72"/>
      <c r="D24" s="72"/>
      <c r="E24" s="72"/>
      <c r="F24" s="72"/>
      <c r="G24" s="72"/>
      <c r="H24" s="72"/>
      <c r="I24" s="72"/>
      <c r="J24" s="72"/>
      <c r="K24" s="156"/>
      <c r="L24" s="64"/>
    </row>
    <row r="25" spans="1:12" ht="13.8">
      <c r="A25" s="63"/>
      <c r="B25" s="75" t="s">
        <v>45</v>
      </c>
      <c r="C25" s="62"/>
      <c r="D25" s="76"/>
      <c r="E25" s="76"/>
      <c r="F25" s="92"/>
      <c r="G25" s="62"/>
      <c r="H25" s="62"/>
      <c r="I25" s="62"/>
      <c r="J25" s="62"/>
      <c r="K25" s="157"/>
      <c r="L25" s="64"/>
    </row>
    <row r="26" spans="1:12">
      <c r="A26" s="63"/>
      <c r="B26" s="90"/>
      <c r="C26" s="62"/>
      <c r="D26" s="76"/>
      <c r="E26" s="76"/>
      <c r="F26" s="92"/>
      <c r="G26" s="62"/>
      <c r="H26" s="62"/>
      <c r="I26" s="62"/>
      <c r="J26" s="62"/>
      <c r="K26" s="157"/>
      <c r="L26" s="64"/>
    </row>
    <row r="27" spans="1:12">
      <c r="A27" s="63"/>
      <c r="B27" s="80" t="s">
        <v>126</v>
      </c>
      <c r="C27" s="62"/>
      <c r="D27" s="76"/>
      <c r="E27" s="76"/>
      <c r="F27" s="217"/>
      <c r="G27" s="217"/>
      <c r="H27" s="217"/>
      <c r="I27" s="62"/>
      <c r="J27" s="123">
        <f>+'Adaytum  Detail 2002'!E62</f>
        <v>0</v>
      </c>
      <c r="K27" s="157"/>
      <c r="L27" s="64"/>
    </row>
    <row r="28" spans="1:12">
      <c r="A28" s="63"/>
      <c r="B28" s="80" t="s">
        <v>127</v>
      </c>
      <c r="C28" s="62"/>
      <c r="D28" s="76"/>
      <c r="E28" s="76"/>
      <c r="F28" s="217"/>
      <c r="G28" s="217"/>
      <c r="H28" s="217"/>
      <c r="I28" s="62"/>
      <c r="J28" s="123">
        <f>+'Adaytum  Detail 2002'!E63</f>
        <v>0</v>
      </c>
      <c r="K28" s="157"/>
      <c r="L28" s="64"/>
    </row>
    <row r="29" spans="1:12">
      <c r="A29" s="63"/>
      <c r="B29" s="80" t="s">
        <v>128</v>
      </c>
      <c r="C29" s="62"/>
      <c r="D29" s="76"/>
      <c r="E29" s="76"/>
      <c r="F29" s="217"/>
      <c r="G29" s="217"/>
      <c r="H29" s="217"/>
      <c r="I29" s="62"/>
      <c r="J29" s="123">
        <f>+'Adaytum  Detail 2002'!E64</f>
        <v>0</v>
      </c>
      <c r="K29" s="157"/>
      <c r="L29" s="64"/>
    </row>
    <row r="30" spans="1:12">
      <c r="A30" s="63"/>
      <c r="B30" s="80" t="s">
        <v>129</v>
      </c>
      <c r="C30" s="62"/>
      <c r="D30" s="76"/>
      <c r="E30" s="76"/>
      <c r="F30" s="217"/>
      <c r="G30" s="217"/>
      <c r="H30" s="217"/>
      <c r="I30" s="62"/>
      <c r="J30" s="123">
        <f>+'Adaytum  Detail 2002'!E65</f>
        <v>0</v>
      </c>
      <c r="K30" s="157"/>
      <c r="L30" s="64"/>
    </row>
    <row r="31" spans="1:12">
      <c r="A31" s="63"/>
      <c r="B31" s="80" t="s">
        <v>130</v>
      </c>
      <c r="C31" s="62"/>
      <c r="D31" s="62"/>
      <c r="E31" s="76"/>
      <c r="F31" s="217"/>
      <c r="G31" s="217"/>
      <c r="H31" s="217"/>
      <c r="I31" s="62"/>
      <c r="J31" s="123">
        <f>+'Adaytum  Detail 2002'!E66</f>
        <v>0</v>
      </c>
      <c r="K31" s="157"/>
      <c r="L31" s="64"/>
    </row>
    <row r="32" spans="1:12">
      <c r="A32" s="63"/>
      <c r="B32" s="80" t="s">
        <v>48</v>
      </c>
      <c r="C32" s="62"/>
      <c r="D32" s="62"/>
      <c r="E32" s="76"/>
      <c r="F32" s="217"/>
      <c r="G32" s="217"/>
      <c r="H32" s="217"/>
      <c r="I32" s="62"/>
      <c r="J32" s="123">
        <f>+'Adaytum  Detail 2002'!E67</f>
        <v>0</v>
      </c>
      <c r="K32" s="157"/>
      <c r="L32" s="64"/>
    </row>
    <row r="33" spans="1:12">
      <c r="A33" s="63"/>
      <c r="B33" s="80"/>
      <c r="C33" s="62"/>
      <c r="D33" s="92"/>
      <c r="E33" s="92"/>
      <c r="F33" s="92"/>
      <c r="G33" s="62"/>
      <c r="H33" s="62"/>
      <c r="I33" s="62"/>
      <c r="J33" s="62"/>
      <c r="K33" s="157"/>
      <c r="L33" s="64"/>
    </row>
    <row r="34" spans="1:12">
      <c r="A34" s="63"/>
      <c r="B34" s="80"/>
      <c r="C34" s="62"/>
      <c r="D34" s="81"/>
      <c r="E34" s="81"/>
      <c r="F34" s="92"/>
      <c r="G34" s="62"/>
      <c r="H34" s="62"/>
      <c r="I34" s="62"/>
      <c r="J34" s="62"/>
      <c r="K34" s="157"/>
      <c r="L34" s="64"/>
    </row>
    <row r="35" spans="1:12" ht="14.4" thickBot="1">
      <c r="A35" s="63"/>
      <c r="B35" s="94" t="s">
        <v>59</v>
      </c>
      <c r="C35" s="95"/>
      <c r="D35" s="96"/>
      <c r="E35" s="96"/>
      <c r="F35" s="97">
        <f>+'Input Data'!F43</f>
        <v>-629702</v>
      </c>
      <c r="G35" s="95"/>
      <c r="H35" s="97">
        <f>+'Adaytum by Month'!Q36</f>
        <v>0</v>
      </c>
      <c r="I35" s="106"/>
      <c r="J35" s="97">
        <f>SUM(J27:J32)</f>
        <v>0</v>
      </c>
      <c r="K35" s="158"/>
      <c r="L35" s="64"/>
    </row>
    <row r="36" spans="1:12" ht="7.5" customHeight="1" thickBot="1">
      <c r="A36" s="63"/>
      <c r="B36" s="86"/>
      <c r="C36" s="87"/>
      <c r="D36" s="87"/>
      <c r="E36" s="87"/>
      <c r="F36" s="87"/>
      <c r="G36" s="87"/>
      <c r="H36" s="87"/>
      <c r="I36" s="87"/>
      <c r="J36" s="87"/>
      <c r="K36" s="155"/>
      <c r="L36" s="64"/>
    </row>
    <row r="37" spans="1:12" ht="15" customHeight="1" thickTop="1" thickBot="1">
      <c r="A37" s="63"/>
      <c r="B37" s="70"/>
      <c r="C37" s="62"/>
      <c r="D37" s="76"/>
      <c r="E37" s="76"/>
      <c r="F37" s="92"/>
      <c r="G37" s="62"/>
      <c r="H37" s="62"/>
      <c r="I37" s="62"/>
      <c r="J37" s="62"/>
      <c r="K37" s="62"/>
      <c r="L37" s="64"/>
    </row>
    <row r="38" spans="1:12" ht="15" customHeight="1" thickTop="1">
      <c r="A38" s="63"/>
      <c r="B38" s="99"/>
      <c r="C38" s="72"/>
      <c r="D38" s="72"/>
      <c r="E38" s="72"/>
      <c r="F38" s="72"/>
      <c r="G38" s="72"/>
      <c r="H38" s="72"/>
      <c r="I38" s="72"/>
      <c r="J38" s="72"/>
      <c r="K38" s="156"/>
      <c r="L38" s="64"/>
    </row>
    <row r="39" spans="1:12" ht="15" customHeight="1">
      <c r="A39" s="63"/>
      <c r="B39" s="75" t="s">
        <v>60</v>
      </c>
      <c r="C39" s="62"/>
      <c r="D39" s="76"/>
      <c r="E39" s="76"/>
      <c r="F39" s="92"/>
      <c r="G39" s="62"/>
      <c r="H39" s="62"/>
      <c r="I39" s="62"/>
      <c r="J39" s="62"/>
      <c r="K39" s="157"/>
      <c r="L39" s="64"/>
    </row>
    <row r="40" spans="1:12" ht="15" customHeight="1">
      <c r="A40" s="63"/>
      <c r="B40" s="90"/>
      <c r="C40" s="62"/>
      <c r="D40" s="76"/>
      <c r="E40" s="76"/>
      <c r="F40" s="92"/>
      <c r="G40" s="62"/>
      <c r="H40" s="62"/>
      <c r="I40" s="62"/>
      <c r="J40" s="62"/>
      <c r="K40" s="157"/>
      <c r="L40" s="64"/>
    </row>
    <row r="41" spans="1:12" ht="15" customHeight="1">
      <c r="A41" s="63"/>
      <c r="B41" s="80" t="s">
        <v>131</v>
      </c>
      <c r="C41" s="62"/>
      <c r="D41" s="76"/>
      <c r="E41" s="76"/>
      <c r="F41" s="217"/>
      <c r="G41" s="217"/>
      <c r="H41" s="217"/>
      <c r="I41" s="62"/>
      <c r="J41" s="123">
        <f>+'Adaytum  Detail 2002'!E77</f>
        <v>380016</v>
      </c>
      <c r="K41" s="157" t="s">
        <v>398</v>
      </c>
      <c r="L41" s="64"/>
    </row>
    <row r="42" spans="1:12" ht="15" customHeight="1">
      <c r="A42" s="63"/>
      <c r="B42" s="80" t="s">
        <v>132</v>
      </c>
      <c r="C42" s="62"/>
      <c r="D42" s="76"/>
      <c r="E42" s="76"/>
      <c r="F42" s="217"/>
      <c r="G42" s="217"/>
      <c r="H42" s="217"/>
      <c r="I42" s="62"/>
      <c r="J42" s="123">
        <f>+'Adaytum  Detail 2002'!E78</f>
        <v>0</v>
      </c>
      <c r="K42" s="157"/>
      <c r="L42" s="64"/>
    </row>
    <row r="43" spans="1:12" ht="15" customHeight="1">
      <c r="A43" s="63"/>
      <c r="B43" s="80" t="s">
        <v>133</v>
      </c>
      <c r="C43" s="62"/>
      <c r="D43" s="76"/>
      <c r="E43" s="76"/>
      <c r="F43" s="217"/>
      <c r="G43" s="217"/>
      <c r="H43" s="217"/>
      <c r="I43" s="62"/>
      <c r="J43" s="123">
        <f>+'Adaytum  Detail 2002'!E79</f>
        <v>51840</v>
      </c>
      <c r="K43" s="157" t="s">
        <v>399</v>
      </c>
      <c r="L43" s="64"/>
    </row>
    <row r="44" spans="1:12" ht="15" customHeight="1">
      <c r="A44" s="63"/>
      <c r="B44" s="80" t="s">
        <v>134</v>
      </c>
      <c r="C44" s="62"/>
      <c r="D44" s="76"/>
      <c r="E44" s="76"/>
      <c r="F44" s="217"/>
      <c r="G44" s="217"/>
      <c r="H44" s="217"/>
      <c r="I44" s="62"/>
      <c r="J44" s="123">
        <f>+'Adaytum  Detail 2002'!E80</f>
        <v>0</v>
      </c>
      <c r="K44" s="157"/>
      <c r="L44" s="64"/>
    </row>
    <row r="45" spans="1:12" ht="15" customHeight="1">
      <c r="A45" s="63"/>
      <c r="B45" s="80" t="s">
        <v>135</v>
      </c>
      <c r="C45" s="62"/>
      <c r="D45" s="62"/>
      <c r="E45" s="76"/>
      <c r="F45" s="217"/>
      <c r="G45" s="217"/>
      <c r="H45" s="217"/>
      <c r="I45" s="62"/>
      <c r="J45" s="123">
        <f>+'Adaytum  Detail 2002'!E81</f>
        <v>0</v>
      </c>
      <c r="K45" s="157"/>
      <c r="L45" s="64"/>
    </row>
    <row r="46" spans="1:12" ht="15" customHeight="1">
      <c r="A46" s="63"/>
      <c r="B46" s="80" t="s">
        <v>136</v>
      </c>
      <c r="C46" s="62"/>
      <c r="D46" s="62"/>
      <c r="E46" s="76"/>
      <c r="F46" s="217"/>
      <c r="G46" s="217"/>
      <c r="H46" s="217"/>
      <c r="I46" s="62"/>
      <c r="J46" s="123">
        <f>+'Adaytum  Detail 2002'!E82</f>
        <v>0</v>
      </c>
      <c r="K46" s="157"/>
      <c r="L46" s="64"/>
    </row>
    <row r="47" spans="1:12" ht="15" customHeight="1">
      <c r="A47" s="63"/>
      <c r="B47" s="80" t="s">
        <v>137</v>
      </c>
      <c r="C47" s="62"/>
      <c r="D47" s="62"/>
      <c r="E47" s="76"/>
      <c r="F47" s="217"/>
      <c r="G47" s="217"/>
      <c r="H47" s="217"/>
      <c r="I47" s="62"/>
      <c r="J47" s="123">
        <f>+'Adaytum  Detail 2002'!E83</f>
        <v>0</v>
      </c>
      <c r="K47" s="157"/>
      <c r="L47" s="64"/>
    </row>
    <row r="48" spans="1:12" ht="15" customHeight="1">
      <c r="A48" s="63"/>
      <c r="B48" s="80"/>
      <c r="C48" s="62"/>
      <c r="D48" s="92"/>
      <c r="E48" s="92"/>
      <c r="F48" s="92"/>
      <c r="G48" s="62"/>
      <c r="H48" s="62"/>
      <c r="I48" s="62"/>
      <c r="J48" s="62"/>
      <c r="K48" s="157"/>
      <c r="L48" s="64"/>
    </row>
    <row r="49" spans="1:12" ht="15" customHeight="1">
      <c r="A49" s="63"/>
      <c r="B49" s="80"/>
      <c r="C49" s="62"/>
      <c r="D49" s="81"/>
      <c r="E49" s="81"/>
      <c r="F49" s="92"/>
      <c r="G49" s="62"/>
      <c r="H49" s="62"/>
      <c r="I49" s="62"/>
      <c r="J49" s="62"/>
      <c r="K49" s="157"/>
      <c r="L49" s="64"/>
    </row>
    <row r="50" spans="1:12" ht="15" customHeight="1" thickBot="1">
      <c r="A50" s="63"/>
      <c r="B50" s="94" t="s">
        <v>46</v>
      </c>
      <c r="C50" s="95"/>
      <c r="D50" s="96"/>
      <c r="E50" s="96"/>
      <c r="F50" s="97">
        <f>+'Input Data'!F45</f>
        <v>44477</v>
      </c>
      <c r="G50" s="95"/>
      <c r="H50" s="97">
        <f>+'Adaytum by Month'!Q37</f>
        <v>367789.44</v>
      </c>
      <c r="I50" s="106"/>
      <c r="J50" s="97">
        <f>SUM(J41:J47)</f>
        <v>431856</v>
      </c>
      <c r="K50" s="158"/>
      <c r="L50" s="64"/>
    </row>
    <row r="51" spans="1:12" ht="15" customHeight="1" thickBot="1">
      <c r="A51" s="63"/>
      <c r="B51" s="86"/>
      <c r="C51" s="87"/>
      <c r="D51" s="87"/>
      <c r="E51" s="87"/>
      <c r="F51" s="87"/>
      <c r="G51" s="87"/>
      <c r="H51" s="87"/>
      <c r="I51" s="87"/>
      <c r="J51" s="87"/>
      <c r="K51" s="155"/>
      <c r="L51" s="64"/>
    </row>
    <row r="52" spans="1:12" ht="15" customHeight="1" thickTop="1" thickBot="1">
      <c r="A52" s="63"/>
      <c r="B52" s="70"/>
      <c r="C52" s="62"/>
      <c r="D52" s="76"/>
      <c r="E52" s="76"/>
      <c r="F52" s="92"/>
      <c r="G52" s="62"/>
      <c r="H52" s="62"/>
      <c r="I52" s="62"/>
      <c r="J52" s="62"/>
      <c r="K52" s="62"/>
      <c r="L52" s="64"/>
    </row>
    <row r="53" spans="1:12" ht="7.5" customHeight="1" thickTop="1">
      <c r="A53" s="63"/>
      <c r="B53" s="71"/>
      <c r="C53" s="72"/>
      <c r="D53" s="73"/>
      <c r="E53" s="73"/>
      <c r="F53" s="101"/>
      <c r="G53" s="72"/>
      <c r="H53" s="72"/>
      <c r="I53" s="72"/>
      <c r="J53" s="72"/>
      <c r="K53" s="156"/>
      <c r="L53" s="64"/>
    </row>
    <row r="54" spans="1:12" ht="13.8">
      <c r="A54" s="63"/>
      <c r="B54" s="75" t="s">
        <v>47</v>
      </c>
      <c r="C54" s="62"/>
      <c r="D54" s="76"/>
      <c r="E54" s="76"/>
      <c r="F54" s="92"/>
      <c r="G54" s="62"/>
      <c r="H54" s="62"/>
      <c r="I54" s="62"/>
      <c r="J54" s="62"/>
      <c r="K54" s="157"/>
      <c r="L54" s="64"/>
    </row>
    <row r="55" spans="1:12" ht="13.8">
      <c r="A55" s="63"/>
      <c r="B55" s="75"/>
      <c r="C55" s="62"/>
      <c r="D55" s="76"/>
      <c r="E55" s="76"/>
      <c r="F55" s="92"/>
      <c r="G55" s="62"/>
      <c r="H55" s="62"/>
      <c r="I55" s="62"/>
      <c r="J55" s="62"/>
      <c r="K55" s="157"/>
      <c r="L55" s="64"/>
    </row>
    <row r="56" spans="1:12">
      <c r="A56" s="63"/>
      <c r="B56" s="80" t="s">
        <v>82</v>
      </c>
      <c r="C56" s="62"/>
      <c r="D56" s="76"/>
      <c r="E56" s="76"/>
      <c r="F56" s="217"/>
      <c r="G56" s="217"/>
      <c r="H56" s="217"/>
      <c r="I56" s="62"/>
      <c r="J56" s="351">
        <f>+'Adaytum  Detail 2002'!E86</f>
        <v>90720</v>
      </c>
      <c r="K56" s="157" t="s">
        <v>400</v>
      </c>
      <c r="L56" s="64"/>
    </row>
    <row r="57" spans="1:12">
      <c r="A57" s="63"/>
      <c r="B57" s="80"/>
      <c r="C57" s="62"/>
      <c r="D57" s="92"/>
      <c r="E57" s="92"/>
      <c r="F57" s="92"/>
      <c r="G57" s="62"/>
      <c r="H57" s="62"/>
      <c r="I57" s="62"/>
      <c r="J57" s="62"/>
      <c r="K57" s="157"/>
      <c r="L57" s="64"/>
    </row>
    <row r="58" spans="1:12">
      <c r="A58" s="63"/>
      <c r="B58" s="80"/>
      <c r="C58" s="62"/>
      <c r="D58" s="92"/>
      <c r="E58" s="92"/>
      <c r="F58" s="92"/>
      <c r="G58" s="62"/>
      <c r="H58" s="62"/>
      <c r="I58" s="62"/>
      <c r="J58" s="62"/>
      <c r="K58" s="157"/>
      <c r="L58" s="64"/>
    </row>
    <row r="59" spans="1:12" ht="14.4" thickBot="1">
      <c r="A59" s="63"/>
      <c r="B59" s="94" t="s">
        <v>72</v>
      </c>
      <c r="C59" s="62"/>
      <c r="D59" s="62"/>
      <c r="E59" s="62"/>
      <c r="F59" s="97">
        <f>+'Input Data'!F47</f>
        <v>-23289</v>
      </c>
      <c r="G59" s="95"/>
      <c r="H59" s="97">
        <f>+'Adaytum by Month'!Q38</f>
        <v>57806.15</v>
      </c>
      <c r="I59" s="106"/>
      <c r="J59" s="97">
        <f>SUM(J56:J58)</f>
        <v>90720</v>
      </c>
      <c r="K59" s="158"/>
      <c r="L59" s="64"/>
    </row>
    <row r="60" spans="1:12" ht="21.75" customHeight="1" thickBot="1">
      <c r="A60" s="63"/>
      <c r="B60" s="86"/>
      <c r="C60" s="87"/>
      <c r="D60" s="87"/>
      <c r="E60" s="87"/>
      <c r="F60" s="87"/>
      <c r="G60" s="87"/>
      <c r="H60" s="87"/>
      <c r="I60" s="87"/>
      <c r="J60" s="87"/>
      <c r="K60" s="155"/>
      <c r="L60" s="64"/>
    </row>
    <row r="61" spans="1:12" ht="7.5" customHeight="1" thickTop="1">
      <c r="A61" s="63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4"/>
    </row>
    <row r="62" spans="1:12" ht="16.5" customHeight="1">
      <c r="A62" s="63"/>
      <c r="B62" s="107" t="s">
        <v>175</v>
      </c>
      <c r="C62" s="62"/>
      <c r="D62" s="76"/>
      <c r="E62" s="76"/>
      <c r="F62" s="92">
        <f>+'Input Data'!F49</f>
        <v>0</v>
      </c>
      <c r="G62" s="62"/>
      <c r="H62" s="92">
        <f>+'Adaytum by Month'!Q39</f>
        <v>0</v>
      </c>
      <c r="I62" s="62"/>
      <c r="J62" s="273">
        <f>+'Adaytum  Detail 2002'!F88</f>
        <v>0</v>
      </c>
      <c r="K62" s="62"/>
      <c r="L62" s="64"/>
    </row>
    <row r="63" spans="1:12" ht="14.25" customHeight="1">
      <c r="A63" s="63"/>
      <c r="B63" s="70"/>
      <c r="C63" s="62"/>
      <c r="D63" s="76"/>
      <c r="E63" s="76"/>
      <c r="F63" s="62"/>
      <c r="G63" s="62"/>
      <c r="H63" s="62"/>
      <c r="I63" s="62"/>
      <c r="J63" s="62"/>
      <c r="K63" s="62"/>
      <c r="L63" s="64"/>
    </row>
    <row r="64" spans="1:12" ht="20.25" customHeight="1" thickBot="1">
      <c r="A64" s="63"/>
      <c r="B64" s="107" t="s">
        <v>61</v>
      </c>
      <c r="C64" s="62"/>
      <c r="D64" s="76"/>
      <c r="E64" s="76"/>
      <c r="F64" s="108">
        <f>+'Expense Detail (2)'!F26+'Expense Detail (2)'!F46+'Expense Detail (3)'!F21+'Expense Detail (3)'!F35+'Expense Detail (3)'!F50+'Expense Detail (3)'!F59+F62+'Expense Detail'!F55</f>
        <v>28093812</v>
      </c>
      <c r="G64" s="109"/>
      <c r="H64" s="108">
        <f>+'Expense Detail (2)'!H26+'Expense Detail (2)'!H46+'Expense Detail (3)'!H21+'Expense Detail (3)'!H35+'Expense Detail (3)'!H50+'Expense Detail (3)'!H59+H62+'Expense Detail'!H55</f>
        <v>18583676.820000004</v>
      </c>
      <c r="I64" s="106"/>
      <c r="J64" s="108">
        <f>+'Expense Detail (2)'!J26+'Expense Detail (2)'!J46+'Expense Detail (3)'!J21+'Expense Detail (3)'!J35+'Expense Detail (3)'!J50+'Expense Detail (3)'!J59+J62+'Expense Detail'!J55</f>
        <v>14017596</v>
      </c>
      <c r="K64" s="106"/>
      <c r="L64" s="64"/>
    </row>
    <row r="65" spans="1:12" ht="6" customHeight="1">
      <c r="A65" s="63"/>
      <c r="B65" s="70"/>
      <c r="C65" s="62"/>
      <c r="D65" s="76"/>
      <c r="E65" s="76"/>
      <c r="F65" s="62"/>
      <c r="G65" s="62"/>
      <c r="H65" s="62"/>
      <c r="I65" s="62"/>
      <c r="J65" s="62"/>
      <c r="K65" s="62"/>
      <c r="L65" s="64"/>
    </row>
    <row r="66" spans="1:12" ht="18" customHeight="1">
      <c r="A66" s="63"/>
      <c r="B66" s="110" t="s">
        <v>62</v>
      </c>
      <c r="C66" s="111"/>
      <c r="D66" s="112"/>
      <c r="E66" s="112"/>
      <c r="F66" s="113">
        <f>+F64+'Expense Detail'!F10</f>
        <v>32769881</v>
      </c>
      <c r="G66" s="62"/>
      <c r="H66" s="113">
        <f>+H64+'Expense Detail'!H10</f>
        <v>25009335.59462519</v>
      </c>
      <c r="I66" s="113"/>
      <c r="J66" s="113">
        <f>+J64+'Expense Detail'!J10</f>
        <v>18447485.462942462</v>
      </c>
      <c r="K66" s="113"/>
      <c r="L66" s="64"/>
    </row>
    <row r="67" spans="1:12" ht="5.25" customHeight="1" thickBot="1">
      <c r="A67" s="63"/>
      <c r="B67" s="70"/>
      <c r="C67" s="62"/>
      <c r="D67" s="76"/>
      <c r="E67" s="76"/>
      <c r="F67" s="87"/>
      <c r="G67" s="62"/>
      <c r="H67" s="87"/>
      <c r="I67" s="62"/>
      <c r="J67" s="87"/>
      <c r="K67" s="89"/>
      <c r="L67" s="64"/>
    </row>
    <row r="68" spans="1:12" ht="19.5" customHeight="1" thickTop="1" thickBot="1">
      <c r="A68" s="117"/>
      <c r="B68" s="114"/>
      <c r="C68" s="115"/>
      <c r="D68" s="116"/>
      <c r="E68" s="116"/>
      <c r="F68" s="115"/>
      <c r="G68" s="115"/>
      <c r="H68" s="115"/>
      <c r="I68" s="115"/>
      <c r="J68" s="115"/>
      <c r="K68" s="115"/>
      <c r="L68" s="118"/>
    </row>
    <row r="69" spans="1:12">
      <c r="B69" s="119"/>
      <c r="D69" s="121"/>
      <c r="E69" s="121"/>
    </row>
    <row r="70" spans="1:12">
      <c r="B70" s="119"/>
      <c r="D70" s="121"/>
      <c r="E70" s="121"/>
    </row>
    <row r="71" spans="1:12">
      <c r="B71" s="119"/>
      <c r="D71" s="121"/>
      <c r="E71" s="121"/>
    </row>
    <row r="72" spans="1:12">
      <c r="B72" s="119"/>
      <c r="D72" s="121"/>
      <c r="E72" s="121"/>
    </row>
    <row r="73" spans="1:12">
      <c r="D73" s="121"/>
      <c r="E73" s="121"/>
    </row>
    <row r="74" spans="1:12">
      <c r="D74" s="121"/>
      <c r="E74" s="121"/>
    </row>
    <row r="75" spans="1:12">
      <c r="D75" s="121"/>
      <c r="E75" s="121"/>
    </row>
    <row r="76" spans="1:12">
      <c r="D76" s="121"/>
      <c r="E76" s="121"/>
    </row>
    <row r="77" spans="1:12">
      <c r="D77" s="121"/>
      <c r="E77" s="121"/>
    </row>
  </sheetData>
  <mergeCells count="2">
    <mergeCell ref="B2:K2"/>
    <mergeCell ref="B4:K4"/>
  </mergeCells>
  <phoneticPr fontId="0" type="noConversion"/>
  <printOptions horizontalCentered="1"/>
  <pageMargins left="0.39370078740157483" right="0.27559055118110237" top="0.59" bottom="0.35433070866141736" header="0.45" footer="0.15748031496062992"/>
  <pageSetup paperSize="9" scale="55" orientation="landscape" r:id="rId1"/>
  <headerFooter alignWithMargins="0">
    <oddFooter>&amp;L&amp;9Enron Europe Confidential&amp;C&amp;9 Source : Financial Planning and Analysis&amp;R&amp;9Printed : &amp;D &amp;T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P38"/>
  <sheetViews>
    <sheetView zoomScale="75" workbookViewId="0">
      <selection activeCell="A16" sqref="A16"/>
    </sheetView>
  </sheetViews>
  <sheetFormatPr defaultColWidth="9.109375" defaultRowHeight="13.2"/>
  <cols>
    <col min="1" max="16384" width="9.109375" style="14"/>
  </cols>
  <sheetData>
    <row r="1" spans="1:16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59"/>
    </row>
    <row r="2" spans="1:16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60"/>
    </row>
    <row r="3" spans="1:16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60"/>
    </row>
    <row r="4" spans="1:16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60"/>
    </row>
    <row r="5" spans="1:16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60"/>
    </row>
    <row r="6" spans="1:16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60"/>
    </row>
    <row r="7" spans="1:16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60"/>
    </row>
    <row r="8" spans="1:16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60"/>
    </row>
    <row r="9" spans="1:16">
      <c r="A9" s="16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60"/>
    </row>
    <row r="10" spans="1:16">
      <c r="A10" s="168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60"/>
    </row>
    <row r="11" spans="1:16">
      <c r="A11" s="168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60"/>
    </row>
    <row r="12" spans="1:16">
      <c r="A12" s="168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60"/>
    </row>
    <row r="13" spans="1:16">
      <c r="A13" s="168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60"/>
    </row>
    <row r="14" spans="1:16">
      <c r="A14" s="168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60"/>
    </row>
    <row r="15" spans="1:16" ht="60">
      <c r="A15" s="616" t="s">
        <v>374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7"/>
      <c r="N15" s="617"/>
      <c r="O15" s="617"/>
      <c r="P15" s="618"/>
    </row>
    <row r="16" spans="1:16">
      <c r="A16" s="168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60"/>
    </row>
    <row r="17" spans="1:16">
      <c r="A17" s="168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60"/>
    </row>
    <row r="18" spans="1:16">
      <c r="A18" s="168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60"/>
    </row>
    <row r="19" spans="1:16">
      <c r="A19" s="168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60"/>
    </row>
    <row r="20" spans="1:16">
      <c r="A20" s="168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60"/>
    </row>
    <row r="21" spans="1:16">
      <c r="A21" s="168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60"/>
    </row>
    <row r="22" spans="1:16">
      <c r="A22" s="168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60"/>
    </row>
    <row r="23" spans="1:16">
      <c r="A23" s="168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60"/>
    </row>
    <row r="24" spans="1:16">
      <c r="A24" s="168"/>
      <c r="B24" s="126"/>
      <c r="C24" s="126"/>
      <c r="D24" s="126"/>
      <c r="E24" s="126"/>
      <c r="F24" s="126"/>
      <c r="G24" s="126"/>
      <c r="H24" s="126"/>
      <c r="I24" s="126"/>
      <c r="J24" s="204"/>
      <c r="K24" s="126"/>
      <c r="L24" s="126"/>
      <c r="M24" s="126"/>
      <c r="N24" s="126"/>
      <c r="O24" s="126"/>
      <c r="P24" s="160"/>
    </row>
    <row r="25" spans="1:16">
      <c r="A25" s="168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60"/>
    </row>
    <row r="26" spans="1:16">
      <c r="A26" s="168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60"/>
    </row>
    <row r="27" spans="1:16">
      <c r="A27" s="168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60"/>
    </row>
    <row r="28" spans="1:16">
      <c r="A28" s="16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60"/>
    </row>
    <row r="29" spans="1:16">
      <c r="A29" s="16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60"/>
    </row>
    <row r="30" spans="1:16">
      <c r="A30" s="16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60"/>
    </row>
    <row r="31" spans="1:16">
      <c r="A31" s="16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60"/>
    </row>
    <row r="32" spans="1:16">
      <c r="A32" s="168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60"/>
    </row>
    <row r="33" spans="1:16">
      <c r="A33" s="168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60"/>
    </row>
    <row r="34" spans="1:16">
      <c r="A34" s="168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60"/>
    </row>
    <row r="35" spans="1:16">
      <c r="A35" s="168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60"/>
    </row>
    <row r="36" spans="1:16">
      <c r="A36" s="168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60"/>
    </row>
    <row r="37" spans="1:16">
      <c r="A37" s="168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60"/>
    </row>
    <row r="38" spans="1:16" ht="13.8" thickBot="1">
      <c r="A38" s="169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61"/>
    </row>
  </sheetData>
  <mergeCells count="1">
    <mergeCell ref="A15:P15"/>
  </mergeCells>
  <phoneticPr fontId="0" type="noConversion"/>
  <pageMargins left="0.75" right="0.75" top="0.54" bottom="0.53" header="0.5" footer="0.5"/>
  <pageSetup paperSize="9" scale="90" orientation="landscape" r:id="rId1"/>
  <headerFooter alignWithMargins="0">
    <oddFooter>&amp;L&amp;9Enron Europe Confidential&amp;C&amp;9Source: Financial Planning and Analysis&amp;R&amp;9Printed :&amp;D &amp;T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K52"/>
  <sheetViews>
    <sheetView zoomScale="75" workbookViewId="0">
      <selection activeCell="E20" sqref="E20"/>
    </sheetView>
  </sheetViews>
  <sheetFormatPr defaultRowHeight="13.2"/>
  <cols>
    <col min="2" max="2" width="24.5546875" customWidth="1"/>
    <col min="3" max="3" width="13.33203125" customWidth="1"/>
    <col min="4" max="4" width="16.5546875" customWidth="1"/>
    <col min="5" max="5" width="12.5546875" customWidth="1"/>
    <col min="6" max="6" width="14.88671875" customWidth="1"/>
    <col min="7" max="7" width="13.44140625" customWidth="1"/>
    <col min="8" max="8" width="15.109375" customWidth="1"/>
    <col min="9" max="9" width="12.88671875" customWidth="1"/>
    <col min="10" max="10" width="13.44140625" customWidth="1"/>
  </cols>
  <sheetData>
    <row r="1" spans="1:11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</row>
    <row r="3" spans="1:11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</row>
    <row r="4" spans="1:11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</row>
    <row r="5" spans="1:11">
      <c r="A5" s="152"/>
      <c r="B5" s="152"/>
      <c r="C5" s="152"/>
      <c r="D5" s="152"/>
      <c r="E5" s="152"/>
      <c r="F5" s="152"/>
      <c r="G5" s="152"/>
      <c r="H5" s="152"/>
      <c r="I5" s="152"/>
      <c r="J5" s="152"/>
      <c r="K5" s="152"/>
    </row>
    <row r="6" spans="1:11">
      <c r="A6" s="152"/>
      <c r="B6" s="152"/>
      <c r="C6" s="152"/>
      <c r="D6" s="152"/>
      <c r="E6" s="152"/>
      <c r="F6" s="152"/>
      <c r="G6" s="152"/>
      <c r="H6" s="152"/>
      <c r="I6" s="152"/>
      <c r="J6" s="152"/>
      <c r="K6" s="152"/>
    </row>
    <row r="7" spans="1:11" ht="21">
      <c r="A7" s="152"/>
      <c r="B7" s="165"/>
      <c r="C7" s="152"/>
      <c r="D7" s="152"/>
      <c r="E7" s="216"/>
      <c r="F7" s="152"/>
      <c r="G7" s="152"/>
      <c r="H7" s="152"/>
      <c r="I7" s="152"/>
      <c r="J7" s="152"/>
      <c r="K7" s="152"/>
    </row>
    <row r="8" spans="1:11" ht="6" customHeight="1">
      <c r="A8" s="403"/>
      <c r="B8" s="402"/>
      <c r="C8" s="403"/>
      <c r="D8" s="152"/>
    </row>
    <row r="9" spans="1:11">
      <c r="A9" s="403"/>
      <c r="B9" s="403"/>
      <c r="C9" s="404" t="str">
        <f>+'Adaytum by CC'!C14</f>
        <v>Legal</v>
      </c>
      <c r="D9" s="152"/>
    </row>
    <row r="10" spans="1:11" ht="3" customHeight="1">
      <c r="A10" s="403"/>
      <c r="B10" s="403"/>
      <c r="C10" s="404"/>
      <c r="D10" s="152"/>
    </row>
    <row r="11" spans="1:11" ht="12" customHeight="1">
      <c r="A11" s="623" t="s">
        <v>38</v>
      </c>
      <c r="B11" s="164" t="s">
        <v>2</v>
      </c>
      <c r="C11" s="405">
        <v>4429889.4629424633</v>
      </c>
      <c r="D11" s="152"/>
    </row>
    <row r="12" spans="1:11" ht="12" customHeight="1">
      <c r="A12" s="623"/>
      <c r="B12" s="164" t="s">
        <v>4</v>
      </c>
      <c r="C12" s="405">
        <v>230760</v>
      </c>
      <c r="D12" s="152"/>
    </row>
    <row r="13" spans="1:11" ht="12" customHeight="1">
      <c r="A13" s="623"/>
      <c r="B13" s="164" t="s">
        <v>5</v>
      </c>
      <c r="C13" s="405">
        <v>59220</v>
      </c>
      <c r="D13" s="152"/>
    </row>
    <row r="14" spans="1:11" ht="12" customHeight="1">
      <c r="A14" s="623"/>
      <c r="B14" s="164" t="s">
        <v>6</v>
      </c>
      <c r="C14" s="405">
        <v>69060</v>
      </c>
      <c r="D14" s="152"/>
    </row>
    <row r="15" spans="1:11" ht="12" customHeight="1">
      <c r="A15" s="623"/>
      <c r="B15" s="164" t="s">
        <v>7</v>
      </c>
      <c r="C15" s="405">
        <v>13135980</v>
      </c>
      <c r="D15" s="152"/>
    </row>
    <row r="16" spans="1:11" ht="12" customHeight="1">
      <c r="A16" s="623"/>
      <c r="B16" s="164" t="s">
        <v>8</v>
      </c>
      <c r="C16" s="405">
        <v>0</v>
      </c>
      <c r="D16" s="152"/>
    </row>
    <row r="17" spans="1:4" ht="12" customHeight="1">
      <c r="A17" s="623"/>
      <c r="B17" s="164" t="s">
        <v>9</v>
      </c>
      <c r="C17" s="405">
        <v>431856</v>
      </c>
      <c r="D17" s="152"/>
    </row>
    <row r="18" spans="1:4" ht="12" customHeight="1">
      <c r="A18" s="623"/>
      <c r="B18" s="164" t="s">
        <v>10</v>
      </c>
      <c r="C18" s="405">
        <v>90720</v>
      </c>
      <c r="D18" s="152"/>
    </row>
    <row r="19" spans="1:4" ht="12" customHeight="1">
      <c r="A19" s="623"/>
      <c r="B19" s="164" t="s">
        <v>11</v>
      </c>
      <c r="C19" s="405">
        <v>0</v>
      </c>
      <c r="D19" s="152"/>
    </row>
    <row r="20" spans="1:4" ht="12" customHeight="1" thickBot="1">
      <c r="A20" s="623"/>
      <c r="B20" s="9"/>
      <c r="C20" s="12"/>
      <c r="D20" s="152"/>
    </row>
    <row r="21" spans="1:4" ht="12" customHeight="1">
      <c r="A21" s="623"/>
      <c r="B21" s="406" t="s">
        <v>12</v>
      </c>
      <c r="C21" s="408">
        <f>SUM(C11:C19)</f>
        <v>18447485.462942462</v>
      </c>
      <c r="D21" s="152"/>
    </row>
    <row r="22" spans="1:4">
      <c r="A22" s="403"/>
      <c r="B22" s="152"/>
      <c r="C22" s="405"/>
      <c r="D22" s="152"/>
    </row>
    <row r="23" spans="1:4">
      <c r="A23" s="403"/>
      <c r="B23" s="407" t="s">
        <v>219</v>
      </c>
      <c r="C23" s="408">
        <v>36</v>
      </c>
      <c r="D23" s="152"/>
    </row>
    <row r="24" spans="1:4">
      <c r="A24" s="403"/>
      <c r="B24" s="152"/>
      <c r="C24" s="405"/>
      <c r="D24" s="152"/>
    </row>
    <row r="25" spans="1:4">
      <c r="A25" s="623" t="s">
        <v>218</v>
      </c>
      <c r="B25" s="164" t="s">
        <v>2</v>
      </c>
      <c r="C25" s="405">
        <f>+'Adaytum by CC'!C33</f>
        <v>6425658.774625184</v>
      </c>
      <c r="D25" s="152"/>
    </row>
    <row r="26" spans="1:4">
      <c r="A26" s="623"/>
      <c r="B26" s="164" t="s">
        <v>4</v>
      </c>
      <c r="C26" s="405">
        <f>+'Adaytum by CC'!C34</f>
        <v>465151.17</v>
      </c>
      <c r="D26" s="152"/>
    </row>
    <row r="27" spans="1:4">
      <c r="A27" s="623"/>
      <c r="B27" s="164" t="s">
        <v>5</v>
      </c>
      <c r="C27" s="405">
        <f>+'Adaytum by CC'!C35</f>
        <v>73975.12</v>
      </c>
      <c r="D27" s="152"/>
    </row>
    <row r="28" spans="1:4">
      <c r="A28" s="623"/>
      <c r="B28" s="164" t="s">
        <v>6</v>
      </c>
      <c r="C28" s="405">
        <f>+'Adaytum by CC'!C36</f>
        <v>537421.30000000005</v>
      </c>
      <c r="D28" s="152"/>
    </row>
    <row r="29" spans="1:4">
      <c r="A29" s="623"/>
      <c r="B29" s="164" t="s">
        <v>7</v>
      </c>
      <c r="C29" s="405">
        <f>+'Adaytum by CC'!C37</f>
        <v>17081533.640000001</v>
      </c>
      <c r="D29" s="152"/>
    </row>
    <row r="30" spans="1:4">
      <c r="A30" s="623"/>
      <c r="B30" s="164" t="s">
        <v>8</v>
      </c>
      <c r="C30" s="405">
        <f>+'Adaytum by CC'!C38</f>
        <v>0</v>
      </c>
      <c r="D30" s="152"/>
    </row>
    <row r="31" spans="1:4">
      <c r="A31" s="623"/>
      <c r="B31" s="164" t="s">
        <v>9</v>
      </c>
      <c r="C31" s="405">
        <f>+'Adaytum by CC'!C39</f>
        <v>367789.44</v>
      </c>
      <c r="D31" s="152"/>
    </row>
    <row r="32" spans="1:4">
      <c r="A32" s="623"/>
      <c r="B32" s="164" t="s">
        <v>10</v>
      </c>
      <c r="C32" s="405">
        <f>+'Adaytum by CC'!C40</f>
        <v>57806.15</v>
      </c>
      <c r="D32" s="152"/>
    </row>
    <row r="33" spans="1:4">
      <c r="A33" s="623"/>
      <c r="B33" s="164" t="s">
        <v>11</v>
      </c>
      <c r="C33" s="405">
        <f>+'Adaytum by CC'!C41</f>
        <v>0</v>
      </c>
      <c r="D33" s="152"/>
    </row>
    <row r="34" spans="1:4" ht="13.8" thickBot="1">
      <c r="A34" s="623"/>
      <c r="B34" s="9"/>
      <c r="C34" s="12"/>
      <c r="D34" s="152"/>
    </row>
    <row r="35" spans="1:4">
      <c r="A35" s="623"/>
      <c r="B35" s="406" t="s">
        <v>12</v>
      </c>
      <c r="C35" s="408">
        <f>SUM(C25:C33)</f>
        <v>25009335.594625186</v>
      </c>
      <c r="D35" s="152"/>
    </row>
    <row r="36" spans="1:4">
      <c r="A36" s="403"/>
      <c r="B36" s="152"/>
      <c r="C36" s="405"/>
      <c r="D36" s="152"/>
    </row>
    <row r="37" spans="1:4">
      <c r="A37" s="403"/>
      <c r="B37" s="407" t="s">
        <v>219</v>
      </c>
      <c r="C37" s="408">
        <f>+'Adaytum Headcount'!C25</f>
        <v>53</v>
      </c>
      <c r="D37" s="152"/>
    </row>
    <row r="38" spans="1:4">
      <c r="A38" s="403"/>
      <c r="B38" s="152"/>
      <c r="C38" s="405"/>
      <c r="D38" s="152"/>
    </row>
    <row r="39" spans="1:4">
      <c r="A39" s="623" t="s">
        <v>24</v>
      </c>
      <c r="B39" s="164" t="s">
        <v>2</v>
      </c>
      <c r="C39" s="405">
        <f t="shared" ref="C39:C45" si="0">-C25+C11</f>
        <v>-1995769.3116827207</v>
      </c>
      <c r="D39" s="152"/>
    </row>
    <row r="40" spans="1:4">
      <c r="A40" s="623"/>
      <c r="B40" s="164" t="s">
        <v>4</v>
      </c>
      <c r="C40" s="405">
        <f t="shared" si="0"/>
        <v>-234391.16999999998</v>
      </c>
      <c r="D40" s="152"/>
    </row>
    <row r="41" spans="1:4">
      <c r="A41" s="623"/>
      <c r="B41" s="164" t="s">
        <v>5</v>
      </c>
      <c r="C41" s="405">
        <f t="shared" si="0"/>
        <v>-14755.119999999995</v>
      </c>
      <c r="D41" s="152"/>
    </row>
    <row r="42" spans="1:4">
      <c r="A42" s="623"/>
      <c r="B42" s="164" t="s">
        <v>6</v>
      </c>
      <c r="C42" s="405">
        <f t="shared" si="0"/>
        <v>-468361.30000000005</v>
      </c>
      <c r="D42" s="152"/>
    </row>
    <row r="43" spans="1:4">
      <c r="A43" s="623"/>
      <c r="B43" s="164" t="s">
        <v>7</v>
      </c>
      <c r="C43" s="405">
        <f t="shared" si="0"/>
        <v>-3945553.6400000006</v>
      </c>
      <c r="D43" s="152"/>
    </row>
    <row r="44" spans="1:4">
      <c r="A44" s="623"/>
      <c r="B44" s="164" t="s">
        <v>8</v>
      </c>
      <c r="C44" s="405">
        <f t="shared" si="0"/>
        <v>0</v>
      </c>
      <c r="D44" s="152"/>
    </row>
    <row r="45" spans="1:4">
      <c r="A45" s="623"/>
      <c r="B45" s="164" t="s">
        <v>9</v>
      </c>
      <c r="C45" s="405">
        <f t="shared" si="0"/>
        <v>64066.559999999998</v>
      </c>
      <c r="D45" s="152"/>
    </row>
    <row r="46" spans="1:4">
      <c r="A46" s="623"/>
      <c r="B46" s="164" t="s">
        <v>10</v>
      </c>
      <c r="C46" s="405">
        <f>-C32+C18</f>
        <v>32913.85</v>
      </c>
      <c r="D46" s="152"/>
    </row>
    <row r="47" spans="1:4">
      <c r="A47" s="623"/>
      <c r="B47" s="164" t="s">
        <v>11</v>
      </c>
      <c r="C47" s="405">
        <f>-C33+C19</f>
        <v>0</v>
      </c>
      <c r="D47" s="152"/>
    </row>
    <row r="48" spans="1:4" ht="13.8" thickBot="1">
      <c r="A48" s="623"/>
      <c r="B48" s="9"/>
      <c r="C48" s="12"/>
      <c r="D48" s="152"/>
    </row>
    <row r="49" spans="1:11">
      <c r="A49" s="623"/>
      <c r="B49" s="406" t="s">
        <v>12</v>
      </c>
      <c r="C49" s="408">
        <f>SUM(C39:C48)</f>
        <v>-6561850.1316827219</v>
      </c>
      <c r="D49" s="152"/>
    </row>
    <row r="50" spans="1:11">
      <c r="A50" s="403"/>
      <c r="B50" s="152"/>
      <c r="C50" s="405"/>
      <c r="D50" s="152"/>
    </row>
    <row r="51" spans="1:11">
      <c r="A51" s="403"/>
      <c r="B51" s="165" t="s">
        <v>32</v>
      </c>
      <c r="C51" s="408">
        <f>+C37-C23</f>
        <v>17</v>
      </c>
      <c r="D51" s="152"/>
    </row>
    <row r="52" spans="1:11">
      <c r="A52" s="403"/>
      <c r="B52" s="152"/>
      <c r="C52" s="405"/>
      <c r="D52" s="405"/>
      <c r="E52" s="405"/>
      <c r="F52" s="405"/>
      <c r="G52" s="405"/>
      <c r="H52" s="405"/>
      <c r="I52" s="405"/>
      <c r="J52" s="405"/>
      <c r="K52" s="152"/>
    </row>
  </sheetData>
  <mergeCells count="3">
    <mergeCell ref="A11:A21"/>
    <mergeCell ref="A25:A35"/>
    <mergeCell ref="A39:A49"/>
  </mergeCells>
  <phoneticPr fontId="0" type="noConversion"/>
  <pageMargins left="0.75" right="0.75" top="0.51" bottom="0.52" header="0.5" footer="0.5"/>
  <pageSetup paperSize="9" scale="84" orientation="landscape" r:id="rId1"/>
  <headerFooter alignWithMargins="0">
    <oddFooter>&amp;L&amp;9Enron Europe Confidential&amp;C&amp;9Source: Financial Planning and Analysis&amp;R&amp;9Printed : &amp;D &amp;T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7:O49"/>
  <sheetViews>
    <sheetView topLeftCell="A8" zoomScale="75" workbookViewId="0">
      <pane xSplit="2" ySplit="3" topLeftCell="G11" activePane="bottomRight" state="frozen"/>
      <selection activeCell="A7" sqref="A7"/>
      <selection pane="topRight" activeCell="A7" sqref="A7"/>
      <selection pane="bottomLeft" activeCell="A7" sqref="A7"/>
      <selection pane="bottomRight" activeCell="O29" sqref="O29"/>
    </sheetView>
  </sheetViews>
  <sheetFormatPr defaultRowHeight="13.2"/>
  <cols>
    <col min="2" max="2" width="24.5546875" customWidth="1"/>
    <col min="3" max="15" width="13.6640625" customWidth="1"/>
  </cols>
  <sheetData>
    <row r="7" spans="1:15" ht="21">
      <c r="B7" s="2"/>
      <c r="F7" s="216"/>
    </row>
    <row r="8" spans="1:15">
      <c r="A8" s="7"/>
      <c r="B8" s="13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/>
      <c r="B9" s="7"/>
      <c r="C9" s="8" t="str">
        <f>+'Adaytum by Month'!C14</f>
        <v>Jan</v>
      </c>
      <c r="D9" s="8" t="str">
        <f>+'Adaytum by Month'!D14</f>
        <v>Feb</v>
      </c>
      <c r="E9" s="8" t="str">
        <f>+'Adaytum by Month'!E14</f>
        <v>Mar</v>
      </c>
      <c r="F9" s="8" t="str">
        <f>+'Adaytum by Month'!F14</f>
        <v>Apr</v>
      </c>
      <c r="G9" s="8" t="str">
        <f>+'Adaytum by Month'!G14</f>
        <v>May</v>
      </c>
      <c r="H9" s="8" t="str">
        <f>+'Adaytum by Month'!H14</f>
        <v>Jun</v>
      </c>
      <c r="I9" s="8" t="str">
        <f>+'Adaytum by Month'!I14</f>
        <v>Jul</v>
      </c>
      <c r="J9" s="8" t="str">
        <f>+'Adaytum by Month'!J14</f>
        <v>Aug</v>
      </c>
      <c r="K9" s="8" t="str">
        <f>+'Adaytum by Month'!K14</f>
        <v>Sep</v>
      </c>
      <c r="L9" s="8" t="str">
        <f>+'Adaytum by Month'!L14</f>
        <v>Oct</v>
      </c>
      <c r="M9" s="8" t="str">
        <f>+'Adaytum by Month'!M14</f>
        <v>Nov</v>
      </c>
      <c r="N9" s="8" t="str">
        <f>+'Adaytum by Month'!N14</f>
        <v>Dec</v>
      </c>
      <c r="O9" s="8" t="str">
        <f>+'Adaytum by Month'!O14</f>
        <v>Total</v>
      </c>
    </row>
    <row r="10" spans="1:15">
      <c r="A10" s="7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2" customHeight="1">
      <c r="A11" s="624" t="s">
        <v>38</v>
      </c>
      <c r="B11" s="6" t="s">
        <v>2</v>
      </c>
      <c r="C11" s="11">
        <f>'Adaytum by Month'!C15</f>
        <v>359622.4046113845</v>
      </c>
      <c r="D11" s="11">
        <f>'Adaytum by Month'!D15</f>
        <v>370024.27803009812</v>
      </c>
      <c r="E11" s="11">
        <f>'Adaytum by Month'!E15</f>
        <v>370024.27803009812</v>
      </c>
      <c r="F11" s="11">
        <f>'Adaytum by Month'!F15</f>
        <v>370024.27803009812</v>
      </c>
      <c r="G11" s="11">
        <f>'Adaytum by Month'!G15</f>
        <v>370024.27803009812</v>
      </c>
      <c r="H11" s="11">
        <f>'Adaytum by Month'!H15</f>
        <v>370024.27803009812</v>
      </c>
      <c r="I11" s="11">
        <f>'Adaytum by Month'!I15</f>
        <v>370024.27803009812</v>
      </c>
      <c r="J11" s="11">
        <f>'Adaytum by Month'!J15</f>
        <v>370024.27803009812</v>
      </c>
      <c r="K11" s="11">
        <f>'Adaytum by Month'!K15</f>
        <v>370024.27803009812</v>
      </c>
      <c r="L11" s="11">
        <f>'Adaytum by Month'!L15</f>
        <v>370024.27803009812</v>
      </c>
      <c r="M11" s="11">
        <f>'Adaytum by Month'!M15</f>
        <v>370024.27803009812</v>
      </c>
      <c r="N11" s="11">
        <f>'Adaytum by Month'!N15</f>
        <v>370024.27803009812</v>
      </c>
      <c r="O11" s="11">
        <f>SUM(C11:N11)</f>
        <v>4429889.4629424633</v>
      </c>
    </row>
    <row r="12" spans="1:15" ht="12" customHeight="1">
      <c r="A12" s="624"/>
      <c r="B12" s="6" t="s">
        <v>4</v>
      </c>
      <c r="C12" s="11">
        <f>'Adaytum by Month'!C16</f>
        <v>19230</v>
      </c>
      <c r="D12" s="11">
        <f>'Adaytum by Month'!D16</f>
        <v>19230</v>
      </c>
      <c r="E12" s="11">
        <f>'Adaytum by Month'!E16</f>
        <v>19230</v>
      </c>
      <c r="F12" s="11">
        <f>'Adaytum by Month'!F16</f>
        <v>19230</v>
      </c>
      <c r="G12" s="11">
        <f>'Adaytum by Month'!G16</f>
        <v>19230</v>
      </c>
      <c r="H12" s="11">
        <f>'Adaytum by Month'!H16</f>
        <v>19230</v>
      </c>
      <c r="I12" s="11">
        <f>'Adaytum by Month'!I16</f>
        <v>19230</v>
      </c>
      <c r="J12" s="11">
        <f>'Adaytum by Month'!J16</f>
        <v>19230</v>
      </c>
      <c r="K12" s="11">
        <f>'Adaytum by Month'!K16</f>
        <v>19230</v>
      </c>
      <c r="L12" s="11">
        <f>'Adaytum by Month'!L16</f>
        <v>19230</v>
      </c>
      <c r="M12" s="11">
        <f>'Adaytum by Month'!M16</f>
        <v>19230</v>
      </c>
      <c r="N12" s="11">
        <f>'Adaytum by Month'!N16</f>
        <v>19230</v>
      </c>
      <c r="O12" s="11">
        <f t="shared" ref="O12:O19" si="0">SUM(C12:N12)</f>
        <v>230760</v>
      </c>
    </row>
    <row r="13" spans="1:15" ht="12" customHeight="1">
      <c r="A13" s="624"/>
      <c r="B13" s="6" t="s">
        <v>5</v>
      </c>
      <c r="C13" s="11">
        <f>'Adaytum by Month'!C17</f>
        <v>4935</v>
      </c>
      <c r="D13" s="11">
        <f>'Adaytum by Month'!D17</f>
        <v>4935</v>
      </c>
      <c r="E13" s="11">
        <f>'Adaytum by Month'!E17</f>
        <v>4935</v>
      </c>
      <c r="F13" s="11">
        <f>'Adaytum by Month'!F17</f>
        <v>4935</v>
      </c>
      <c r="G13" s="11">
        <f>'Adaytum by Month'!G17</f>
        <v>4935</v>
      </c>
      <c r="H13" s="11">
        <f>'Adaytum by Month'!H17</f>
        <v>4935</v>
      </c>
      <c r="I13" s="11">
        <f>'Adaytum by Month'!I17</f>
        <v>4935</v>
      </c>
      <c r="J13" s="11">
        <f>'Adaytum by Month'!J17</f>
        <v>4935</v>
      </c>
      <c r="K13" s="11">
        <f>'Adaytum by Month'!K17</f>
        <v>4935</v>
      </c>
      <c r="L13" s="11">
        <f>'Adaytum by Month'!L17</f>
        <v>4935</v>
      </c>
      <c r="M13" s="11">
        <f>'Adaytum by Month'!M17</f>
        <v>4935</v>
      </c>
      <c r="N13" s="11">
        <f>'Adaytum by Month'!N17</f>
        <v>4935</v>
      </c>
      <c r="O13" s="11">
        <f t="shared" si="0"/>
        <v>59220</v>
      </c>
    </row>
    <row r="14" spans="1:15" ht="12" customHeight="1">
      <c r="A14" s="624"/>
      <c r="B14" s="6" t="s">
        <v>6</v>
      </c>
      <c r="C14" s="11">
        <f>'Adaytum by Month'!C18</f>
        <v>5755</v>
      </c>
      <c r="D14" s="11">
        <f>'Adaytum by Month'!D18</f>
        <v>5755</v>
      </c>
      <c r="E14" s="11">
        <f>'Adaytum by Month'!E18</f>
        <v>5755</v>
      </c>
      <c r="F14" s="11">
        <f>'Adaytum by Month'!F18</f>
        <v>5755</v>
      </c>
      <c r="G14" s="11">
        <f>'Adaytum by Month'!G18</f>
        <v>5755</v>
      </c>
      <c r="H14" s="11">
        <f>'Adaytum by Month'!H18</f>
        <v>5755</v>
      </c>
      <c r="I14" s="11">
        <f>'Adaytum by Month'!I18</f>
        <v>5755</v>
      </c>
      <c r="J14" s="11">
        <f>'Adaytum by Month'!J18</f>
        <v>5755</v>
      </c>
      <c r="K14" s="11">
        <f>'Adaytum by Month'!K18</f>
        <v>5755</v>
      </c>
      <c r="L14" s="11">
        <f>'Adaytum by Month'!L18</f>
        <v>5755</v>
      </c>
      <c r="M14" s="11">
        <f>'Adaytum by Month'!M18</f>
        <v>5755</v>
      </c>
      <c r="N14" s="11">
        <f>'Adaytum by Month'!N18</f>
        <v>5755</v>
      </c>
      <c r="O14" s="11">
        <f t="shared" si="0"/>
        <v>69060</v>
      </c>
    </row>
    <row r="15" spans="1:15" ht="12" customHeight="1">
      <c r="A15" s="624"/>
      <c r="B15" s="6" t="s">
        <v>7</v>
      </c>
      <c r="C15" s="11">
        <f>'Adaytum by Month'!C19</f>
        <v>1094665</v>
      </c>
      <c r="D15" s="11">
        <f>'Adaytum by Month'!D19</f>
        <v>1094665</v>
      </c>
      <c r="E15" s="11">
        <f>'Adaytum by Month'!E19</f>
        <v>1094665</v>
      </c>
      <c r="F15" s="11">
        <f>'Adaytum by Month'!F19</f>
        <v>1094665</v>
      </c>
      <c r="G15" s="11">
        <f>'Adaytum by Month'!G19</f>
        <v>1094665</v>
      </c>
      <c r="H15" s="11">
        <f>'Adaytum by Month'!H19</f>
        <v>1094665</v>
      </c>
      <c r="I15" s="11">
        <f>'Adaytum by Month'!I19</f>
        <v>1094665</v>
      </c>
      <c r="J15" s="11">
        <f>'Adaytum by Month'!J19</f>
        <v>1094665</v>
      </c>
      <c r="K15" s="11">
        <f>'Adaytum by Month'!K19</f>
        <v>1094665</v>
      </c>
      <c r="L15" s="11">
        <f>'Adaytum by Month'!L19</f>
        <v>1094665</v>
      </c>
      <c r="M15" s="11">
        <f>'Adaytum by Month'!M19</f>
        <v>1094665</v>
      </c>
      <c r="N15" s="11">
        <f>'Adaytum by Month'!N19</f>
        <v>1094665</v>
      </c>
      <c r="O15" s="11">
        <f t="shared" si="0"/>
        <v>13135980</v>
      </c>
    </row>
    <row r="16" spans="1:15" ht="12" customHeight="1">
      <c r="A16" s="624"/>
      <c r="B16" s="6" t="s">
        <v>8</v>
      </c>
      <c r="C16" s="11">
        <f>'Adaytum by Month'!C20</f>
        <v>0</v>
      </c>
      <c r="D16" s="11">
        <f>'Adaytum by Month'!D20</f>
        <v>0</v>
      </c>
      <c r="E16" s="11">
        <f>'Adaytum by Month'!E20</f>
        <v>0</v>
      </c>
      <c r="F16" s="11">
        <f>'Adaytum by Month'!F20</f>
        <v>0</v>
      </c>
      <c r="G16" s="11">
        <f>'Adaytum by Month'!G20</f>
        <v>0</v>
      </c>
      <c r="H16" s="11">
        <f>'Adaytum by Month'!H20</f>
        <v>0</v>
      </c>
      <c r="I16" s="11">
        <f>'Adaytum by Month'!I20</f>
        <v>0</v>
      </c>
      <c r="J16" s="11">
        <f>'Adaytum by Month'!J20</f>
        <v>0</v>
      </c>
      <c r="K16" s="11">
        <f>'Adaytum by Month'!K20</f>
        <v>0</v>
      </c>
      <c r="L16" s="11">
        <f>'Adaytum by Month'!L20</f>
        <v>0</v>
      </c>
      <c r="M16" s="11">
        <f>'Adaytum by Month'!M20</f>
        <v>0</v>
      </c>
      <c r="N16" s="11">
        <f>'Adaytum by Month'!N20</f>
        <v>0</v>
      </c>
      <c r="O16" s="11">
        <f t="shared" si="0"/>
        <v>0</v>
      </c>
    </row>
    <row r="17" spans="1:15" ht="12" customHeight="1">
      <c r="A17" s="624"/>
      <c r="B17" s="6" t="s">
        <v>9</v>
      </c>
      <c r="C17" s="11">
        <f>'Adaytum by Month'!C21</f>
        <v>35988</v>
      </c>
      <c r="D17" s="11">
        <f>'Adaytum by Month'!D21</f>
        <v>35988</v>
      </c>
      <c r="E17" s="11">
        <f>'Adaytum by Month'!E21</f>
        <v>35988</v>
      </c>
      <c r="F17" s="11">
        <f>'Adaytum by Month'!F21</f>
        <v>35988</v>
      </c>
      <c r="G17" s="11">
        <f>'Adaytum by Month'!G21</f>
        <v>35988</v>
      </c>
      <c r="H17" s="11">
        <f>'Adaytum by Month'!H21</f>
        <v>35988</v>
      </c>
      <c r="I17" s="11">
        <f>'Adaytum by Month'!I21</f>
        <v>35988</v>
      </c>
      <c r="J17" s="11">
        <f>'Adaytum by Month'!J21</f>
        <v>35988</v>
      </c>
      <c r="K17" s="11">
        <f>'Adaytum by Month'!K21</f>
        <v>35988</v>
      </c>
      <c r="L17" s="11">
        <f>'Adaytum by Month'!L21</f>
        <v>35988</v>
      </c>
      <c r="M17" s="11">
        <f>'Adaytum by Month'!M21</f>
        <v>35988</v>
      </c>
      <c r="N17" s="11">
        <f>'Adaytum by Month'!N21</f>
        <v>35988</v>
      </c>
      <c r="O17" s="11">
        <f t="shared" si="0"/>
        <v>431856</v>
      </c>
    </row>
    <row r="18" spans="1:15" ht="12" customHeight="1">
      <c r="A18" s="624"/>
      <c r="B18" s="6" t="s">
        <v>10</v>
      </c>
      <c r="C18" s="11">
        <f>'Adaytum by Month'!C22</f>
        <v>7560</v>
      </c>
      <c r="D18" s="11">
        <f>'Adaytum by Month'!D22</f>
        <v>7560</v>
      </c>
      <c r="E18" s="11">
        <f>'Adaytum by Month'!E22</f>
        <v>7560</v>
      </c>
      <c r="F18" s="11">
        <f>'Adaytum by Month'!F22</f>
        <v>7560</v>
      </c>
      <c r="G18" s="11">
        <f>'Adaytum by Month'!G22</f>
        <v>7560</v>
      </c>
      <c r="H18" s="11">
        <f>'Adaytum by Month'!H22</f>
        <v>7560</v>
      </c>
      <c r="I18" s="11">
        <f>'Adaytum by Month'!I22</f>
        <v>7560</v>
      </c>
      <c r="J18" s="11">
        <f>'Adaytum by Month'!J22</f>
        <v>7560</v>
      </c>
      <c r="K18" s="11">
        <f>'Adaytum by Month'!K22</f>
        <v>7560</v>
      </c>
      <c r="L18" s="11">
        <f>'Adaytum by Month'!L22</f>
        <v>7560</v>
      </c>
      <c r="M18" s="11">
        <f>'Adaytum by Month'!M22</f>
        <v>7560</v>
      </c>
      <c r="N18" s="11">
        <f>'Adaytum by Month'!N22</f>
        <v>7560</v>
      </c>
      <c r="O18" s="11">
        <f t="shared" si="0"/>
        <v>90720</v>
      </c>
    </row>
    <row r="19" spans="1:15" ht="12" customHeight="1">
      <c r="A19" s="624"/>
      <c r="B19" s="6" t="s">
        <v>11</v>
      </c>
      <c r="C19" s="11">
        <f>'Adaytum by Month'!C23</f>
        <v>0</v>
      </c>
      <c r="D19" s="11">
        <f>'Adaytum by Month'!D23</f>
        <v>0</v>
      </c>
      <c r="E19" s="11">
        <f>'Adaytum by Month'!E23</f>
        <v>0</v>
      </c>
      <c r="F19" s="11">
        <f>'Adaytum by Month'!F23</f>
        <v>0</v>
      </c>
      <c r="G19" s="11">
        <f>'Adaytum by Month'!G23</f>
        <v>0</v>
      </c>
      <c r="H19" s="11">
        <f>'Adaytum by Month'!H23</f>
        <v>0</v>
      </c>
      <c r="I19" s="11">
        <f>'Adaytum by Month'!I23</f>
        <v>0</v>
      </c>
      <c r="J19" s="11">
        <f>'Adaytum by Month'!J23</f>
        <v>0</v>
      </c>
      <c r="K19" s="11">
        <f>'Adaytum by Month'!K23</f>
        <v>0</v>
      </c>
      <c r="L19" s="11">
        <f>'Adaytum by Month'!L23</f>
        <v>0</v>
      </c>
      <c r="M19" s="11">
        <f>'Adaytum by Month'!M23</f>
        <v>0</v>
      </c>
      <c r="N19" s="11">
        <f>'Adaytum by Month'!N23</f>
        <v>0</v>
      </c>
      <c r="O19" s="11">
        <f t="shared" si="0"/>
        <v>0</v>
      </c>
    </row>
    <row r="20" spans="1:15" ht="12" customHeight="1" thickBot="1">
      <c r="A20" s="624"/>
      <c r="B20" s="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ht="12" customHeight="1">
      <c r="A21" s="624"/>
      <c r="B21" s="10" t="s">
        <v>12</v>
      </c>
      <c r="C21" s="18">
        <f t="shared" ref="C21:O21" si="1">SUM(C11:C19)</f>
        <v>1527755.4046113845</v>
      </c>
      <c r="D21" s="18">
        <f t="shared" si="1"/>
        <v>1538157.2780300982</v>
      </c>
      <c r="E21" s="18">
        <f t="shared" si="1"/>
        <v>1538157.2780300982</v>
      </c>
      <c r="F21" s="18">
        <f t="shared" si="1"/>
        <v>1538157.2780300982</v>
      </c>
      <c r="G21" s="18">
        <f t="shared" si="1"/>
        <v>1538157.2780300982</v>
      </c>
      <c r="H21" s="18">
        <f t="shared" si="1"/>
        <v>1538157.2780300982</v>
      </c>
      <c r="I21" s="18">
        <f t="shared" si="1"/>
        <v>1538157.2780300982</v>
      </c>
      <c r="J21" s="18">
        <f t="shared" si="1"/>
        <v>1538157.2780300982</v>
      </c>
      <c r="K21" s="18">
        <f t="shared" si="1"/>
        <v>1538157.2780300982</v>
      </c>
      <c r="L21" s="18">
        <f t="shared" si="1"/>
        <v>1538157.2780300982</v>
      </c>
      <c r="M21" s="18">
        <f t="shared" si="1"/>
        <v>1538157.2780300982</v>
      </c>
      <c r="N21" s="18">
        <f t="shared" si="1"/>
        <v>1538157.2780300982</v>
      </c>
      <c r="O21" s="18">
        <f t="shared" si="1"/>
        <v>18447485.462942462</v>
      </c>
    </row>
    <row r="22" spans="1:15">
      <c r="A22" s="7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>
      <c r="A23" s="7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>
      <c r="A24" s="624" t="s">
        <v>88</v>
      </c>
      <c r="B24" s="6" t="s">
        <v>2</v>
      </c>
      <c r="C24" s="11">
        <f>'Adaytum by Month'!C31</f>
        <v>388675.09</v>
      </c>
      <c r="D24" s="11">
        <f>'Adaytum by Month'!D31</f>
        <v>636647.68999999994</v>
      </c>
      <c r="E24" s="11">
        <f>'Adaytum by Month'!E31</f>
        <v>826524.04</v>
      </c>
      <c r="F24" s="11">
        <f>'Adaytum by Month'!F31</f>
        <v>492377.04</v>
      </c>
      <c r="G24" s="11">
        <f>'Adaytum by Month'!G31</f>
        <v>582589.91</v>
      </c>
      <c r="H24" s="11">
        <f>'Adaytum by Month'!H31</f>
        <v>442329.46</v>
      </c>
      <c r="I24" s="11">
        <f>'Adaytum by Month'!I31</f>
        <v>428255.31</v>
      </c>
      <c r="J24" s="11">
        <f>'Adaytum by Month'!J31</f>
        <v>471500.97</v>
      </c>
      <c r="K24" s="11">
        <f>'Adaytum by Month'!K31</f>
        <v>518775.51928093767</v>
      </c>
      <c r="L24" s="11">
        <f>'Adaytum by Month'!L31</f>
        <v>514275.51928064768</v>
      </c>
      <c r="M24" s="11">
        <f>'Adaytum by Month'!M31</f>
        <v>547494.58178151213</v>
      </c>
      <c r="N24" s="11">
        <f>'Adaytum by Month'!N31</f>
        <v>576213.64428208652</v>
      </c>
      <c r="O24" s="11">
        <f t="shared" ref="O24:O32" si="2">SUM(C24:N24)</f>
        <v>6425658.774625184</v>
      </c>
    </row>
    <row r="25" spans="1:15">
      <c r="A25" s="624"/>
      <c r="B25" s="6" t="s">
        <v>4</v>
      </c>
      <c r="C25" s="11">
        <f>'Adaytum by Month'!C32</f>
        <v>30908.75</v>
      </c>
      <c r="D25" s="11">
        <f>'Adaytum by Month'!D32</f>
        <v>41996.41</v>
      </c>
      <c r="E25" s="11">
        <f>'Adaytum by Month'!E32</f>
        <v>48513.31</v>
      </c>
      <c r="F25" s="11">
        <f>'Adaytum by Month'!F32</f>
        <v>21046.76</v>
      </c>
      <c r="G25" s="11">
        <f>'Adaytum by Month'!G32</f>
        <v>39396.1</v>
      </c>
      <c r="H25" s="11">
        <f>'Adaytum by Month'!H32</f>
        <v>40544.620000000003</v>
      </c>
      <c r="I25" s="11">
        <f>'Adaytum by Month'!I32</f>
        <v>52515.94</v>
      </c>
      <c r="J25" s="11">
        <f>'Adaytum by Month'!J32</f>
        <v>18177.28</v>
      </c>
      <c r="K25" s="11">
        <f>'Adaytum by Month'!K32</f>
        <v>43013</v>
      </c>
      <c r="L25" s="11">
        <f>'Adaytum by Month'!L32</f>
        <v>43015</v>
      </c>
      <c r="M25" s="11">
        <f>'Adaytum by Month'!M32</f>
        <v>43015</v>
      </c>
      <c r="N25" s="11">
        <f>'Adaytum by Month'!N32</f>
        <v>43009</v>
      </c>
      <c r="O25" s="11">
        <f t="shared" si="2"/>
        <v>465151.17000000004</v>
      </c>
    </row>
    <row r="26" spans="1:15">
      <c r="A26" s="624"/>
      <c r="B26" s="6" t="s">
        <v>5</v>
      </c>
      <c r="C26" s="11">
        <f>'Adaytum by Month'!C33</f>
        <v>6246.33</v>
      </c>
      <c r="D26" s="11">
        <f>'Adaytum by Month'!D33</f>
        <v>5728.52</v>
      </c>
      <c r="E26" s="11">
        <f>'Adaytum by Month'!E33</f>
        <v>6241.52</v>
      </c>
      <c r="F26" s="11">
        <f>'Adaytum by Month'!F33</f>
        <v>3596.19</v>
      </c>
      <c r="G26" s="11">
        <f>'Adaytum by Month'!G33</f>
        <v>1369.37</v>
      </c>
      <c r="H26" s="11">
        <f>'Adaytum by Month'!H33</f>
        <v>12575.47</v>
      </c>
      <c r="I26" s="11">
        <f>'Adaytum by Month'!I33</f>
        <v>3799.4</v>
      </c>
      <c r="J26" s="11">
        <f>'Adaytum by Month'!J33</f>
        <v>4574.32</v>
      </c>
      <c r="K26" s="11">
        <f>'Adaytum by Month'!K33</f>
        <v>7461</v>
      </c>
      <c r="L26" s="11">
        <f>'Adaytum by Month'!L33</f>
        <v>7461</v>
      </c>
      <c r="M26" s="11">
        <f>'Adaytum by Month'!M33</f>
        <v>7461</v>
      </c>
      <c r="N26" s="11">
        <f>'Adaytum by Month'!N33</f>
        <v>7461</v>
      </c>
      <c r="O26" s="11">
        <f t="shared" si="2"/>
        <v>73975.12</v>
      </c>
    </row>
    <row r="27" spans="1:15">
      <c r="A27" s="624"/>
      <c r="B27" s="6" t="s">
        <v>6</v>
      </c>
      <c r="C27" s="11">
        <f>'Adaytum by Month'!C34</f>
        <v>11275.56</v>
      </c>
      <c r="D27" s="11">
        <f>'Adaytum by Month'!D34</f>
        <v>6856.509999999982</v>
      </c>
      <c r="E27" s="11">
        <f>'Adaytum by Month'!E34</f>
        <v>204442.9</v>
      </c>
      <c r="F27" s="11">
        <f>'Adaytum by Month'!F34</f>
        <v>12542.66</v>
      </c>
      <c r="G27" s="11">
        <f>'Adaytum by Month'!G34</f>
        <v>13852.22</v>
      </c>
      <c r="H27" s="11">
        <f>'Adaytum by Month'!H34</f>
        <v>2100055.16</v>
      </c>
      <c r="I27" s="11">
        <f>'Adaytum by Month'!I34</f>
        <v>30725.77</v>
      </c>
      <c r="J27" s="11">
        <f>'Adaytum by Month'!J34</f>
        <v>-2084948.48</v>
      </c>
      <c r="K27" s="11">
        <f>'Adaytum by Month'!K34</f>
        <v>67955</v>
      </c>
      <c r="L27" s="11">
        <f>'Adaytum by Month'!L34</f>
        <v>29021</v>
      </c>
      <c r="M27" s="11">
        <f>'Adaytum by Month'!M34</f>
        <v>116622</v>
      </c>
      <c r="N27" s="11">
        <f>'Adaytum by Month'!N34</f>
        <v>29021</v>
      </c>
      <c r="O27" s="11">
        <f t="shared" si="2"/>
        <v>537421.30000000028</v>
      </c>
    </row>
    <row r="28" spans="1:15">
      <c r="A28" s="624"/>
      <c r="B28" s="6" t="s">
        <v>7</v>
      </c>
      <c r="C28" s="11">
        <f>'Adaytum by Month'!C35</f>
        <v>625481.71</v>
      </c>
      <c r="D28" s="11">
        <f>'Adaytum by Month'!D35</f>
        <v>-113961.29</v>
      </c>
      <c r="E28" s="11">
        <f>'Adaytum by Month'!E35</f>
        <v>881164.18</v>
      </c>
      <c r="F28" s="11">
        <f>'Adaytum by Month'!F35</f>
        <v>4237568</v>
      </c>
      <c r="G28" s="11">
        <f>'Adaytum by Month'!G35</f>
        <v>1128961.21</v>
      </c>
      <c r="H28" s="11">
        <f>'Adaytum by Month'!H35</f>
        <v>877476.6</v>
      </c>
      <c r="I28" s="11">
        <f>'Adaytum by Month'!I35</f>
        <v>312179.06</v>
      </c>
      <c r="J28" s="11">
        <f>'Adaytum by Month'!J35</f>
        <v>1954576.17</v>
      </c>
      <c r="K28" s="11">
        <f>'Adaytum by Month'!K35</f>
        <v>3444522</v>
      </c>
      <c r="L28" s="11">
        <f>'Adaytum by Month'!L35</f>
        <v>1244522</v>
      </c>
      <c r="M28" s="11">
        <f>'Adaytum by Month'!M35</f>
        <v>1244522</v>
      </c>
      <c r="N28" s="11">
        <f>'Adaytum by Month'!N35</f>
        <v>1244522</v>
      </c>
      <c r="O28" s="11">
        <f t="shared" si="2"/>
        <v>17081533.640000001</v>
      </c>
    </row>
    <row r="29" spans="1:15">
      <c r="A29" s="624"/>
      <c r="B29" s="6" t="s">
        <v>8</v>
      </c>
      <c r="C29" s="11">
        <f>'Adaytum by Month'!C36</f>
        <v>0</v>
      </c>
      <c r="D29" s="11">
        <f>'Adaytum by Month'!D36</f>
        <v>0</v>
      </c>
      <c r="E29" s="11">
        <f>'Adaytum by Month'!E36</f>
        <v>0</v>
      </c>
      <c r="F29" s="11">
        <f>'Adaytum by Month'!F36</f>
        <v>0</v>
      </c>
      <c r="G29" s="11">
        <f>'Adaytum by Month'!G36</f>
        <v>0</v>
      </c>
      <c r="H29" s="11">
        <f>'Adaytum by Month'!H36</f>
        <v>0</v>
      </c>
      <c r="I29" s="11">
        <f>'Adaytum by Month'!I36</f>
        <v>0</v>
      </c>
      <c r="J29" s="11">
        <f>'Adaytum by Month'!J36</f>
        <v>0</v>
      </c>
      <c r="K29" s="11">
        <f>'Adaytum by Month'!K36</f>
        <v>0</v>
      </c>
      <c r="L29" s="11">
        <f>'Adaytum by Month'!L36</f>
        <v>0</v>
      </c>
      <c r="M29" s="11">
        <f>'Adaytum by Month'!M36</f>
        <v>0</v>
      </c>
      <c r="N29" s="11">
        <f>'Adaytum by Month'!N36</f>
        <v>0</v>
      </c>
      <c r="O29" s="11">
        <f t="shared" si="2"/>
        <v>0</v>
      </c>
    </row>
    <row r="30" spans="1:15">
      <c r="A30" s="624"/>
      <c r="B30" s="6" t="s">
        <v>9</v>
      </c>
      <c r="C30" s="11">
        <f>'Adaytum by Month'!C37</f>
        <v>2285.5</v>
      </c>
      <c r="D30" s="11">
        <f>'Adaytum by Month'!D37</f>
        <v>21896.71</v>
      </c>
      <c r="E30" s="11">
        <f>'Adaytum by Month'!E37</f>
        <v>240910.32</v>
      </c>
      <c r="F30" s="11">
        <f>'Adaytum by Month'!F37</f>
        <v>38494.910000000003</v>
      </c>
      <c r="G30" s="11">
        <f>'Adaytum by Month'!G37</f>
        <v>6917.53</v>
      </c>
      <c r="H30" s="11">
        <f>'Adaytum by Month'!H37</f>
        <v>1713.33</v>
      </c>
      <c r="I30" s="11">
        <f>'Adaytum by Month'!I37</f>
        <v>16224.89</v>
      </c>
      <c r="J30" s="11">
        <f>'Adaytum by Month'!J37</f>
        <v>7836.25</v>
      </c>
      <c r="K30" s="11">
        <f>'Adaytum by Month'!K37</f>
        <v>7878</v>
      </c>
      <c r="L30" s="11">
        <f>'Adaytum by Month'!L37</f>
        <v>7878</v>
      </c>
      <c r="M30" s="11">
        <f>'Adaytum by Month'!M37</f>
        <v>7878</v>
      </c>
      <c r="N30" s="11">
        <f>'Adaytum by Month'!N37</f>
        <v>7876</v>
      </c>
      <c r="O30" s="11">
        <f t="shared" si="2"/>
        <v>367789.44000000012</v>
      </c>
    </row>
    <row r="31" spans="1:15">
      <c r="A31" s="624"/>
      <c r="B31" s="6" t="s">
        <v>10</v>
      </c>
      <c r="C31" s="11">
        <f>'Adaytum by Month'!C38</f>
        <v>3882.39</v>
      </c>
      <c r="D31" s="11">
        <f>'Adaytum by Month'!D38</f>
        <v>3476.91</v>
      </c>
      <c r="E31" s="11">
        <f>'Adaytum by Month'!E38</f>
        <v>5057.8999999999996</v>
      </c>
      <c r="F31" s="11">
        <f>'Adaytum by Month'!F38</f>
        <v>1372.48</v>
      </c>
      <c r="G31" s="11">
        <f>'Adaytum by Month'!G38</f>
        <v>5841.27</v>
      </c>
      <c r="H31" s="11">
        <f>'Adaytum by Month'!H38</f>
        <v>5821.83</v>
      </c>
      <c r="I31" s="11">
        <f>'Adaytum by Month'!I38</f>
        <v>5053.55</v>
      </c>
      <c r="J31" s="11">
        <f>'Adaytum by Month'!J38</f>
        <v>11379.82</v>
      </c>
      <c r="K31" s="11">
        <f>'Adaytum by Month'!K38</f>
        <v>3980</v>
      </c>
      <c r="L31" s="11">
        <f>'Adaytum by Month'!L38</f>
        <v>3980</v>
      </c>
      <c r="M31" s="11">
        <f>'Adaytum by Month'!M38</f>
        <v>3980</v>
      </c>
      <c r="N31" s="11">
        <f>'Adaytum by Month'!N38</f>
        <v>3980</v>
      </c>
      <c r="O31" s="11">
        <f t="shared" si="2"/>
        <v>57806.149999999994</v>
      </c>
    </row>
    <row r="32" spans="1:15">
      <c r="A32" s="624"/>
      <c r="B32" s="6" t="s">
        <v>11</v>
      </c>
      <c r="C32" s="11">
        <f>'Adaytum by Month'!C39</f>
        <v>0</v>
      </c>
      <c r="D32" s="11">
        <f>'Adaytum by Month'!D39</f>
        <v>0</v>
      </c>
      <c r="E32" s="11">
        <f>'Adaytum by Month'!E39</f>
        <v>0</v>
      </c>
      <c r="F32" s="11">
        <f>'Adaytum by Month'!F39</f>
        <v>0</v>
      </c>
      <c r="G32" s="11">
        <f>'Adaytum by Month'!G39</f>
        <v>0</v>
      </c>
      <c r="H32" s="11">
        <f>'Adaytum by Month'!H39</f>
        <v>0</v>
      </c>
      <c r="I32" s="11">
        <f>'Adaytum by Month'!I39</f>
        <v>0</v>
      </c>
      <c r="J32" s="11">
        <f>'Adaytum by Month'!J39</f>
        <v>0</v>
      </c>
      <c r="K32" s="11">
        <f>'Adaytum by Month'!K39</f>
        <v>0</v>
      </c>
      <c r="L32" s="11">
        <f>'Adaytum by Month'!L39</f>
        <v>0</v>
      </c>
      <c r="M32" s="11">
        <f>'Adaytum by Month'!M39</f>
        <v>0</v>
      </c>
      <c r="N32" s="11">
        <f>'Adaytum by Month'!N39</f>
        <v>0</v>
      </c>
      <c r="O32" s="11">
        <f t="shared" si="2"/>
        <v>0</v>
      </c>
    </row>
    <row r="33" spans="1:15" ht="13.8" thickBot="1">
      <c r="A33" s="624"/>
      <c r="B33" s="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>
      <c r="A34" s="624"/>
      <c r="B34" s="10" t="s">
        <v>12</v>
      </c>
      <c r="C34" s="18">
        <f t="shared" ref="C34:O34" si="3">SUM(C24:C32)</f>
        <v>1068755.3299999998</v>
      </c>
      <c r="D34" s="18">
        <f t="shared" si="3"/>
        <v>602641.46</v>
      </c>
      <c r="E34" s="18">
        <f t="shared" si="3"/>
        <v>2212854.17</v>
      </c>
      <c r="F34" s="18">
        <f t="shared" si="3"/>
        <v>4806998.040000001</v>
      </c>
      <c r="G34" s="18">
        <f t="shared" si="3"/>
        <v>1778927.61</v>
      </c>
      <c r="H34" s="18">
        <f t="shared" si="3"/>
        <v>3480516.47</v>
      </c>
      <c r="I34" s="18">
        <f t="shared" si="3"/>
        <v>848753.92</v>
      </c>
      <c r="J34" s="18">
        <f t="shared" si="3"/>
        <v>383096.33</v>
      </c>
      <c r="K34" s="18">
        <f t="shared" si="3"/>
        <v>4093584.5192809375</v>
      </c>
      <c r="L34" s="18">
        <f t="shared" si="3"/>
        <v>1850152.5192806476</v>
      </c>
      <c r="M34" s="18">
        <f t="shared" si="3"/>
        <v>1970972.5817815121</v>
      </c>
      <c r="N34" s="18">
        <f t="shared" si="3"/>
        <v>1912082.6442820865</v>
      </c>
      <c r="O34" s="18">
        <f t="shared" si="3"/>
        <v>25009335.594625186</v>
      </c>
    </row>
    <row r="35" spans="1:15">
      <c r="A35" s="7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>
      <c r="A36" s="7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>
      <c r="A37" s="624" t="s">
        <v>24</v>
      </c>
      <c r="B37" s="6" t="s">
        <v>2</v>
      </c>
      <c r="C37" s="11">
        <f t="shared" ref="C37:O37" si="4">-C24+C11</f>
        <v>-29052.68538861553</v>
      </c>
      <c r="D37" s="11">
        <f t="shared" si="4"/>
        <v>-266623.41196990182</v>
      </c>
      <c r="E37" s="11">
        <f t="shared" si="4"/>
        <v>-456499.76196990191</v>
      </c>
      <c r="F37" s="11">
        <f t="shared" si="4"/>
        <v>-122352.76196990185</v>
      </c>
      <c r="G37" s="11">
        <f t="shared" si="4"/>
        <v>-212565.63196990191</v>
      </c>
      <c r="H37" s="11">
        <f t="shared" si="4"/>
        <v>-72305.181969901896</v>
      </c>
      <c r="I37" s="11">
        <f t="shared" si="4"/>
        <v>-58231.031969901873</v>
      </c>
      <c r="J37" s="11">
        <f t="shared" si="4"/>
        <v>-101476.69196990185</v>
      </c>
      <c r="K37" s="11">
        <f t="shared" si="4"/>
        <v>-148751.24125083955</v>
      </c>
      <c r="L37" s="11">
        <f t="shared" si="4"/>
        <v>-144251.24125054956</v>
      </c>
      <c r="M37" s="11">
        <f t="shared" si="4"/>
        <v>-177470.303751414</v>
      </c>
      <c r="N37" s="11">
        <f t="shared" si="4"/>
        <v>-206189.36625198839</v>
      </c>
      <c r="O37" s="11">
        <f t="shared" si="4"/>
        <v>-1995769.3116827207</v>
      </c>
    </row>
    <row r="38" spans="1:15">
      <c r="A38" s="624"/>
      <c r="B38" s="6" t="s">
        <v>4</v>
      </c>
      <c r="C38" s="11">
        <f t="shared" ref="C38:O38" si="5">-C25+C12</f>
        <v>-11678.75</v>
      </c>
      <c r="D38" s="11">
        <f t="shared" si="5"/>
        <v>-22766.410000000003</v>
      </c>
      <c r="E38" s="11">
        <f t="shared" si="5"/>
        <v>-29283.309999999998</v>
      </c>
      <c r="F38" s="11">
        <f t="shared" si="5"/>
        <v>-1816.7599999999984</v>
      </c>
      <c r="G38" s="11">
        <f t="shared" si="5"/>
        <v>-20166.099999999999</v>
      </c>
      <c r="H38" s="11">
        <f t="shared" si="5"/>
        <v>-21314.620000000003</v>
      </c>
      <c r="I38" s="11">
        <f t="shared" si="5"/>
        <v>-33285.94</v>
      </c>
      <c r="J38" s="11">
        <f t="shared" si="5"/>
        <v>1052.7200000000012</v>
      </c>
      <c r="K38" s="11">
        <f t="shared" si="5"/>
        <v>-23783</v>
      </c>
      <c r="L38" s="11">
        <f t="shared" si="5"/>
        <v>-23785</v>
      </c>
      <c r="M38" s="11">
        <f t="shared" si="5"/>
        <v>-23785</v>
      </c>
      <c r="N38" s="11">
        <f t="shared" si="5"/>
        <v>-23779</v>
      </c>
      <c r="O38" s="11">
        <f t="shared" si="5"/>
        <v>-234391.17000000004</v>
      </c>
    </row>
    <row r="39" spans="1:15">
      <c r="A39" s="624"/>
      <c r="B39" s="6" t="s">
        <v>5</v>
      </c>
      <c r="C39" s="11">
        <f t="shared" ref="C39:O39" si="6">-C26+C13</f>
        <v>-1311.33</v>
      </c>
      <c r="D39" s="11">
        <f t="shared" si="6"/>
        <v>-793.52000000000044</v>
      </c>
      <c r="E39" s="11">
        <f t="shared" si="6"/>
        <v>-1306.5200000000004</v>
      </c>
      <c r="F39" s="11">
        <f t="shared" si="6"/>
        <v>1338.81</v>
      </c>
      <c r="G39" s="11">
        <f t="shared" si="6"/>
        <v>3565.63</v>
      </c>
      <c r="H39" s="11">
        <f t="shared" si="6"/>
        <v>-7640.4699999999993</v>
      </c>
      <c r="I39" s="11">
        <f t="shared" si="6"/>
        <v>1135.5999999999999</v>
      </c>
      <c r="J39" s="11">
        <f t="shared" si="6"/>
        <v>360.68000000000029</v>
      </c>
      <c r="K39" s="11">
        <f t="shared" si="6"/>
        <v>-2526</v>
      </c>
      <c r="L39" s="11">
        <f t="shared" si="6"/>
        <v>-2526</v>
      </c>
      <c r="M39" s="11">
        <f t="shared" si="6"/>
        <v>-2526</v>
      </c>
      <c r="N39" s="11">
        <f t="shared" si="6"/>
        <v>-2526</v>
      </c>
      <c r="O39" s="11">
        <f t="shared" si="6"/>
        <v>-14755.119999999995</v>
      </c>
    </row>
    <row r="40" spans="1:15">
      <c r="A40" s="624"/>
      <c r="B40" s="6" t="s">
        <v>6</v>
      </c>
      <c r="C40" s="11">
        <f t="shared" ref="C40:O40" si="7">-C27+C14</f>
        <v>-5520.5599999999995</v>
      </c>
      <c r="D40" s="11">
        <f t="shared" si="7"/>
        <v>-1101.509999999982</v>
      </c>
      <c r="E40" s="11">
        <f t="shared" si="7"/>
        <v>-198687.9</v>
      </c>
      <c r="F40" s="11">
        <f t="shared" si="7"/>
        <v>-6787.66</v>
      </c>
      <c r="G40" s="11">
        <f t="shared" si="7"/>
        <v>-8097.2199999999993</v>
      </c>
      <c r="H40" s="11">
        <f t="shared" si="7"/>
        <v>-2094300.1600000001</v>
      </c>
      <c r="I40" s="11">
        <f t="shared" si="7"/>
        <v>-24970.77</v>
      </c>
      <c r="J40" s="11">
        <f t="shared" si="7"/>
        <v>2090703.48</v>
      </c>
      <c r="K40" s="11">
        <f t="shared" si="7"/>
        <v>-62200</v>
      </c>
      <c r="L40" s="11">
        <f t="shared" si="7"/>
        <v>-23266</v>
      </c>
      <c r="M40" s="11">
        <f t="shared" si="7"/>
        <v>-110867</v>
      </c>
      <c r="N40" s="11">
        <f t="shared" si="7"/>
        <v>-23266</v>
      </c>
      <c r="O40" s="11">
        <f t="shared" si="7"/>
        <v>-468361.30000000028</v>
      </c>
    </row>
    <row r="41" spans="1:15">
      <c r="A41" s="624"/>
      <c r="B41" s="6" t="s">
        <v>7</v>
      </c>
      <c r="C41" s="11">
        <f t="shared" ref="C41:O41" si="8">-C28+C15</f>
        <v>469183.29000000004</v>
      </c>
      <c r="D41" s="11">
        <f t="shared" si="8"/>
        <v>1208626.29</v>
      </c>
      <c r="E41" s="11">
        <f t="shared" si="8"/>
        <v>213500.81999999995</v>
      </c>
      <c r="F41" s="11">
        <f t="shared" si="8"/>
        <v>-3142903</v>
      </c>
      <c r="G41" s="11">
        <f t="shared" si="8"/>
        <v>-34296.209999999963</v>
      </c>
      <c r="H41" s="11">
        <f t="shared" si="8"/>
        <v>217188.40000000002</v>
      </c>
      <c r="I41" s="11">
        <f t="shared" si="8"/>
        <v>782485.94</v>
      </c>
      <c r="J41" s="11">
        <f t="shared" si="8"/>
        <v>-859911.16999999993</v>
      </c>
      <c r="K41" s="11">
        <f t="shared" si="8"/>
        <v>-2349857</v>
      </c>
      <c r="L41" s="11">
        <f t="shared" si="8"/>
        <v>-149857</v>
      </c>
      <c r="M41" s="11">
        <f t="shared" si="8"/>
        <v>-149857</v>
      </c>
      <c r="N41" s="11">
        <f t="shared" si="8"/>
        <v>-149857</v>
      </c>
      <c r="O41" s="11">
        <f t="shared" si="8"/>
        <v>-3945553.6400000006</v>
      </c>
    </row>
    <row r="42" spans="1:15">
      <c r="A42" s="624"/>
      <c r="B42" s="6" t="s">
        <v>8</v>
      </c>
      <c r="C42" s="11">
        <f t="shared" ref="C42:O42" si="9">-C29+C16</f>
        <v>0</v>
      </c>
      <c r="D42" s="11">
        <f t="shared" si="9"/>
        <v>0</v>
      </c>
      <c r="E42" s="11">
        <f t="shared" si="9"/>
        <v>0</v>
      </c>
      <c r="F42" s="11">
        <f t="shared" si="9"/>
        <v>0</v>
      </c>
      <c r="G42" s="11">
        <f t="shared" si="9"/>
        <v>0</v>
      </c>
      <c r="H42" s="11">
        <f t="shared" si="9"/>
        <v>0</v>
      </c>
      <c r="I42" s="11">
        <f t="shared" si="9"/>
        <v>0</v>
      </c>
      <c r="J42" s="11">
        <f t="shared" si="9"/>
        <v>0</v>
      </c>
      <c r="K42" s="11">
        <f t="shared" si="9"/>
        <v>0</v>
      </c>
      <c r="L42" s="11">
        <f t="shared" si="9"/>
        <v>0</v>
      </c>
      <c r="M42" s="11">
        <f t="shared" si="9"/>
        <v>0</v>
      </c>
      <c r="N42" s="11">
        <f t="shared" si="9"/>
        <v>0</v>
      </c>
      <c r="O42" s="11">
        <f t="shared" si="9"/>
        <v>0</v>
      </c>
    </row>
    <row r="43" spans="1:15">
      <c r="A43" s="624"/>
      <c r="B43" s="6" t="s">
        <v>9</v>
      </c>
      <c r="C43" s="11">
        <f t="shared" ref="C43:O43" si="10">-C30+C17</f>
        <v>33702.5</v>
      </c>
      <c r="D43" s="11">
        <f t="shared" si="10"/>
        <v>14091.29</v>
      </c>
      <c r="E43" s="11">
        <f t="shared" si="10"/>
        <v>-204922.32</v>
      </c>
      <c r="F43" s="11">
        <f t="shared" si="10"/>
        <v>-2506.9100000000035</v>
      </c>
      <c r="G43" s="11">
        <f t="shared" si="10"/>
        <v>29070.47</v>
      </c>
      <c r="H43" s="11">
        <f t="shared" si="10"/>
        <v>34274.67</v>
      </c>
      <c r="I43" s="11">
        <f t="shared" si="10"/>
        <v>19763.11</v>
      </c>
      <c r="J43" s="11">
        <f t="shared" si="10"/>
        <v>28151.75</v>
      </c>
      <c r="K43" s="11">
        <f t="shared" si="10"/>
        <v>28110</v>
      </c>
      <c r="L43" s="11">
        <f t="shared" si="10"/>
        <v>28110</v>
      </c>
      <c r="M43" s="11">
        <f t="shared" si="10"/>
        <v>28110</v>
      </c>
      <c r="N43" s="11">
        <f t="shared" si="10"/>
        <v>28112</v>
      </c>
      <c r="O43" s="11">
        <f t="shared" si="10"/>
        <v>64066.559999999881</v>
      </c>
    </row>
    <row r="44" spans="1:15">
      <c r="A44" s="624"/>
      <c r="B44" s="6" t="s">
        <v>10</v>
      </c>
      <c r="C44" s="11">
        <f t="shared" ref="C44:O44" si="11">-C31+C18</f>
        <v>3677.61</v>
      </c>
      <c r="D44" s="11">
        <f t="shared" si="11"/>
        <v>4083.09</v>
      </c>
      <c r="E44" s="11">
        <f t="shared" si="11"/>
        <v>2502.1000000000004</v>
      </c>
      <c r="F44" s="11">
        <f t="shared" si="11"/>
        <v>6187.52</v>
      </c>
      <c r="G44" s="11">
        <f t="shared" si="11"/>
        <v>1718.7299999999996</v>
      </c>
      <c r="H44" s="11">
        <f t="shared" si="11"/>
        <v>1738.17</v>
      </c>
      <c r="I44" s="11">
        <f t="shared" si="11"/>
        <v>2506.4499999999998</v>
      </c>
      <c r="J44" s="11">
        <f t="shared" si="11"/>
        <v>-3819.8199999999997</v>
      </c>
      <c r="K44" s="11">
        <f t="shared" si="11"/>
        <v>3580</v>
      </c>
      <c r="L44" s="11">
        <f t="shared" si="11"/>
        <v>3580</v>
      </c>
      <c r="M44" s="11">
        <f t="shared" si="11"/>
        <v>3580</v>
      </c>
      <c r="N44" s="11">
        <f t="shared" si="11"/>
        <v>3580</v>
      </c>
      <c r="O44" s="11">
        <f t="shared" si="11"/>
        <v>32913.850000000006</v>
      </c>
    </row>
    <row r="45" spans="1:15">
      <c r="A45" s="624"/>
      <c r="B45" s="6" t="s">
        <v>11</v>
      </c>
      <c r="C45" s="11">
        <f t="shared" ref="C45:O45" si="12">-C32+C19</f>
        <v>0</v>
      </c>
      <c r="D45" s="11">
        <f t="shared" si="12"/>
        <v>0</v>
      </c>
      <c r="E45" s="11">
        <f t="shared" si="12"/>
        <v>0</v>
      </c>
      <c r="F45" s="11">
        <f t="shared" si="12"/>
        <v>0</v>
      </c>
      <c r="G45" s="11">
        <f t="shared" si="12"/>
        <v>0</v>
      </c>
      <c r="H45" s="11">
        <f t="shared" si="12"/>
        <v>0</v>
      </c>
      <c r="I45" s="11">
        <f t="shared" si="12"/>
        <v>0</v>
      </c>
      <c r="J45" s="11">
        <f t="shared" si="12"/>
        <v>0</v>
      </c>
      <c r="K45" s="11">
        <f t="shared" si="12"/>
        <v>0</v>
      </c>
      <c r="L45" s="11">
        <f t="shared" si="12"/>
        <v>0</v>
      </c>
      <c r="M45" s="11">
        <f t="shared" si="12"/>
        <v>0</v>
      </c>
      <c r="N45" s="11">
        <f t="shared" si="12"/>
        <v>0</v>
      </c>
      <c r="O45" s="11">
        <f t="shared" si="12"/>
        <v>0</v>
      </c>
    </row>
    <row r="46" spans="1:15" ht="13.8" thickBot="1">
      <c r="A46" s="624"/>
      <c r="B46" s="9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>
      <c r="A47" s="624"/>
      <c r="B47" s="10" t="s">
        <v>12</v>
      </c>
      <c r="C47" s="18">
        <f t="shared" ref="C47:O47" si="13">SUM(C37:C46)</f>
        <v>459000.07461138448</v>
      </c>
      <c r="D47" s="18">
        <f t="shared" si="13"/>
        <v>935515.81803009822</v>
      </c>
      <c r="E47" s="18">
        <f t="shared" si="13"/>
        <v>-674696.89196990209</v>
      </c>
      <c r="F47" s="18">
        <f t="shared" si="13"/>
        <v>-3268840.7619699021</v>
      </c>
      <c r="G47" s="18">
        <f t="shared" si="13"/>
        <v>-240770.33196990186</v>
      </c>
      <c r="H47" s="18">
        <f t="shared" si="13"/>
        <v>-1942359.1919699023</v>
      </c>
      <c r="I47" s="18">
        <f t="shared" si="13"/>
        <v>689403.35803009802</v>
      </c>
      <c r="J47" s="18">
        <f t="shared" si="13"/>
        <v>1155060.9480300981</v>
      </c>
      <c r="K47" s="18">
        <f t="shared" si="13"/>
        <v>-2555427.2412508396</v>
      </c>
      <c r="L47" s="18">
        <f t="shared" si="13"/>
        <v>-311995.24125054956</v>
      </c>
      <c r="M47" s="18">
        <f t="shared" si="13"/>
        <v>-432815.303751414</v>
      </c>
      <c r="N47" s="18">
        <f t="shared" si="13"/>
        <v>-373925.36625198839</v>
      </c>
      <c r="O47" s="18">
        <f t="shared" si="13"/>
        <v>-6561850.1316827228</v>
      </c>
    </row>
    <row r="48" spans="1:15">
      <c r="A48" s="7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3:13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</sheetData>
  <mergeCells count="3">
    <mergeCell ref="A11:A21"/>
    <mergeCell ref="A24:A34"/>
    <mergeCell ref="A37:A47"/>
  </mergeCells>
  <phoneticPr fontId="0" type="noConversion"/>
  <pageMargins left="0.75" right="0.75" top="0.55000000000000004" bottom="0.52" header="0.5" footer="0.5"/>
  <pageSetup paperSize="9" scale="62" orientation="landscape" r:id="rId1"/>
  <headerFooter alignWithMargins="0">
    <oddFooter>&amp;L&amp;9Enron Europe Confidential&amp;C&amp;9Source: Financial Planning and Analysis&amp;R&amp;9Printed : 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Z122"/>
  <sheetViews>
    <sheetView topLeftCell="A46" zoomScale="75" workbookViewId="0">
      <selection activeCell="F23" sqref="F23"/>
    </sheetView>
  </sheetViews>
  <sheetFormatPr defaultColWidth="9.109375" defaultRowHeight="13.2"/>
  <cols>
    <col min="1" max="1" width="12" style="14" customWidth="1"/>
    <col min="2" max="2" width="6.33203125" style="14" customWidth="1"/>
    <col min="3" max="3" width="22.6640625" style="14" customWidth="1"/>
    <col min="4" max="4" width="23.5546875" style="14" customWidth="1"/>
    <col min="5" max="5" width="11" style="14" customWidth="1"/>
    <col min="6" max="6" width="15.44140625" style="14" customWidth="1"/>
    <col min="7" max="7" width="11.33203125" style="14" customWidth="1"/>
    <col min="8" max="8" width="21.5546875" style="14" customWidth="1"/>
    <col min="9" max="9" width="11" style="14" customWidth="1"/>
    <col min="10" max="10" width="21.33203125" style="14" customWidth="1"/>
    <col min="11" max="11" width="12.44140625" style="14" customWidth="1"/>
    <col min="12" max="12" width="22.6640625" style="14" customWidth="1"/>
    <col min="13" max="13" width="15.88671875" style="14" customWidth="1"/>
    <col min="14" max="14" width="12.109375" style="14" customWidth="1"/>
    <col min="15" max="15" width="26" style="14" customWidth="1"/>
    <col min="16" max="16" width="12.88671875" style="14" bestFit="1" customWidth="1"/>
    <col min="17" max="18" width="12" style="14" customWidth="1"/>
    <col min="19" max="16384" width="9.109375" style="14"/>
  </cols>
  <sheetData>
    <row r="1" spans="1:26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59"/>
      <c r="S1" s="126"/>
      <c r="T1" s="126"/>
      <c r="U1" s="126"/>
      <c r="V1" s="126"/>
      <c r="W1" s="126"/>
      <c r="X1" s="126"/>
      <c r="Y1" s="126"/>
      <c r="Z1" s="126"/>
    </row>
    <row r="2" spans="1:26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60"/>
      <c r="S2" s="126"/>
      <c r="T2" s="126"/>
      <c r="U2" s="126"/>
      <c r="V2" s="126"/>
      <c r="W2" s="126"/>
      <c r="X2" s="126"/>
      <c r="Y2" s="126"/>
      <c r="Z2" s="126"/>
    </row>
    <row r="3" spans="1:26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60"/>
      <c r="S3" s="126"/>
      <c r="T3" s="126"/>
      <c r="U3" s="126"/>
      <c r="V3" s="126"/>
      <c r="W3" s="126"/>
      <c r="X3" s="126"/>
      <c r="Y3" s="126"/>
      <c r="Z3" s="126"/>
    </row>
    <row r="4" spans="1:26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60"/>
      <c r="S4" s="126"/>
      <c r="T4" s="126"/>
      <c r="U4" s="126"/>
      <c r="V4" s="126"/>
      <c r="W4" s="126"/>
      <c r="X4" s="126"/>
      <c r="Y4" s="126"/>
      <c r="Z4" s="126"/>
    </row>
    <row r="5" spans="1:26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60"/>
      <c r="S5" s="126"/>
      <c r="T5" s="126"/>
      <c r="U5" s="126"/>
      <c r="V5" s="126"/>
      <c r="W5" s="126"/>
      <c r="X5" s="126"/>
      <c r="Y5" s="126"/>
      <c r="Z5" s="126"/>
    </row>
    <row r="6" spans="1:26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60"/>
      <c r="S6" s="126"/>
      <c r="T6" s="126"/>
      <c r="U6" s="126"/>
      <c r="V6" s="126"/>
      <c r="W6" s="126"/>
      <c r="X6" s="126"/>
      <c r="Y6" s="126"/>
      <c r="Z6" s="126"/>
    </row>
    <row r="7" spans="1:26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60"/>
      <c r="S7" s="126"/>
      <c r="T7" s="126"/>
      <c r="U7" s="126"/>
      <c r="V7" s="126"/>
      <c r="W7" s="126"/>
      <c r="X7" s="126"/>
      <c r="Y7" s="126"/>
      <c r="Z7" s="126"/>
    </row>
    <row r="8" spans="1:26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60"/>
      <c r="S8" s="126"/>
      <c r="T8" s="126"/>
      <c r="U8" s="126"/>
      <c r="V8" s="126"/>
      <c r="W8" s="126"/>
      <c r="X8" s="126"/>
      <c r="Y8" s="126"/>
      <c r="Z8" s="126"/>
    </row>
    <row r="9" spans="1:26" s="6" customFormat="1" ht="13.8" thickBot="1">
      <c r="A9" s="518"/>
      <c r="B9" s="164"/>
      <c r="C9" s="164"/>
      <c r="D9" s="164"/>
      <c r="E9" s="164"/>
      <c r="F9" s="164"/>
      <c r="G9" s="164"/>
      <c r="H9" s="164"/>
      <c r="J9" s="164"/>
      <c r="K9" s="164"/>
      <c r="L9" s="164"/>
      <c r="M9" s="164"/>
      <c r="N9" s="164"/>
      <c r="O9" s="164"/>
      <c r="P9" s="164"/>
      <c r="Q9" s="164"/>
      <c r="R9" s="519"/>
      <c r="S9" s="164"/>
      <c r="T9" s="164"/>
      <c r="U9" s="164"/>
      <c r="V9" s="164"/>
      <c r="W9" s="164"/>
      <c r="X9" s="164"/>
      <c r="Y9" s="164"/>
      <c r="Z9" s="164"/>
    </row>
    <row r="10" spans="1:26" s="6" customFormat="1" ht="15.6">
      <c r="A10" s="518"/>
      <c r="B10" s="164"/>
      <c r="C10" s="520"/>
      <c r="D10" s="521"/>
      <c r="E10" s="521"/>
      <c r="F10" s="522"/>
      <c r="G10" s="521"/>
      <c r="H10" s="521"/>
      <c r="I10" s="521"/>
      <c r="J10" s="521"/>
      <c r="K10" s="521"/>
      <c r="L10" s="521"/>
      <c r="M10" s="523"/>
      <c r="N10" s="164"/>
      <c r="O10" s="164"/>
      <c r="P10" s="164"/>
      <c r="Q10" s="164"/>
      <c r="R10" s="519"/>
      <c r="S10" s="164"/>
      <c r="T10" s="164"/>
      <c r="U10" s="164"/>
      <c r="V10" s="164"/>
      <c r="W10" s="164"/>
      <c r="X10" s="164"/>
      <c r="Y10" s="164"/>
      <c r="Z10" s="164"/>
    </row>
    <row r="11" spans="1:26" s="6" customFormat="1" ht="13.8" thickBot="1">
      <c r="A11" s="518"/>
      <c r="B11" s="164"/>
      <c r="C11" s="518"/>
      <c r="D11" s="164"/>
      <c r="E11" s="164"/>
      <c r="F11" s="164"/>
      <c r="G11" s="164"/>
      <c r="H11" s="164"/>
      <c r="I11" s="164"/>
      <c r="J11" s="164"/>
      <c r="K11" s="164"/>
      <c r="L11" s="164"/>
      <c r="M11" s="519"/>
      <c r="N11" s="164"/>
      <c r="O11" s="164"/>
      <c r="P11" s="164"/>
      <c r="Q11" s="164"/>
      <c r="R11" s="519"/>
    </row>
    <row r="12" spans="1:26" s="6" customFormat="1" ht="31.5" customHeight="1">
      <c r="A12" s="518"/>
      <c r="B12" s="164"/>
      <c r="C12" s="518"/>
      <c r="D12" s="524">
        <v>2000</v>
      </c>
      <c r="E12" s="525"/>
      <c r="F12" s="526" t="s">
        <v>85</v>
      </c>
      <c r="G12" s="527"/>
      <c r="H12" s="361">
        <v>2001</v>
      </c>
      <c r="I12" s="164"/>
      <c r="J12" s="361">
        <v>2002</v>
      </c>
      <c r="K12" s="164"/>
      <c r="L12" s="361" t="s">
        <v>90</v>
      </c>
      <c r="M12" s="519"/>
      <c r="O12" s="164"/>
      <c r="P12" s="164"/>
      <c r="Q12" s="164"/>
      <c r="R12" s="519"/>
    </row>
    <row r="13" spans="1:26" s="6" customFormat="1" ht="7.5" customHeight="1" thickBot="1">
      <c r="A13" s="518"/>
      <c r="B13" s="164"/>
      <c r="C13" s="518"/>
      <c r="D13" s="528"/>
      <c r="E13" s="529"/>
      <c r="F13" s="526"/>
      <c r="G13" s="529"/>
      <c r="H13" s="528"/>
      <c r="I13" s="164"/>
      <c r="J13" s="362"/>
      <c r="K13" s="164"/>
      <c r="L13" s="362"/>
      <c r="M13" s="519"/>
      <c r="O13" s="164"/>
      <c r="P13" s="164"/>
      <c r="Q13" s="164"/>
      <c r="R13" s="519"/>
    </row>
    <row r="14" spans="1:26" s="6" customFormat="1" ht="21" customHeight="1">
      <c r="A14" s="518"/>
      <c r="B14" s="164"/>
      <c r="C14" s="518"/>
      <c r="D14" s="358">
        <f>+'Input Data'!F51/1000</f>
        <v>32769.881000000001</v>
      </c>
      <c r="E14" s="530"/>
      <c r="F14" s="530" t="s">
        <v>25</v>
      </c>
      <c r="G14" s="530"/>
      <c r="H14" s="358">
        <f>+'Adaytum by Month'!Q40/1000</f>
        <v>25009.335594625187</v>
      </c>
      <c r="I14" s="531"/>
      <c r="J14" s="358">
        <v>18579</v>
      </c>
      <c r="K14" s="531"/>
      <c r="L14" s="358">
        <f>+J14-H14</f>
        <v>-6430.3355946251868</v>
      </c>
      <c r="M14" s="519"/>
      <c r="O14" s="164"/>
      <c r="P14" s="164"/>
      <c r="Q14" s="164"/>
      <c r="R14" s="519"/>
    </row>
    <row r="15" spans="1:26" s="6" customFormat="1" ht="18.75" customHeight="1">
      <c r="A15" s="518"/>
      <c r="B15" s="164"/>
      <c r="C15" s="518"/>
      <c r="D15" s="359">
        <f>+'Input Data'!F13/1000</f>
        <v>0</v>
      </c>
      <c r="E15" s="532"/>
      <c r="F15" s="530" t="s">
        <v>244</v>
      </c>
      <c r="G15" s="532"/>
      <c r="H15" s="359">
        <f>+'Input Data'!H13/1000</f>
        <v>1499.8571428571429</v>
      </c>
      <c r="I15" s="531"/>
      <c r="J15" s="359">
        <f>+'Input Data'!J13/1000</f>
        <v>469.13299999999998</v>
      </c>
      <c r="K15" s="531"/>
      <c r="L15" s="243">
        <f>+J15-H15</f>
        <v>-1030.7241428571429</v>
      </c>
      <c r="M15" s="519"/>
      <c r="O15" s="164"/>
      <c r="P15" s="533"/>
      <c r="Q15" s="533"/>
      <c r="R15" s="534"/>
      <c r="S15" s="535"/>
      <c r="T15" s="535"/>
      <c r="U15" s="535"/>
      <c r="V15" s="535"/>
      <c r="W15" s="535"/>
      <c r="X15" s="535"/>
      <c r="Y15" s="535"/>
      <c r="Z15" s="164"/>
    </row>
    <row r="16" spans="1:26" s="6" customFormat="1" ht="22.5" customHeight="1" thickBot="1">
      <c r="A16" s="518"/>
      <c r="B16" s="164"/>
      <c r="C16" s="518"/>
      <c r="D16" s="359">
        <f>-'Input Data'!F15/1000</f>
        <v>0</v>
      </c>
      <c r="E16" s="531"/>
      <c r="F16" s="530" t="s">
        <v>95</v>
      </c>
      <c r="G16" s="532"/>
      <c r="H16" s="359">
        <f>+'Input Data'!H15/1000</f>
        <v>0</v>
      </c>
      <c r="I16" s="531"/>
      <c r="J16" s="359">
        <f>+'Input Data'!J15/1000</f>
        <v>0</v>
      </c>
      <c r="K16" s="531"/>
      <c r="L16" s="363">
        <f>+J16-H16</f>
        <v>0</v>
      </c>
      <c r="M16" s="519"/>
      <c r="O16" s="164"/>
      <c r="P16" s="533"/>
      <c r="Q16" s="533"/>
      <c r="R16" s="534"/>
      <c r="S16" s="535"/>
      <c r="T16" s="535"/>
      <c r="U16" s="535"/>
      <c r="V16" s="535"/>
      <c r="W16" s="535"/>
      <c r="X16" s="535"/>
      <c r="Y16" s="535"/>
      <c r="Z16" s="164"/>
    </row>
    <row r="17" spans="1:26" s="6" customFormat="1" ht="22.5" customHeight="1" thickBot="1">
      <c r="A17" s="518"/>
      <c r="B17" s="164"/>
      <c r="C17" s="518"/>
      <c r="D17" s="360">
        <f>+D14+D15-D16</f>
        <v>32769.881000000001</v>
      </c>
      <c r="E17" s="536"/>
      <c r="F17" s="530" t="s">
        <v>245</v>
      </c>
      <c r="G17" s="536"/>
      <c r="H17" s="360">
        <f>+H14+H15-H16</f>
        <v>26509.192737482328</v>
      </c>
      <c r="I17" s="536"/>
      <c r="J17" s="360">
        <f>+J14+J15-J16</f>
        <v>19048.133000000002</v>
      </c>
      <c r="K17" s="536"/>
      <c r="L17" s="364">
        <f>+J17-H17</f>
        <v>-7461.0597374823265</v>
      </c>
      <c r="M17" s="519"/>
      <c r="O17" s="164"/>
      <c r="P17" s="537"/>
      <c r="Q17" s="537"/>
      <c r="R17" s="538"/>
      <c r="S17" s="537"/>
      <c r="T17" s="537"/>
      <c r="U17" s="537"/>
      <c r="V17" s="537"/>
      <c r="W17" s="537"/>
      <c r="X17" s="537"/>
      <c r="Y17" s="537"/>
      <c r="Z17" s="164"/>
    </row>
    <row r="18" spans="1:26" s="6" customFormat="1" ht="15">
      <c r="A18" s="518"/>
      <c r="B18" s="539"/>
      <c r="C18" s="518"/>
      <c r="D18" s="164"/>
      <c r="E18" s="164"/>
      <c r="F18" s="164"/>
      <c r="G18" s="164"/>
      <c r="H18" s="164"/>
      <c r="I18" s="164"/>
      <c r="J18" s="164"/>
      <c r="K18" s="164"/>
      <c r="L18" s="164"/>
      <c r="M18" s="519"/>
      <c r="O18" s="164"/>
      <c r="P18" s="537"/>
      <c r="Q18" s="537"/>
      <c r="R18" s="538"/>
      <c r="S18" s="537"/>
      <c r="T18" s="537"/>
      <c r="U18" s="537"/>
      <c r="V18" s="537"/>
      <c r="W18" s="537"/>
      <c r="X18" s="537"/>
      <c r="Y18" s="537"/>
      <c r="Z18" s="164"/>
    </row>
    <row r="19" spans="1:26" s="6" customFormat="1">
      <c r="A19" s="518"/>
      <c r="B19" s="164"/>
      <c r="C19" s="540" t="s">
        <v>34</v>
      </c>
      <c r="D19" s="529">
        <f>+'Adaytum Headcount'!Q32</f>
        <v>40</v>
      </c>
      <c r="E19" s="529"/>
      <c r="F19" s="529"/>
      <c r="G19" s="529"/>
      <c r="H19" s="529">
        <f>+'Adaytum Headcount'!E25</f>
        <v>47</v>
      </c>
      <c r="I19" s="529"/>
      <c r="J19" s="541">
        <f>+'Adaytum  Detail 2002'!E15</f>
        <v>36</v>
      </c>
      <c r="K19" s="529"/>
      <c r="L19" s="542">
        <f>J19-H19</f>
        <v>-11</v>
      </c>
      <c r="M19" s="519"/>
      <c r="O19" s="164"/>
      <c r="P19" s="537"/>
      <c r="Q19" s="537"/>
      <c r="R19" s="538"/>
      <c r="S19" s="537"/>
      <c r="T19" s="537"/>
      <c r="U19" s="537"/>
      <c r="V19" s="537"/>
      <c r="W19" s="537"/>
      <c r="X19" s="537"/>
      <c r="Y19" s="537"/>
      <c r="Z19" s="164"/>
    </row>
    <row r="20" spans="1:26" s="6" customFormat="1">
      <c r="A20" s="518"/>
      <c r="B20" s="164"/>
      <c r="C20" s="543"/>
      <c r="D20" s="529"/>
      <c r="E20" s="529"/>
      <c r="F20" s="529"/>
      <c r="G20" s="529"/>
      <c r="H20" s="529"/>
      <c r="I20" s="529"/>
      <c r="J20" s="541"/>
      <c r="K20" s="529"/>
      <c r="L20" s="542"/>
      <c r="M20" s="519"/>
      <c r="O20" s="164"/>
      <c r="P20" s="537"/>
      <c r="Q20" s="537"/>
      <c r="R20" s="538"/>
      <c r="S20" s="537"/>
      <c r="T20" s="537"/>
      <c r="U20" s="537"/>
      <c r="V20" s="537"/>
      <c r="W20" s="537"/>
      <c r="X20" s="537"/>
      <c r="Y20" s="537"/>
      <c r="Z20" s="164"/>
    </row>
    <row r="21" spans="1:26" s="6" customFormat="1">
      <c r="A21" s="518"/>
      <c r="B21" s="164"/>
      <c r="C21" s="540" t="s">
        <v>256</v>
      </c>
      <c r="E21" s="529"/>
      <c r="F21" s="529"/>
      <c r="G21" s="529"/>
      <c r="H21" s="529">
        <f>H19-H22</f>
        <v>38</v>
      </c>
      <c r="I21" s="529"/>
      <c r="J21" s="544">
        <f>J19-J22</f>
        <v>29</v>
      </c>
      <c r="K21" s="529"/>
      <c r="L21" s="542"/>
      <c r="M21" s="519"/>
      <c r="O21" s="164"/>
      <c r="P21" s="537"/>
      <c r="Q21" s="537"/>
      <c r="R21" s="538"/>
      <c r="S21" s="537"/>
      <c r="T21" s="537"/>
      <c r="U21" s="537"/>
      <c r="V21" s="537"/>
      <c r="W21" s="537"/>
      <c r="X21" s="537"/>
      <c r="Y21" s="537"/>
      <c r="Z21" s="164"/>
    </row>
    <row r="22" spans="1:26" s="6" customFormat="1">
      <c r="A22" s="518"/>
      <c r="B22" s="164"/>
      <c r="C22" s="540" t="s">
        <v>356</v>
      </c>
      <c r="D22" s="529"/>
      <c r="E22" s="529"/>
      <c r="F22" s="529"/>
      <c r="G22" s="529"/>
      <c r="H22" s="529">
        <v>9</v>
      </c>
      <c r="I22" s="529"/>
      <c r="J22" s="545">
        <v>7</v>
      </c>
      <c r="K22" s="529"/>
      <c r="L22" s="542"/>
      <c r="M22" s="519"/>
      <c r="O22" s="164"/>
      <c r="P22" s="537"/>
      <c r="Q22" s="537"/>
      <c r="R22" s="538"/>
      <c r="S22" s="537"/>
      <c r="T22" s="537"/>
      <c r="U22" s="537"/>
      <c r="V22" s="537"/>
      <c r="W22" s="537"/>
      <c r="X22" s="537"/>
      <c r="Y22" s="537"/>
      <c r="Z22" s="164"/>
    </row>
    <row r="23" spans="1:26" s="6" customFormat="1" ht="13.8" thickBot="1">
      <c r="A23" s="518"/>
      <c r="B23" s="164"/>
      <c r="C23" s="546"/>
      <c r="D23" s="9"/>
      <c r="E23" s="9"/>
      <c r="F23" s="9"/>
      <c r="G23" s="9"/>
      <c r="H23" s="9"/>
      <c r="I23" s="9"/>
      <c r="J23" s="9"/>
      <c r="K23" s="9"/>
      <c r="L23" s="9"/>
      <c r="M23" s="547"/>
      <c r="N23" s="164"/>
      <c r="O23" s="164"/>
      <c r="P23" s="537"/>
      <c r="Q23" s="537"/>
      <c r="R23" s="538"/>
      <c r="S23" s="537"/>
      <c r="T23" s="537"/>
      <c r="U23" s="537"/>
      <c r="V23" s="537"/>
      <c r="W23" s="537"/>
      <c r="X23" s="537"/>
      <c r="Y23" s="537"/>
      <c r="Z23" s="164"/>
    </row>
    <row r="24" spans="1:26" s="6" customFormat="1">
      <c r="A24" s="518"/>
      <c r="B24" s="164"/>
      <c r="C24" s="164"/>
      <c r="D24" s="164"/>
      <c r="E24" s="164"/>
      <c r="F24" s="164"/>
      <c r="G24" s="164"/>
      <c r="H24" s="164"/>
      <c r="J24" s="164"/>
      <c r="K24" s="164"/>
      <c r="L24" s="164"/>
      <c r="M24" s="164"/>
      <c r="N24" s="164"/>
      <c r="O24" s="164"/>
      <c r="P24" s="537"/>
      <c r="Q24" s="537"/>
      <c r="R24" s="538"/>
      <c r="S24" s="537"/>
      <c r="T24" s="537"/>
      <c r="U24" s="537"/>
      <c r="V24" s="537"/>
      <c r="W24" s="537"/>
      <c r="X24" s="537"/>
      <c r="Y24" s="537"/>
      <c r="Z24" s="164"/>
    </row>
    <row r="25" spans="1:26" s="6" customFormat="1">
      <c r="A25" s="518"/>
      <c r="B25" s="164"/>
      <c r="C25" s="164"/>
      <c r="D25" s="164"/>
      <c r="E25" s="164"/>
      <c r="F25" s="164"/>
      <c r="G25" s="164"/>
      <c r="H25" s="164"/>
      <c r="J25" s="164"/>
      <c r="K25" s="164"/>
      <c r="L25" s="164"/>
      <c r="M25" s="164"/>
      <c r="N25" s="164"/>
      <c r="Q25" s="537"/>
      <c r="R25" s="538"/>
      <c r="S25" s="537"/>
      <c r="T25" s="537"/>
      <c r="U25" s="537"/>
      <c r="V25" s="537"/>
      <c r="W25" s="537"/>
      <c r="X25" s="537"/>
      <c r="Y25" s="537"/>
      <c r="Z25" s="164"/>
    </row>
    <row r="26" spans="1:26" s="6" customFormat="1" ht="15">
      <c r="A26" s="518"/>
      <c r="B26" s="164"/>
      <c r="C26" s="164"/>
      <c r="D26" s="548"/>
      <c r="E26" s="548"/>
      <c r="F26" s="548"/>
      <c r="G26" s="548"/>
      <c r="H26" s="548"/>
      <c r="I26" s="548"/>
      <c r="J26" s="548"/>
      <c r="K26" s="164"/>
      <c r="L26" s="548"/>
      <c r="M26" s="548"/>
      <c r="N26" s="548"/>
      <c r="Q26" s="537"/>
      <c r="R26" s="538"/>
      <c r="S26" s="537"/>
      <c r="T26" s="537"/>
      <c r="U26" s="537"/>
      <c r="V26" s="537"/>
      <c r="W26" s="537"/>
      <c r="X26" s="537"/>
      <c r="Y26" s="537"/>
      <c r="Z26" s="164"/>
    </row>
    <row r="27" spans="1:26" s="6" customFormat="1" ht="15">
      <c r="A27" s="518"/>
      <c r="B27" s="164"/>
      <c r="C27" s="164"/>
      <c r="D27" s="548"/>
      <c r="E27" s="548"/>
      <c r="F27" s="548"/>
      <c r="G27" s="548"/>
      <c r="H27" s="548"/>
      <c r="I27" s="548"/>
      <c r="J27" s="548"/>
      <c r="K27" s="164"/>
      <c r="L27" s="548"/>
      <c r="M27" s="548"/>
      <c r="N27" s="548"/>
      <c r="Q27" s="537"/>
      <c r="R27" s="538"/>
      <c r="S27" s="537"/>
      <c r="T27" s="537"/>
      <c r="U27" s="537"/>
      <c r="V27" s="537"/>
      <c r="W27" s="537"/>
      <c r="X27" s="537"/>
      <c r="Y27" s="537"/>
      <c r="Z27" s="164"/>
    </row>
    <row r="28" spans="1:26" s="6" customFormat="1" ht="15">
      <c r="A28" s="518"/>
      <c r="B28" s="164"/>
      <c r="C28" s="164"/>
      <c r="D28" s="548"/>
      <c r="E28" s="548"/>
      <c r="F28" s="548"/>
      <c r="G28" s="548"/>
      <c r="H28" s="548"/>
      <c r="I28" s="548"/>
      <c r="J28" s="548"/>
      <c r="K28" s="537"/>
      <c r="L28" s="548"/>
      <c r="M28" s="548"/>
      <c r="N28" s="548"/>
      <c r="Q28" s="537"/>
      <c r="R28" s="538"/>
      <c r="S28" s="537"/>
      <c r="T28" s="537"/>
      <c r="U28" s="537"/>
      <c r="V28" s="537"/>
      <c r="W28" s="537"/>
      <c r="X28" s="537"/>
      <c r="Y28" s="537"/>
      <c r="Z28" s="164"/>
    </row>
    <row r="29" spans="1:26" s="6" customFormat="1" ht="15">
      <c r="A29" s="518"/>
      <c r="B29" s="164"/>
      <c r="C29" s="164"/>
      <c r="D29" s="548"/>
      <c r="E29" s="548"/>
      <c r="F29" s="548"/>
      <c r="G29" s="548"/>
      <c r="H29" s="548"/>
      <c r="I29" s="548"/>
      <c r="J29" s="548"/>
      <c r="K29" s="537"/>
      <c r="L29" s="548"/>
      <c r="M29" s="548"/>
      <c r="N29" s="548"/>
      <c r="Q29" s="537"/>
      <c r="R29" s="538"/>
      <c r="S29" s="537"/>
      <c r="T29" s="537"/>
      <c r="U29" s="537"/>
      <c r="V29" s="537"/>
      <c r="W29" s="537"/>
      <c r="X29" s="537"/>
      <c r="Y29" s="537"/>
      <c r="Z29" s="164"/>
    </row>
    <row r="30" spans="1:26" s="6" customFormat="1" ht="16.2" thickBot="1">
      <c r="A30" s="518"/>
      <c r="B30" s="164"/>
      <c r="C30" s="164"/>
      <c r="D30" s="548"/>
      <c r="E30" s="548"/>
      <c r="F30" s="548"/>
      <c r="G30" s="548"/>
      <c r="H30" s="548"/>
      <c r="I30" s="548"/>
      <c r="J30" s="548"/>
      <c r="K30" s="549"/>
      <c r="L30" s="548"/>
      <c r="M30" s="548"/>
      <c r="N30" s="548"/>
      <c r="Q30" s="537"/>
      <c r="R30" s="538"/>
      <c r="S30" s="537"/>
      <c r="T30" s="537"/>
      <c r="U30" s="537"/>
      <c r="V30" s="537"/>
      <c r="W30" s="537"/>
      <c r="X30" s="537"/>
      <c r="Y30" s="537"/>
      <c r="Z30" s="164"/>
    </row>
    <row r="31" spans="1:26" s="6" customFormat="1" ht="16.2" thickBot="1">
      <c r="A31" s="518"/>
      <c r="B31" s="164"/>
      <c r="C31" s="164"/>
      <c r="D31" s="548"/>
      <c r="E31" s="548"/>
      <c r="F31" s="548"/>
      <c r="G31" s="548"/>
      <c r="H31" s="548"/>
      <c r="I31" s="548"/>
      <c r="J31" s="548"/>
      <c r="K31" s="537"/>
      <c r="L31" s="548"/>
      <c r="M31" s="548"/>
      <c r="N31" s="548"/>
      <c r="O31" s="341" t="s">
        <v>254</v>
      </c>
      <c r="P31" s="352" t="s">
        <v>202</v>
      </c>
      <c r="Q31" s="537"/>
      <c r="R31" s="538"/>
      <c r="S31" s="537"/>
      <c r="T31" s="537"/>
      <c r="U31" s="537"/>
      <c r="V31" s="537"/>
      <c r="W31" s="537"/>
      <c r="X31" s="537"/>
      <c r="Y31" s="537"/>
      <c r="Z31" s="164"/>
    </row>
    <row r="32" spans="1:26" s="6" customFormat="1" ht="15">
      <c r="A32" s="518"/>
      <c r="B32" s="164"/>
      <c r="C32" s="164"/>
      <c r="D32" s="548"/>
      <c r="E32" s="548"/>
      <c r="F32" s="548"/>
      <c r="G32" s="548"/>
      <c r="H32" s="548"/>
      <c r="I32" s="548"/>
      <c r="J32" s="548"/>
      <c r="K32" s="539"/>
      <c r="L32" s="548"/>
      <c r="M32" s="548"/>
      <c r="N32" s="548"/>
      <c r="O32" s="353" t="s">
        <v>38</v>
      </c>
      <c r="P32" s="354">
        <f t="shared" ref="P32:P37" si="0">+N86</f>
        <v>18447.485462942463</v>
      </c>
      <c r="Q32" s="537"/>
      <c r="R32" s="538"/>
      <c r="S32" s="537"/>
      <c r="T32" s="537"/>
      <c r="U32" s="537"/>
      <c r="V32" s="537"/>
      <c r="W32" s="537"/>
      <c r="X32" s="537"/>
      <c r="Y32" s="537"/>
      <c r="Z32" s="164"/>
    </row>
    <row r="33" spans="1:26" s="6" customFormat="1" ht="15">
      <c r="A33" s="518"/>
      <c r="B33" s="164"/>
      <c r="C33" s="164"/>
      <c r="D33" s="548"/>
      <c r="E33" s="548"/>
      <c r="F33" s="548"/>
      <c r="G33" s="548"/>
      <c r="H33" s="548"/>
      <c r="I33" s="548"/>
      <c r="J33" s="548"/>
      <c r="K33" s="537"/>
      <c r="L33" s="548"/>
      <c r="M33" s="548"/>
      <c r="N33" s="548"/>
      <c r="O33" s="353" t="s">
        <v>199</v>
      </c>
      <c r="P33" s="355">
        <f t="shared" si="0"/>
        <v>25009.335594625187</v>
      </c>
      <c r="Q33" s="537"/>
      <c r="R33" s="538"/>
      <c r="S33" s="537"/>
      <c r="T33" s="537"/>
      <c r="U33" s="537"/>
      <c r="V33" s="537"/>
      <c r="W33" s="537"/>
      <c r="X33" s="537"/>
      <c r="Y33" s="537"/>
      <c r="Z33" s="164"/>
    </row>
    <row r="34" spans="1:26" s="6" customFormat="1" ht="15">
      <c r="A34" s="518"/>
      <c r="B34" s="164"/>
      <c r="C34" s="164"/>
      <c r="D34" s="548"/>
      <c r="E34" s="548"/>
      <c r="F34" s="548"/>
      <c r="G34" s="548"/>
      <c r="H34" s="548"/>
      <c r="I34" s="548"/>
      <c r="J34" s="548"/>
      <c r="K34" s="539"/>
      <c r="L34" s="548"/>
      <c r="M34" s="548"/>
      <c r="N34" s="548"/>
      <c r="O34" s="353" t="s">
        <v>185</v>
      </c>
      <c r="P34" s="355">
        <f t="shared" si="0"/>
        <v>22638.945516791046</v>
      </c>
      <c r="Q34" s="537"/>
      <c r="R34" s="538"/>
      <c r="S34" s="537"/>
      <c r="T34" s="537"/>
      <c r="U34" s="537"/>
      <c r="V34" s="537"/>
      <c r="W34" s="537"/>
      <c r="X34" s="537"/>
      <c r="Y34" s="537"/>
      <c r="Z34" s="164"/>
    </row>
    <row r="35" spans="1:26" s="6" customFormat="1" ht="15">
      <c r="A35" s="518"/>
      <c r="B35" s="164"/>
      <c r="C35" s="164"/>
      <c r="D35" s="548"/>
      <c r="E35" s="548"/>
      <c r="F35" s="548"/>
      <c r="G35" s="548"/>
      <c r="H35" s="548"/>
      <c r="I35" s="548"/>
      <c r="J35" s="548"/>
      <c r="K35" s="537"/>
      <c r="L35" s="548"/>
      <c r="M35" s="548"/>
      <c r="N35" s="548"/>
      <c r="O35" s="353" t="s">
        <v>197</v>
      </c>
      <c r="P35" s="355">
        <f t="shared" si="0"/>
        <v>22508.402035162668</v>
      </c>
      <c r="Q35" s="537"/>
      <c r="R35" s="538"/>
      <c r="S35" s="537"/>
      <c r="T35" s="537"/>
      <c r="U35" s="537"/>
      <c r="V35" s="537"/>
      <c r="W35" s="537"/>
      <c r="X35" s="537"/>
      <c r="Y35" s="537"/>
      <c r="Z35" s="164"/>
    </row>
    <row r="36" spans="1:26" s="6" customFormat="1" ht="15">
      <c r="A36" s="518"/>
      <c r="B36" s="164"/>
      <c r="C36" s="164"/>
      <c r="D36" s="164"/>
      <c r="E36" s="164"/>
      <c r="F36" s="164"/>
      <c r="G36" s="164"/>
      <c r="H36" s="164"/>
      <c r="I36" s="164"/>
      <c r="J36" s="164"/>
      <c r="K36" s="539"/>
      <c r="L36" s="164"/>
      <c r="M36" s="164"/>
      <c r="N36" s="164"/>
      <c r="O36" s="353" t="s">
        <v>198</v>
      </c>
      <c r="P36" s="355">
        <f t="shared" si="0"/>
        <v>20007.468475700152</v>
      </c>
      <c r="Q36" s="537"/>
      <c r="R36" s="538"/>
      <c r="S36" s="537"/>
      <c r="T36" s="537"/>
      <c r="U36" s="537"/>
      <c r="V36" s="537"/>
      <c r="W36" s="537"/>
      <c r="X36" s="537"/>
      <c r="Y36" s="537"/>
      <c r="Z36" s="164"/>
    </row>
    <row r="37" spans="1:26" s="6" customFormat="1" ht="15.6" thickBot="1">
      <c r="A37" s="518"/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356" t="s">
        <v>200</v>
      </c>
      <c r="P37" s="357">
        <f t="shared" si="0"/>
        <v>25009.335594625187</v>
      </c>
      <c r="Q37" s="537"/>
      <c r="R37" s="538"/>
      <c r="S37" s="537"/>
      <c r="T37" s="537"/>
      <c r="U37" s="537"/>
      <c r="V37" s="537"/>
      <c r="W37" s="537"/>
      <c r="X37" s="537"/>
      <c r="Y37" s="537"/>
      <c r="Z37" s="164"/>
    </row>
    <row r="38" spans="1:26" s="6" customFormat="1">
      <c r="A38" s="518"/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537"/>
      <c r="Q38" s="537"/>
      <c r="R38" s="538"/>
      <c r="S38" s="537"/>
      <c r="T38" s="537"/>
      <c r="U38" s="537"/>
      <c r="V38" s="537"/>
      <c r="W38" s="537"/>
      <c r="X38" s="537"/>
      <c r="Y38" s="537"/>
      <c r="Z38" s="164"/>
    </row>
    <row r="39" spans="1:26" s="6" customFormat="1">
      <c r="A39" s="518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537"/>
      <c r="P39" s="537"/>
      <c r="Q39" s="537"/>
      <c r="R39" s="538"/>
      <c r="S39" s="537"/>
      <c r="T39" s="537"/>
      <c r="U39" s="537"/>
      <c r="V39" s="537"/>
      <c r="W39" s="537"/>
      <c r="X39" s="537"/>
      <c r="Y39" s="537"/>
      <c r="Z39" s="164"/>
    </row>
    <row r="40" spans="1:26" s="6" customFormat="1" ht="15">
      <c r="A40" s="518"/>
      <c r="B40" s="164"/>
      <c r="C40" s="164"/>
      <c r="D40" s="548"/>
      <c r="E40" s="548"/>
      <c r="F40" s="548"/>
      <c r="G40" s="548"/>
      <c r="H40" s="548"/>
      <c r="I40" s="548"/>
      <c r="J40" s="548"/>
      <c r="K40" s="548"/>
      <c r="L40" s="548"/>
      <c r="M40" s="548"/>
      <c r="N40" s="548"/>
      <c r="O40" s="535"/>
      <c r="P40" s="537"/>
      <c r="Q40" s="537"/>
      <c r="R40" s="538"/>
      <c r="S40" s="537"/>
      <c r="T40" s="537"/>
      <c r="U40" s="537"/>
      <c r="V40" s="537"/>
      <c r="W40" s="537"/>
      <c r="X40" s="537"/>
      <c r="Y40" s="537"/>
      <c r="Z40" s="164"/>
    </row>
    <row r="41" spans="1:26" s="6" customFormat="1" ht="15.6">
      <c r="A41" s="518"/>
      <c r="B41" s="164"/>
      <c r="C41" s="164"/>
      <c r="D41" s="548"/>
      <c r="E41" s="548"/>
      <c r="F41" s="548"/>
      <c r="G41" s="548"/>
      <c r="H41" s="548"/>
      <c r="I41" s="549"/>
      <c r="J41" s="548"/>
      <c r="K41" s="548"/>
      <c r="L41" s="548"/>
      <c r="M41" s="548"/>
      <c r="N41" s="548"/>
      <c r="O41" s="535"/>
      <c r="P41" s="537"/>
      <c r="Q41" s="537"/>
      <c r="R41" s="538"/>
      <c r="S41" s="537"/>
      <c r="T41" s="537"/>
      <c r="U41" s="537"/>
      <c r="V41" s="537"/>
      <c r="W41" s="537"/>
      <c r="X41" s="537"/>
      <c r="Y41" s="537"/>
      <c r="Z41" s="164"/>
    </row>
    <row r="42" spans="1:26" s="6" customFormat="1" ht="15.6">
      <c r="A42" s="518"/>
      <c r="B42" s="164"/>
      <c r="C42" s="164"/>
      <c r="D42" s="548"/>
      <c r="E42" s="548"/>
      <c r="F42" s="548"/>
      <c r="G42" s="548"/>
      <c r="H42" s="548"/>
      <c r="I42" s="549"/>
      <c r="J42" s="548"/>
      <c r="K42" s="548"/>
      <c r="L42" s="548"/>
      <c r="M42" s="548"/>
      <c r="N42" s="548"/>
      <c r="O42" s="535"/>
      <c r="P42" s="537"/>
      <c r="Q42" s="537"/>
      <c r="R42" s="538"/>
      <c r="S42" s="537"/>
      <c r="T42" s="537"/>
      <c r="U42" s="537"/>
      <c r="V42" s="537"/>
      <c r="W42" s="537"/>
      <c r="X42" s="537"/>
      <c r="Y42" s="537"/>
      <c r="Z42" s="164"/>
    </row>
    <row r="43" spans="1:26" s="6" customFormat="1" ht="15.6">
      <c r="A43" s="518"/>
      <c r="B43" s="164"/>
      <c r="C43" s="164"/>
      <c r="D43" s="548"/>
      <c r="E43" s="548"/>
      <c r="F43" s="548"/>
      <c r="G43" s="548"/>
      <c r="H43" s="548"/>
      <c r="I43" s="549"/>
      <c r="J43" s="548"/>
      <c r="K43" s="548"/>
      <c r="L43" s="548"/>
      <c r="M43" s="548"/>
      <c r="N43" s="548"/>
      <c r="O43" s="535"/>
      <c r="P43" s="537"/>
      <c r="Q43" s="537"/>
      <c r="R43" s="538"/>
      <c r="S43" s="537"/>
      <c r="T43" s="537"/>
      <c r="U43" s="537"/>
      <c r="V43" s="537"/>
      <c r="W43" s="537"/>
      <c r="X43" s="537"/>
      <c r="Y43" s="537"/>
      <c r="Z43" s="164"/>
    </row>
    <row r="44" spans="1:26" s="6" customFormat="1" ht="15.6">
      <c r="A44" s="518"/>
      <c r="B44" s="164"/>
      <c r="C44" s="164"/>
      <c r="D44" s="548"/>
      <c r="E44" s="548"/>
      <c r="F44" s="548"/>
      <c r="G44" s="548"/>
      <c r="H44" s="548"/>
      <c r="I44" s="549"/>
      <c r="J44" s="548"/>
      <c r="K44" s="548"/>
      <c r="L44" s="548"/>
      <c r="M44" s="548"/>
      <c r="N44" s="548"/>
      <c r="O44" s="535"/>
      <c r="P44" s="537"/>
      <c r="Q44" s="537"/>
      <c r="R44" s="538"/>
      <c r="S44" s="537"/>
      <c r="T44" s="537"/>
      <c r="U44" s="537"/>
      <c r="V44" s="537"/>
      <c r="W44" s="537"/>
      <c r="X44" s="537"/>
      <c r="Y44" s="537"/>
      <c r="Z44" s="164"/>
    </row>
    <row r="45" spans="1:26" s="6" customFormat="1" ht="15.6">
      <c r="A45" s="518"/>
      <c r="B45" s="164"/>
      <c r="C45" s="164"/>
      <c r="D45" s="548"/>
      <c r="E45" s="548"/>
      <c r="F45" s="548"/>
      <c r="G45" s="548"/>
      <c r="H45" s="548"/>
      <c r="I45" s="549"/>
      <c r="J45" s="548"/>
      <c r="K45" s="548"/>
      <c r="L45" s="548"/>
      <c r="M45" s="548"/>
      <c r="N45" s="548"/>
      <c r="O45" s="535"/>
      <c r="P45" s="537"/>
      <c r="Q45" s="537"/>
      <c r="R45" s="538"/>
      <c r="S45" s="537"/>
      <c r="T45" s="537"/>
      <c r="U45" s="537"/>
      <c r="V45" s="537"/>
      <c r="W45" s="537"/>
      <c r="X45" s="537"/>
      <c r="Y45" s="537"/>
      <c r="Z45" s="164"/>
    </row>
    <row r="46" spans="1:26" s="6" customFormat="1" ht="15.6">
      <c r="A46" s="518"/>
      <c r="B46" s="549" t="s">
        <v>92</v>
      </c>
      <c r="C46" s="164"/>
      <c r="D46" s="548"/>
      <c r="E46" s="548"/>
      <c r="F46" s="548"/>
      <c r="G46" s="548"/>
      <c r="H46" s="548"/>
      <c r="I46" s="548"/>
      <c r="O46" s="535"/>
      <c r="P46" s="537"/>
      <c r="Q46" s="537"/>
      <c r="R46" s="538"/>
      <c r="S46" s="537"/>
      <c r="T46" s="537"/>
      <c r="U46" s="537"/>
      <c r="V46" s="537"/>
      <c r="W46" s="537"/>
      <c r="X46" s="537"/>
      <c r="Y46" s="537"/>
      <c r="Z46" s="164"/>
    </row>
    <row r="47" spans="1:26" s="6" customFormat="1" ht="15.6">
      <c r="A47" s="518"/>
      <c r="B47" s="164"/>
      <c r="C47" s="164"/>
      <c r="D47" s="548"/>
      <c r="E47" s="548"/>
      <c r="F47" s="548"/>
      <c r="G47" s="548"/>
      <c r="H47" s="548"/>
      <c r="I47" s="406"/>
      <c r="O47" s="549"/>
      <c r="P47" s="537"/>
      <c r="Q47" s="537"/>
      <c r="R47" s="538"/>
      <c r="S47" s="537"/>
      <c r="T47" s="537"/>
      <c r="U47" s="537"/>
      <c r="V47" s="537"/>
      <c r="W47" s="537"/>
      <c r="X47" s="537"/>
      <c r="Y47" s="537"/>
      <c r="Z47" s="164"/>
    </row>
    <row r="48" spans="1:26" s="6" customFormat="1" ht="17.399999999999999">
      <c r="A48" s="518"/>
      <c r="B48" s="550" t="s">
        <v>403</v>
      </c>
      <c r="C48" s="164"/>
      <c r="D48" s="548"/>
      <c r="E48" s="548"/>
      <c r="F48" s="548"/>
      <c r="G48" s="548"/>
      <c r="H48" s="548"/>
      <c r="I48" s="164"/>
      <c r="O48" s="535"/>
      <c r="P48" s="537"/>
      <c r="Q48" s="537"/>
      <c r="R48" s="538"/>
      <c r="S48" s="537"/>
      <c r="T48" s="537"/>
      <c r="U48" s="537"/>
      <c r="V48" s="537"/>
      <c r="W48" s="537"/>
      <c r="X48" s="537"/>
      <c r="Y48" s="537"/>
      <c r="Z48" s="164"/>
    </row>
    <row r="49" spans="1:26" s="6" customFormat="1" ht="17.399999999999999">
      <c r="A49" s="518"/>
      <c r="B49" s="550" t="s">
        <v>372</v>
      </c>
      <c r="C49" s="537"/>
      <c r="D49" s="164"/>
      <c r="E49" s="164"/>
      <c r="F49" s="164"/>
      <c r="G49" s="164"/>
      <c r="H49" s="164"/>
      <c r="I49" s="406"/>
      <c r="O49" s="552"/>
      <c r="P49" s="537"/>
      <c r="Q49" s="537"/>
      <c r="R49" s="538"/>
      <c r="S49" s="537"/>
      <c r="T49" s="537"/>
      <c r="U49" s="537"/>
      <c r="V49" s="537"/>
      <c r="W49" s="537"/>
      <c r="X49" s="537"/>
      <c r="Y49" s="537"/>
      <c r="Z49" s="164"/>
    </row>
    <row r="50" spans="1:26" s="6" customFormat="1" ht="17.399999999999999">
      <c r="A50" s="518"/>
      <c r="B50" s="550" t="s">
        <v>369</v>
      </c>
      <c r="C50" s="164"/>
      <c r="D50" s="164"/>
      <c r="E50" s="164"/>
      <c r="F50" s="164"/>
      <c r="G50" s="164"/>
      <c r="H50" s="164"/>
      <c r="I50" s="164"/>
      <c r="O50" s="553"/>
      <c r="P50" s="537"/>
      <c r="Q50" s="537"/>
      <c r="R50" s="538"/>
      <c r="S50" s="537"/>
      <c r="T50" s="537"/>
      <c r="U50" s="537"/>
      <c r="V50" s="537"/>
      <c r="W50" s="537"/>
      <c r="X50" s="537"/>
      <c r="Y50" s="537"/>
      <c r="Z50" s="164"/>
    </row>
    <row r="51" spans="1:26" s="6" customFormat="1" ht="17.399999999999999">
      <c r="A51" s="518"/>
      <c r="B51" s="551"/>
      <c r="C51" s="164"/>
      <c r="D51" s="164"/>
      <c r="E51" s="164"/>
      <c r="F51" s="164"/>
      <c r="G51" s="164"/>
      <c r="H51" s="164"/>
      <c r="I51" s="406"/>
      <c r="O51" s="553"/>
      <c r="P51" s="537"/>
      <c r="Q51" s="537"/>
      <c r="R51" s="538"/>
      <c r="S51" s="537"/>
      <c r="T51" s="537"/>
      <c r="U51" s="537"/>
      <c r="V51" s="537"/>
      <c r="W51" s="537"/>
      <c r="X51" s="537"/>
      <c r="Y51" s="537"/>
      <c r="Z51" s="164"/>
    </row>
    <row r="52" spans="1:26" s="6" customFormat="1" ht="17.399999999999999">
      <c r="A52" s="518"/>
      <c r="B52" s="582" t="s">
        <v>404</v>
      </c>
      <c r="C52" s="164"/>
      <c r="D52" s="164"/>
      <c r="E52" s="164"/>
      <c r="F52" s="164"/>
      <c r="G52" s="164"/>
      <c r="H52" s="164"/>
      <c r="I52" s="164"/>
      <c r="O52" s="552"/>
      <c r="P52" s="537"/>
      <c r="Q52" s="537"/>
      <c r="R52" s="538"/>
      <c r="S52" s="537"/>
      <c r="T52" s="537"/>
      <c r="U52" s="537"/>
      <c r="V52" s="537"/>
      <c r="W52" s="537"/>
      <c r="X52" s="537"/>
      <c r="Y52" s="537"/>
      <c r="Z52" s="164"/>
    </row>
    <row r="53" spans="1:26" s="6" customFormat="1" ht="17.399999999999999">
      <c r="A53" s="518"/>
      <c r="B53" s="550" t="s">
        <v>405</v>
      </c>
      <c r="D53" s="164"/>
      <c r="E53" s="164"/>
      <c r="F53" s="164"/>
      <c r="G53" s="164"/>
      <c r="H53" s="164"/>
      <c r="I53" s="406"/>
      <c r="O53" s="553"/>
      <c r="P53" s="537"/>
      <c r="Q53" s="537"/>
      <c r="R53" s="538"/>
      <c r="S53" s="537"/>
      <c r="T53" s="537"/>
      <c r="U53" s="537"/>
      <c r="V53" s="537"/>
      <c r="W53" s="537"/>
      <c r="X53" s="537"/>
      <c r="Y53" s="537"/>
      <c r="Z53" s="164"/>
    </row>
    <row r="54" spans="1:26" s="6" customFormat="1" ht="17.399999999999999">
      <c r="A54" s="518"/>
      <c r="C54" s="550" t="s">
        <v>406</v>
      </c>
      <c r="D54" s="164"/>
      <c r="E54" s="164"/>
      <c r="F54" s="164"/>
      <c r="G54" s="164"/>
      <c r="H54" s="164"/>
      <c r="I54" s="406"/>
      <c r="O54" s="553"/>
      <c r="P54" s="537"/>
      <c r="Q54" s="537"/>
      <c r="R54" s="538"/>
      <c r="S54" s="537"/>
      <c r="T54" s="537"/>
      <c r="U54" s="537"/>
      <c r="V54" s="537"/>
      <c r="W54" s="537"/>
      <c r="X54" s="537"/>
      <c r="Y54" s="537"/>
      <c r="Z54" s="164"/>
    </row>
    <row r="55" spans="1:26" s="6" customFormat="1" ht="17.399999999999999">
      <c r="A55" s="518"/>
      <c r="C55" s="550" t="s">
        <v>407</v>
      </c>
      <c r="D55" s="164"/>
      <c r="E55" s="164"/>
      <c r="F55" s="164"/>
      <c r="G55" s="164"/>
      <c r="H55" s="164"/>
      <c r="I55" s="406"/>
      <c r="O55" s="537"/>
      <c r="P55" s="537"/>
      <c r="Q55" s="537"/>
      <c r="R55" s="538"/>
      <c r="S55" s="537"/>
      <c r="T55" s="537"/>
      <c r="U55" s="537"/>
      <c r="V55" s="537"/>
      <c r="W55" s="537"/>
      <c r="X55" s="537"/>
      <c r="Y55" s="537"/>
      <c r="Z55" s="164"/>
    </row>
    <row r="56" spans="1:26" s="6" customFormat="1" ht="17.399999999999999">
      <c r="A56" s="518"/>
      <c r="B56" s="582" t="s">
        <v>408</v>
      </c>
      <c r="I56" s="164"/>
      <c r="J56" s="555"/>
      <c r="K56" s="164"/>
      <c r="L56" s="164"/>
      <c r="M56" s="164"/>
      <c r="N56" s="164"/>
      <c r="O56" s="552"/>
      <c r="P56" s="537"/>
      <c r="Q56" s="537"/>
      <c r="R56" s="538"/>
      <c r="S56" s="537"/>
      <c r="T56" s="537"/>
      <c r="U56" s="537"/>
      <c r="V56" s="537"/>
      <c r="W56" s="537"/>
      <c r="X56" s="537"/>
      <c r="Y56" s="537"/>
      <c r="Z56" s="164"/>
    </row>
    <row r="57" spans="1:26" s="6" customFormat="1" ht="17.399999999999999">
      <c r="A57" s="518"/>
      <c r="B57" s="550" t="s">
        <v>428</v>
      </c>
      <c r="I57" s="406"/>
      <c r="J57" s="555"/>
      <c r="K57" s="164"/>
      <c r="L57" s="164"/>
      <c r="M57" s="164"/>
      <c r="N57" s="164"/>
      <c r="O57" s="553"/>
      <c r="P57" s="537"/>
      <c r="Q57" s="537"/>
      <c r="R57" s="538"/>
      <c r="S57" s="537"/>
      <c r="T57" s="537"/>
      <c r="U57" s="537"/>
      <c r="V57" s="537"/>
      <c r="W57" s="537"/>
      <c r="X57" s="537"/>
      <c r="Y57" s="537"/>
      <c r="Z57" s="164"/>
    </row>
    <row r="58" spans="1:26" s="6" customFormat="1" ht="17.399999999999999">
      <c r="A58" s="518"/>
      <c r="B58" s="550"/>
      <c r="C58" s="550" t="s">
        <v>409</v>
      </c>
      <c r="I58" s="164"/>
      <c r="K58" s="164"/>
      <c r="L58" s="164"/>
      <c r="M58" s="164"/>
      <c r="N58" s="164"/>
      <c r="O58" s="553"/>
      <c r="P58" s="537"/>
      <c r="Q58" s="537"/>
      <c r="R58" s="538"/>
      <c r="S58" s="537"/>
      <c r="T58" s="537"/>
      <c r="U58" s="537"/>
      <c r="V58" s="537"/>
      <c r="W58" s="537"/>
      <c r="X58" s="537"/>
      <c r="Y58" s="537"/>
      <c r="Z58" s="164"/>
    </row>
    <row r="59" spans="1:26" s="6" customFormat="1" ht="17.399999999999999">
      <c r="A59" s="518"/>
      <c r="C59" s="550" t="s">
        <v>410</v>
      </c>
      <c r="I59" s="406"/>
      <c r="K59" s="164"/>
      <c r="L59" s="164"/>
      <c r="M59" s="164"/>
      <c r="N59" s="164"/>
      <c r="O59" s="537"/>
      <c r="P59" s="537"/>
      <c r="Q59" s="537"/>
      <c r="R59" s="538"/>
      <c r="S59" s="537"/>
      <c r="T59" s="537"/>
      <c r="U59" s="537"/>
      <c r="V59" s="537"/>
      <c r="W59" s="537"/>
      <c r="X59" s="537"/>
      <c r="Y59" s="537"/>
      <c r="Z59" s="164"/>
    </row>
    <row r="60" spans="1:26" s="6" customFormat="1" ht="17.399999999999999">
      <c r="A60" s="518"/>
      <c r="B60" s="554"/>
      <c r="C60" s="550" t="s">
        <v>432</v>
      </c>
      <c r="D60" s="164"/>
      <c r="E60" s="164"/>
      <c r="F60" s="164"/>
      <c r="G60" s="164"/>
      <c r="H60" s="164"/>
      <c r="I60" s="406"/>
      <c r="K60" s="164"/>
      <c r="L60" s="164"/>
      <c r="M60" s="164"/>
      <c r="N60" s="164"/>
      <c r="O60" s="552"/>
      <c r="P60" s="537"/>
      <c r="Q60" s="537"/>
      <c r="R60" s="538"/>
      <c r="S60" s="537"/>
      <c r="T60" s="537"/>
      <c r="U60" s="537"/>
      <c r="V60" s="537"/>
      <c r="W60" s="537"/>
      <c r="X60" s="537"/>
      <c r="Y60" s="537"/>
      <c r="Z60" s="164"/>
    </row>
    <row r="61" spans="1:26" s="6" customFormat="1" ht="17.399999999999999">
      <c r="A61" s="518"/>
      <c r="B61" s="550" t="s">
        <v>411</v>
      </c>
      <c r="C61"/>
      <c r="D61" s="548"/>
      <c r="E61" s="548"/>
      <c r="F61" s="548"/>
      <c r="G61" s="548"/>
      <c r="I61" s="406"/>
      <c r="J61" s="556"/>
      <c r="K61" s="164"/>
      <c r="L61" s="164"/>
      <c r="M61" s="164"/>
      <c r="N61" s="164"/>
      <c r="O61" s="553"/>
      <c r="P61" s="537"/>
      <c r="Q61" s="537"/>
      <c r="R61" s="538"/>
      <c r="S61" s="537"/>
      <c r="T61" s="537"/>
      <c r="U61" s="537"/>
      <c r="V61" s="537"/>
      <c r="W61" s="537"/>
      <c r="X61" s="537"/>
      <c r="Y61" s="537"/>
      <c r="Z61" s="164"/>
    </row>
    <row r="62" spans="1:26" s="6" customFormat="1" ht="17.399999999999999">
      <c r="A62" s="518"/>
      <c r="B62" s="550" t="s">
        <v>433</v>
      </c>
      <c r="C62"/>
      <c r="D62" s="548"/>
      <c r="E62" s="548"/>
      <c r="F62" s="548"/>
      <c r="G62" s="548"/>
      <c r="I62" s="406"/>
      <c r="J62" s="164"/>
      <c r="K62" s="164"/>
      <c r="L62" s="164"/>
      <c r="M62" s="164"/>
      <c r="N62" s="164"/>
      <c r="O62" s="553"/>
      <c r="P62" s="537"/>
      <c r="Q62" s="537"/>
      <c r="R62" s="538"/>
      <c r="S62" s="537"/>
      <c r="T62" s="537"/>
      <c r="U62" s="537"/>
      <c r="V62" s="537"/>
      <c r="W62" s="537"/>
      <c r="X62" s="537"/>
      <c r="Y62" s="537"/>
      <c r="Z62" s="164"/>
    </row>
    <row r="63" spans="1:26" s="6" customFormat="1" ht="18">
      <c r="A63" s="518"/>
      <c r="D63" s="548"/>
      <c r="E63" s="548"/>
      <c r="F63" s="548"/>
      <c r="G63" s="548"/>
      <c r="I63" s="164"/>
      <c r="J63" s="558"/>
      <c r="K63" s="164"/>
      <c r="L63" s="164"/>
      <c r="M63" s="164"/>
      <c r="N63" s="164"/>
      <c r="O63" s="559"/>
      <c r="P63" s="537"/>
      <c r="Q63" s="537"/>
      <c r="R63" s="538"/>
      <c r="S63" s="537"/>
      <c r="T63" s="537"/>
      <c r="U63" s="537"/>
      <c r="V63" s="537"/>
      <c r="W63" s="537"/>
      <c r="X63" s="537"/>
      <c r="Y63" s="537"/>
      <c r="Z63" s="164"/>
    </row>
    <row r="64" spans="1:26" s="6" customFormat="1" ht="20.399999999999999">
      <c r="A64" s="518"/>
      <c r="B64" s="556" t="s">
        <v>357</v>
      </c>
      <c r="C64" s="548"/>
      <c r="D64" s="560"/>
      <c r="E64" s="560"/>
      <c r="F64" s="579"/>
      <c r="G64" s="164"/>
      <c r="I64" s="164"/>
      <c r="J64" s="164"/>
      <c r="K64" s="164"/>
      <c r="L64" s="164"/>
      <c r="M64" s="164"/>
      <c r="N64" s="164"/>
      <c r="O64" s="552"/>
      <c r="P64" s="537"/>
      <c r="Q64" s="537"/>
      <c r="R64" s="538"/>
      <c r="S64" s="537"/>
      <c r="T64" s="537"/>
      <c r="U64" s="537"/>
      <c r="V64" s="537"/>
      <c r="W64" s="537"/>
      <c r="X64" s="537"/>
      <c r="Y64" s="537"/>
      <c r="Z64" s="164"/>
    </row>
    <row r="65" spans="1:26" s="6" customFormat="1" ht="20.399999999999999">
      <c r="A65" s="518"/>
      <c r="B65" s="550" t="s">
        <v>412</v>
      </c>
      <c r="C65" s="548"/>
      <c r="D65" s="560"/>
      <c r="E65" s="560"/>
      <c r="F65" s="560"/>
      <c r="G65" s="164"/>
      <c r="I65" s="406"/>
      <c r="J65" s="558"/>
      <c r="K65" s="164"/>
      <c r="L65" s="164"/>
      <c r="M65" s="164"/>
      <c r="N65" s="164"/>
      <c r="O65" s="553"/>
      <c r="P65" s="537"/>
      <c r="Q65" s="537"/>
      <c r="R65" s="538"/>
      <c r="S65" s="537"/>
      <c r="T65" s="537"/>
      <c r="U65" s="537"/>
      <c r="V65" s="537"/>
      <c r="W65" s="537"/>
      <c r="X65" s="537"/>
      <c r="Y65" s="537"/>
      <c r="Z65" s="164"/>
    </row>
    <row r="66" spans="1:26" s="6" customFormat="1" ht="20.399999999999999">
      <c r="A66" s="518"/>
      <c r="B66" s="550" t="s">
        <v>413</v>
      </c>
      <c r="C66" s="548"/>
      <c r="D66" s="560"/>
      <c r="E66" s="560"/>
      <c r="F66" s="579"/>
      <c r="G66" s="164"/>
      <c r="I66" s="164"/>
      <c r="J66" s="164"/>
      <c r="K66" s="164"/>
      <c r="L66" s="164"/>
      <c r="M66" s="164"/>
      <c r="N66" s="164"/>
      <c r="O66" s="553"/>
      <c r="P66" s="537"/>
      <c r="Q66" s="537"/>
      <c r="R66" s="538"/>
      <c r="S66" s="537"/>
      <c r="T66" s="537"/>
      <c r="U66" s="537"/>
      <c r="V66" s="537"/>
      <c r="W66" s="537"/>
      <c r="X66" s="537"/>
      <c r="Y66" s="537"/>
      <c r="Z66" s="164"/>
    </row>
    <row r="67" spans="1:26" s="6" customFormat="1" ht="20.399999999999999">
      <c r="A67" s="518"/>
      <c r="B67" s="550" t="s">
        <v>414</v>
      </c>
      <c r="C67" s="560"/>
      <c r="D67" s="560"/>
      <c r="E67" s="560"/>
      <c r="F67" s="560"/>
      <c r="G67" s="164"/>
      <c r="I67" s="164"/>
      <c r="J67" s="558"/>
      <c r="K67" s="164"/>
      <c r="L67" s="164"/>
      <c r="M67" s="164"/>
      <c r="N67" s="164"/>
      <c r="O67" s="537"/>
      <c r="P67" s="537"/>
      <c r="Q67" s="537"/>
      <c r="R67" s="538"/>
      <c r="S67" s="537"/>
      <c r="T67" s="537"/>
      <c r="U67" s="537"/>
      <c r="V67" s="537"/>
      <c r="W67" s="537"/>
      <c r="X67" s="537"/>
      <c r="Y67" s="537"/>
      <c r="Z67" s="164"/>
    </row>
    <row r="68" spans="1:26" s="6" customFormat="1" ht="21">
      <c r="A68" s="518"/>
      <c r="B68" s="557" t="s">
        <v>434</v>
      </c>
      <c r="C68" s="560"/>
      <c r="D68" s="561"/>
      <c r="E68" s="561"/>
      <c r="F68" s="580"/>
      <c r="G68" s="164"/>
      <c r="I68" s="406"/>
      <c r="J68" s="164"/>
      <c r="K68" s="164"/>
      <c r="L68" s="164"/>
      <c r="M68" s="164"/>
      <c r="N68" s="164"/>
      <c r="O68" s="552"/>
      <c r="P68" s="537"/>
      <c r="Q68" s="537"/>
      <c r="R68" s="538"/>
      <c r="S68" s="537"/>
      <c r="T68" s="537"/>
      <c r="U68" s="537"/>
      <c r="V68" s="537"/>
      <c r="W68" s="537"/>
      <c r="X68" s="537"/>
      <c r="Y68" s="537"/>
      <c r="Z68" s="164"/>
    </row>
    <row r="69" spans="1:26" s="6" customFormat="1" ht="20.399999999999999">
      <c r="A69" s="518"/>
      <c r="B69" s="557" t="s">
        <v>415</v>
      </c>
      <c r="C69" s="560"/>
      <c r="D69" s="560"/>
      <c r="E69" s="560"/>
      <c r="F69" s="560"/>
      <c r="G69" s="164"/>
      <c r="I69" s="164"/>
      <c r="J69" s="558"/>
      <c r="K69" s="164"/>
      <c r="L69" s="164"/>
      <c r="M69" s="164"/>
      <c r="N69" s="164"/>
      <c r="O69" s="553"/>
      <c r="P69" s="537"/>
      <c r="Q69" s="537"/>
      <c r="R69" s="538"/>
      <c r="S69" s="537"/>
      <c r="T69" s="537"/>
      <c r="U69" s="537"/>
      <c r="V69" s="537"/>
      <c r="W69" s="537"/>
      <c r="X69" s="537"/>
      <c r="Y69" s="537"/>
      <c r="Z69" s="164"/>
    </row>
    <row r="70" spans="1:26" s="6" customFormat="1" ht="20.399999999999999">
      <c r="A70" s="518"/>
      <c r="B70" s="550" t="s">
        <v>416</v>
      </c>
      <c r="C70" s="560"/>
      <c r="D70" s="560"/>
      <c r="E70" s="560"/>
      <c r="F70" s="581"/>
      <c r="G70" s="164"/>
      <c r="I70" s="164"/>
      <c r="J70" s="164"/>
      <c r="K70" s="164"/>
      <c r="L70" s="164"/>
      <c r="M70" s="164"/>
      <c r="N70" s="164"/>
      <c r="O70" s="553"/>
      <c r="P70" s="537"/>
      <c r="Q70" s="537"/>
      <c r="R70" s="538"/>
      <c r="S70" s="537"/>
      <c r="T70" s="537"/>
      <c r="U70" s="537"/>
      <c r="V70" s="537"/>
      <c r="W70" s="537"/>
      <c r="X70" s="537"/>
      <c r="Y70" s="537"/>
      <c r="Z70" s="164"/>
    </row>
    <row r="71" spans="1:26" s="6" customFormat="1" ht="21">
      <c r="A71" s="518"/>
      <c r="B71" s="550" t="s">
        <v>358</v>
      </c>
      <c r="C71" s="561"/>
      <c r="D71" s="164"/>
      <c r="E71" s="164"/>
      <c r="F71" s="164"/>
      <c r="G71" s="164"/>
      <c r="H71" s="164"/>
      <c r="I71" s="406"/>
      <c r="J71" s="164"/>
      <c r="K71" s="164"/>
      <c r="L71" s="164"/>
      <c r="M71" s="164"/>
      <c r="N71" s="164"/>
      <c r="O71" s="537"/>
      <c r="P71" s="537"/>
      <c r="Q71" s="537"/>
      <c r="R71" s="538"/>
      <c r="S71" s="537"/>
      <c r="T71" s="537"/>
      <c r="U71" s="537"/>
      <c r="V71" s="537"/>
      <c r="W71" s="537"/>
      <c r="X71" s="537"/>
      <c r="Y71" s="537"/>
      <c r="Z71" s="164"/>
    </row>
    <row r="72" spans="1:26" s="6" customFormat="1" ht="13.8">
      <c r="A72" s="518"/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552"/>
      <c r="P72" s="537"/>
      <c r="Q72" s="537"/>
      <c r="R72" s="538"/>
      <c r="S72" s="537"/>
      <c r="T72" s="537"/>
      <c r="U72" s="537"/>
      <c r="V72" s="537"/>
      <c r="W72" s="537"/>
      <c r="X72" s="537"/>
      <c r="Y72" s="537"/>
      <c r="Z72" s="164"/>
    </row>
    <row r="73" spans="1:26" s="6" customFormat="1" ht="13.8">
      <c r="A73" s="518"/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553"/>
      <c r="P73" s="537"/>
      <c r="Q73" s="537"/>
      <c r="R73" s="538"/>
      <c r="S73" s="537"/>
      <c r="T73" s="537"/>
      <c r="U73" s="537"/>
      <c r="V73" s="537"/>
      <c r="W73" s="537"/>
      <c r="X73" s="537"/>
      <c r="Y73" s="537"/>
      <c r="Z73" s="164"/>
    </row>
    <row r="74" spans="1:26" s="6" customFormat="1" ht="13.8" thickBot="1">
      <c r="A74" s="546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547"/>
    </row>
    <row r="75" spans="1:26" s="6" customFormat="1">
      <c r="A75" s="521"/>
      <c r="B75" s="406"/>
      <c r="C75" s="406"/>
      <c r="D75" s="406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537"/>
      <c r="P75" s="537"/>
      <c r="Q75" s="537"/>
      <c r="R75" s="583"/>
      <c r="S75" s="537"/>
      <c r="T75" s="537"/>
      <c r="U75" s="537"/>
      <c r="V75" s="537"/>
      <c r="W75" s="537"/>
      <c r="X75" s="537"/>
      <c r="Y75" s="537"/>
      <c r="Z75" s="164"/>
    </row>
    <row r="76" spans="1:26" s="6" customFormat="1" ht="13.8">
      <c r="A76" s="164"/>
      <c r="B76" s="406"/>
      <c r="C76" s="406"/>
      <c r="D76" s="406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552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164"/>
    </row>
    <row r="77" spans="1:26">
      <c r="A77" s="126"/>
      <c r="R77" s="126"/>
    </row>
    <row r="78" spans="1:26" s="6" customFormat="1"/>
    <row r="79" spans="1:26" s="6" customFormat="1"/>
    <row r="80" spans="1:26" s="6" customFormat="1"/>
    <row r="81" spans="2:14" s="6" customFormat="1">
      <c r="B81" s="562" t="s">
        <v>173</v>
      </c>
      <c r="C81" s="562"/>
    </row>
    <row r="82" spans="2:14" s="6" customFormat="1"/>
    <row r="83" spans="2:14" s="6" customFormat="1" ht="13.8" thickBot="1"/>
    <row r="84" spans="2:14" s="6" customFormat="1">
      <c r="B84" s="563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5"/>
    </row>
    <row r="85" spans="2:14" s="6" customFormat="1">
      <c r="B85" s="566" t="s">
        <v>201</v>
      </c>
      <c r="C85" s="567" t="s">
        <v>39</v>
      </c>
      <c r="D85" s="567" t="s">
        <v>40</v>
      </c>
      <c r="E85" s="567" t="s">
        <v>35</v>
      </c>
      <c r="F85" s="567" t="s">
        <v>14</v>
      </c>
      <c r="G85" s="567" t="s">
        <v>15</v>
      </c>
      <c r="H85" s="567" t="s">
        <v>16</v>
      </c>
      <c r="I85" s="567" t="s">
        <v>17</v>
      </c>
      <c r="J85" s="567" t="s">
        <v>18</v>
      </c>
      <c r="K85" s="567" t="s">
        <v>19</v>
      </c>
      <c r="L85" s="567" t="s">
        <v>20</v>
      </c>
      <c r="M85" s="567" t="s">
        <v>21</v>
      </c>
      <c r="N85" s="568" t="s">
        <v>202</v>
      </c>
    </row>
    <row r="86" spans="2:14" s="6" customFormat="1" ht="13.8">
      <c r="B86" s="569" t="s">
        <v>38</v>
      </c>
      <c r="C86" s="570">
        <f>+'Mnth Appendices 2002 Plan '!C21/1000</f>
        <v>1527.7554046113844</v>
      </c>
      <c r="D86" s="570">
        <f>(+'Mnth Appendices 2002 Plan '!D21/1000)+C86</f>
        <v>3065.9126826414827</v>
      </c>
      <c r="E86" s="570">
        <f>(+'Mnth Appendices 2002 Plan '!E21/1000)+D86</f>
        <v>4604.0699606715807</v>
      </c>
      <c r="F86" s="570">
        <f>(+'Mnth Appendices 2002 Plan '!F21/1000)+E86</f>
        <v>6142.2272387016792</v>
      </c>
      <c r="G86" s="570">
        <f>(+'Mnth Appendices 2002 Plan '!G21/1000)+F86</f>
        <v>7680.3845167317777</v>
      </c>
      <c r="H86" s="570">
        <f>(+'Mnth Appendices 2002 Plan '!H21/1000)+G86</f>
        <v>9218.5417947618753</v>
      </c>
      <c r="I86" s="570">
        <f>(+'Mnth Appendices 2002 Plan '!I21/1000)+H86</f>
        <v>10756.699072791973</v>
      </c>
      <c r="J86" s="570">
        <f>(+'Mnth Appendices 2002 Plan '!J21/1000)+I86</f>
        <v>12294.85635082207</v>
      </c>
      <c r="K86" s="570">
        <f>(+'Mnth Appendices 2002 Plan '!K21/1000)+J86</f>
        <v>13833.013628852168</v>
      </c>
      <c r="L86" s="570">
        <f>(+'Mnth Appendices 2002 Plan '!L21/1000)+K86</f>
        <v>15371.170906882266</v>
      </c>
      <c r="M86" s="570">
        <f>(+'Mnth Appendices 2002 Plan '!M21/1000)+L86</f>
        <v>16909.328184912363</v>
      </c>
      <c r="N86" s="571">
        <f>(+'Mnth Appendices 2002 Plan '!N21/1000)+M86</f>
        <v>18447.485462942463</v>
      </c>
    </row>
    <row r="87" spans="2:14" s="6" customFormat="1" ht="13.8">
      <c r="B87" s="569" t="s">
        <v>199</v>
      </c>
      <c r="C87" s="572">
        <f>(+'Adaytum by Month'!C40/1000)+'Adaytum by Month'!P42</f>
        <v>1068.7553300000002</v>
      </c>
      <c r="D87" s="572">
        <f>(+'Adaytum by Month'!D40/1000)+C87+'Adaytum by Month'!P42</f>
        <v>1671.3967900000007</v>
      </c>
      <c r="E87" s="572">
        <f>(+'Adaytum by Month'!E40/1000)+D87+'Adaytum by Month'!P42</f>
        <v>3884.2509600000008</v>
      </c>
      <c r="F87" s="572">
        <f>(+'Adaytum by Month'!F40/1000)+E87+'Adaytum by Month'!P42</f>
        <v>8691.2490000000016</v>
      </c>
      <c r="G87" s="572">
        <f>(+'Adaytum by Month'!G40/1000)+F87+'Adaytum by Month'!P42</f>
        <v>10470.176610000002</v>
      </c>
      <c r="H87" s="572">
        <f>(+'Adaytum by Month'!H40/1000)+G87+'Adaytum by Month'!P42</f>
        <v>13950.693080000003</v>
      </c>
      <c r="I87" s="572">
        <f>(+'Adaytum by Month'!I40/1000)+H87+'Adaytum by Month'!P42</f>
        <v>14799.447000000002</v>
      </c>
      <c r="J87" s="572">
        <f>(+'Adaytum by Month'!J40/1000)+I87+'Adaytum by Month'!P42</f>
        <v>15182.543330000002</v>
      </c>
      <c r="K87" s="572">
        <f>(+'Adaytum by Month'!K40/1000)+J87+'Adaytum by Month'!P42</f>
        <v>19276.12784928094</v>
      </c>
      <c r="L87" s="572">
        <f>(+'Adaytum by Month'!L40/1000)+K87</f>
        <v>21126.280368561587</v>
      </c>
      <c r="M87" s="572">
        <f>(+'Adaytum by Month'!M40/1000)+L87</f>
        <v>23097.2529503431</v>
      </c>
      <c r="N87" s="573">
        <f>(+'Adaytum by Month'!N40/1000)+M87</f>
        <v>25009.335594625187</v>
      </c>
    </row>
    <row r="88" spans="2:14" s="6" customFormat="1" ht="13.8">
      <c r="B88" s="569" t="s">
        <v>185</v>
      </c>
      <c r="C88" s="572">
        <f>+'Adaytum by Month'!C56/1000</f>
        <v>1766.2088264925374</v>
      </c>
      <c r="D88" s="572">
        <f>(+'Adaytum by Month'!D56/1000)+C88</f>
        <v>3549.1192854477613</v>
      </c>
      <c r="E88" s="572">
        <f>(+'Adaytum by Month'!E56/1000)+D88</f>
        <v>5444.7816100746277</v>
      </c>
      <c r="F88" s="572">
        <f>(+'Adaytum by Month'!F56/1000)+E88</f>
        <v>7340.4439347014941</v>
      </c>
      <c r="G88" s="572">
        <f>(+'Adaytum by Month'!G56/1000)+F88</f>
        <v>9236.107751865673</v>
      </c>
      <c r="H88" s="572">
        <f>(+'Adaytum by Month'!H56/1000)+G88</f>
        <v>11150.798434701494</v>
      </c>
      <c r="I88" s="572">
        <f>(+'Adaytum by Month'!I56/1000)+H88</f>
        <v>13065.492102611941</v>
      </c>
      <c r="J88" s="572">
        <f>(+'Adaytum by Month'!J56/1000)+I88</f>
        <v>14980.184277985076</v>
      </c>
      <c r="K88" s="572">
        <f>(+'Adaytum by Month'!K56/1000)+J88</f>
        <v>16894.876453358211</v>
      </c>
      <c r="L88" s="572">
        <f>(+'Adaytum by Month'!L56/1000)+K88</f>
        <v>18809.568628731344</v>
      </c>
      <c r="M88" s="572">
        <f>(+'Adaytum by Month'!M56/1000)+L88</f>
        <v>20724.262296641791</v>
      </c>
      <c r="N88" s="573">
        <f>(+'Adaytum by Month'!N56/1000)+M88</f>
        <v>22638.945516791046</v>
      </c>
    </row>
    <row r="89" spans="2:14" s="6" customFormat="1" ht="13.8">
      <c r="B89" s="569" t="s">
        <v>197</v>
      </c>
      <c r="C89" s="572">
        <f>+'Input Data'!J26/1000</f>
        <v>22508.402035162668</v>
      </c>
      <c r="D89" s="572">
        <f>+C89</f>
        <v>22508.402035162668</v>
      </c>
      <c r="E89" s="572">
        <f t="shared" ref="E89:N89" si="1">+D89</f>
        <v>22508.402035162668</v>
      </c>
      <c r="F89" s="572">
        <f t="shared" si="1"/>
        <v>22508.402035162668</v>
      </c>
      <c r="G89" s="572">
        <f t="shared" si="1"/>
        <v>22508.402035162668</v>
      </c>
      <c r="H89" s="572">
        <f t="shared" si="1"/>
        <v>22508.402035162668</v>
      </c>
      <c r="I89" s="572">
        <f>+H89</f>
        <v>22508.402035162668</v>
      </c>
      <c r="J89" s="572">
        <f t="shared" si="1"/>
        <v>22508.402035162668</v>
      </c>
      <c r="K89" s="572">
        <f t="shared" si="1"/>
        <v>22508.402035162668</v>
      </c>
      <c r="L89" s="572">
        <f t="shared" si="1"/>
        <v>22508.402035162668</v>
      </c>
      <c r="M89" s="572">
        <f t="shared" si="1"/>
        <v>22508.402035162668</v>
      </c>
      <c r="N89" s="573">
        <f t="shared" si="1"/>
        <v>22508.402035162668</v>
      </c>
    </row>
    <row r="90" spans="2:14" s="6" customFormat="1" ht="13.8">
      <c r="B90" s="569" t="s">
        <v>198</v>
      </c>
      <c r="C90" s="572">
        <f>+'Input Data'!J28/1000</f>
        <v>20007.468475700152</v>
      </c>
      <c r="D90" s="572">
        <f>+C90</f>
        <v>20007.468475700152</v>
      </c>
      <c r="E90" s="572">
        <f t="shared" ref="E90:N90" si="2">+D90</f>
        <v>20007.468475700152</v>
      </c>
      <c r="F90" s="572">
        <f t="shared" si="2"/>
        <v>20007.468475700152</v>
      </c>
      <c r="G90" s="572">
        <f t="shared" si="2"/>
        <v>20007.468475700152</v>
      </c>
      <c r="H90" s="572">
        <f t="shared" si="2"/>
        <v>20007.468475700152</v>
      </c>
      <c r="I90" s="572">
        <f>+H90</f>
        <v>20007.468475700152</v>
      </c>
      <c r="J90" s="572">
        <f t="shared" si="2"/>
        <v>20007.468475700152</v>
      </c>
      <c r="K90" s="572">
        <f t="shared" si="2"/>
        <v>20007.468475700152</v>
      </c>
      <c r="L90" s="572">
        <f t="shared" si="2"/>
        <v>20007.468475700152</v>
      </c>
      <c r="M90" s="572">
        <f t="shared" si="2"/>
        <v>20007.468475700152</v>
      </c>
      <c r="N90" s="573">
        <f t="shared" si="2"/>
        <v>20007.468475700152</v>
      </c>
    </row>
    <row r="91" spans="2:14" s="6" customFormat="1" ht="13.8">
      <c r="B91" s="569" t="s">
        <v>200</v>
      </c>
      <c r="C91" s="572">
        <f>+'Input Data'!J24/1000</f>
        <v>25009.335594625187</v>
      </c>
      <c r="D91" s="572">
        <f>+C91</f>
        <v>25009.335594625187</v>
      </c>
      <c r="E91" s="572">
        <f t="shared" ref="E91:N91" si="3">+D91</f>
        <v>25009.335594625187</v>
      </c>
      <c r="F91" s="572">
        <f t="shared" si="3"/>
        <v>25009.335594625187</v>
      </c>
      <c r="G91" s="572">
        <f t="shared" si="3"/>
        <v>25009.335594625187</v>
      </c>
      <c r="H91" s="572">
        <f t="shared" si="3"/>
        <v>25009.335594625187</v>
      </c>
      <c r="I91" s="572">
        <f>+H91</f>
        <v>25009.335594625187</v>
      </c>
      <c r="J91" s="572">
        <f t="shared" si="3"/>
        <v>25009.335594625187</v>
      </c>
      <c r="K91" s="572">
        <f t="shared" si="3"/>
        <v>25009.335594625187</v>
      </c>
      <c r="L91" s="572">
        <f t="shared" si="3"/>
        <v>25009.335594625187</v>
      </c>
      <c r="M91" s="572">
        <f t="shared" si="3"/>
        <v>25009.335594625187</v>
      </c>
      <c r="N91" s="573">
        <f t="shared" si="3"/>
        <v>25009.335594625187</v>
      </c>
    </row>
    <row r="92" spans="2:14" s="6" customFormat="1" ht="13.8" thickBot="1">
      <c r="B92" s="574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6"/>
    </row>
    <row r="93" spans="2:14" s="6" customFormat="1">
      <c r="B93" s="577"/>
      <c r="C93" s="577"/>
      <c r="D93" s="577"/>
      <c r="E93" s="577"/>
      <c r="F93" s="577"/>
      <c r="G93" s="577"/>
      <c r="H93" s="577"/>
      <c r="I93" s="577"/>
      <c r="J93" s="577"/>
      <c r="K93" s="577"/>
      <c r="L93" s="577"/>
      <c r="M93" s="577"/>
      <c r="N93" s="577"/>
    </row>
    <row r="94" spans="2:14" s="6" customFormat="1">
      <c r="B94" s="578"/>
      <c r="C94" s="578"/>
      <c r="D94" s="577"/>
      <c r="E94" s="577"/>
      <c r="F94" s="577"/>
      <c r="G94" s="577"/>
      <c r="H94" s="577"/>
      <c r="I94" s="577"/>
      <c r="J94" s="577"/>
      <c r="K94" s="577"/>
      <c r="L94" s="577"/>
      <c r="M94" s="577"/>
      <c r="N94" s="577"/>
    </row>
    <row r="95" spans="2:14" s="6" customFormat="1">
      <c r="B95" s="577"/>
      <c r="C95" s="577"/>
      <c r="D95" s="577"/>
      <c r="E95" s="577"/>
      <c r="F95" s="577"/>
      <c r="G95" s="577"/>
      <c r="H95" s="577"/>
      <c r="I95" s="577"/>
      <c r="J95" s="577"/>
      <c r="K95" s="577"/>
      <c r="L95" s="577"/>
      <c r="M95" s="577"/>
      <c r="N95" s="577"/>
    </row>
    <row r="96" spans="2:14" s="6" customFormat="1">
      <c r="B96" s="577"/>
      <c r="C96" s="577"/>
      <c r="D96" s="577"/>
      <c r="E96" s="577"/>
      <c r="F96" s="577"/>
      <c r="G96" s="577"/>
      <c r="H96" s="577"/>
      <c r="I96" s="577"/>
      <c r="J96" s="577"/>
      <c r="K96" s="577"/>
      <c r="L96" s="577"/>
      <c r="M96" s="577"/>
      <c r="N96" s="577"/>
    </row>
    <row r="97" spans="2:14" s="6" customFormat="1">
      <c r="B97" s="577"/>
      <c r="C97" s="577"/>
      <c r="D97" s="577"/>
      <c r="E97" s="577"/>
      <c r="F97" s="577"/>
      <c r="G97" s="577"/>
      <c r="H97" s="577"/>
      <c r="I97" s="577"/>
      <c r="J97" s="577"/>
      <c r="K97" s="577"/>
      <c r="L97" s="577"/>
      <c r="M97" s="577"/>
      <c r="N97" s="577"/>
    </row>
    <row r="98" spans="2:14">
      <c r="B98" s="268"/>
      <c r="C98" s="268"/>
      <c r="D98" s="268"/>
      <c r="E98" s="268"/>
      <c r="F98" s="268"/>
      <c r="G98" s="268"/>
      <c r="H98" s="268"/>
      <c r="I98" s="268"/>
      <c r="J98" s="268"/>
      <c r="K98" s="268"/>
      <c r="L98" s="268"/>
      <c r="M98" s="268"/>
      <c r="N98" s="268"/>
    </row>
    <row r="99" spans="2:14">
      <c r="B99" s="268"/>
      <c r="C99" s="268"/>
      <c r="D99" s="268"/>
      <c r="E99" s="268"/>
      <c r="F99" s="268"/>
      <c r="G99" s="268"/>
      <c r="H99" s="268"/>
      <c r="I99" s="268"/>
      <c r="J99" s="268"/>
      <c r="K99" s="268"/>
      <c r="L99" s="268"/>
      <c r="M99" s="268"/>
      <c r="N99" s="268"/>
    </row>
    <row r="100" spans="2:14">
      <c r="B100" s="268"/>
      <c r="C100" s="268"/>
      <c r="D100" s="268"/>
      <c r="E100" s="268"/>
      <c r="F100" s="268"/>
      <c r="G100" s="268"/>
      <c r="H100" s="268"/>
      <c r="I100" s="268"/>
      <c r="J100" s="268"/>
      <c r="K100" s="268"/>
      <c r="L100" s="268"/>
      <c r="M100" s="268"/>
      <c r="N100" s="268"/>
    </row>
    <row r="101" spans="2:14">
      <c r="B101" s="268"/>
      <c r="C101" s="268"/>
      <c r="D101" s="268"/>
      <c r="E101" s="268"/>
      <c r="F101" s="268"/>
      <c r="G101" s="268"/>
      <c r="H101" s="268"/>
      <c r="I101" s="268"/>
      <c r="J101" s="268"/>
      <c r="K101" s="268"/>
      <c r="L101" s="268"/>
      <c r="M101" s="268"/>
      <c r="N101" s="268"/>
    </row>
    <row r="102" spans="2:14">
      <c r="B102" s="268"/>
      <c r="C102" s="268"/>
      <c r="D102" s="268"/>
      <c r="E102" s="268"/>
      <c r="F102" s="268"/>
      <c r="G102" s="268"/>
      <c r="H102" s="268"/>
      <c r="I102" s="268"/>
      <c r="J102" s="268"/>
      <c r="K102" s="268"/>
      <c r="L102" s="268"/>
      <c r="M102" s="268"/>
      <c r="N102" s="268"/>
    </row>
    <row r="103" spans="2:14">
      <c r="B103" s="268"/>
      <c r="C103" s="268"/>
      <c r="D103" s="268"/>
      <c r="E103" s="268"/>
      <c r="F103" s="268"/>
      <c r="G103" s="268"/>
      <c r="H103" s="268"/>
      <c r="I103" s="268"/>
      <c r="J103" s="268"/>
      <c r="K103" s="268"/>
      <c r="L103" s="268"/>
      <c r="M103" s="268"/>
      <c r="N103" s="268"/>
    </row>
    <row r="104" spans="2:14">
      <c r="B104" s="268"/>
      <c r="C104" s="268"/>
      <c r="D104" s="268"/>
      <c r="E104" s="268"/>
      <c r="F104" s="268"/>
      <c r="G104" s="268"/>
      <c r="H104" s="268"/>
      <c r="I104" s="268"/>
      <c r="J104" s="268"/>
      <c r="K104" s="268"/>
      <c r="L104" s="268"/>
      <c r="M104" s="268"/>
      <c r="N104" s="268"/>
    </row>
    <row r="105" spans="2:14">
      <c r="B105" s="268"/>
      <c r="C105" s="268"/>
      <c r="D105" s="268"/>
      <c r="E105" s="268"/>
      <c r="F105" s="268"/>
      <c r="G105" s="268"/>
      <c r="H105" s="268"/>
      <c r="I105" s="268"/>
      <c r="J105" s="268"/>
      <c r="K105" s="268"/>
      <c r="L105" s="268"/>
      <c r="M105" s="268"/>
      <c r="N105" s="268"/>
    </row>
    <row r="106" spans="2:14">
      <c r="B106" s="268"/>
      <c r="C106" s="268"/>
      <c r="D106" s="268"/>
      <c r="E106" s="268"/>
      <c r="F106" s="268"/>
      <c r="G106" s="268"/>
      <c r="H106" s="268"/>
      <c r="I106" s="268"/>
      <c r="J106" s="268"/>
      <c r="K106" s="268"/>
      <c r="L106" s="268"/>
      <c r="M106" s="268"/>
      <c r="N106" s="268"/>
    </row>
    <row r="107" spans="2:14">
      <c r="B107" s="268"/>
      <c r="C107" s="268"/>
      <c r="D107" s="268"/>
      <c r="E107" s="268"/>
      <c r="F107" s="268"/>
      <c r="G107" s="268"/>
      <c r="H107" s="268"/>
      <c r="I107" s="268"/>
      <c r="J107" s="268"/>
      <c r="K107" s="268"/>
      <c r="L107" s="268"/>
      <c r="M107" s="268"/>
      <c r="N107" s="268"/>
    </row>
    <row r="108" spans="2:14">
      <c r="B108" s="268"/>
      <c r="C108" s="268"/>
      <c r="D108" s="268"/>
      <c r="E108" s="268"/>
      <c r="F108" s="268"/>
      <c r="G108" s="268"/>
      <c r="H108" s="268"/>
      <c r="I108" s="268"/>
      <c r="J108" s="268"/>
      <c r="K108" s="268"/>
      <c r="L108" s="268"/>
      <c r="M108" s="268"/>
      <c r="N108" s="268"/>
    </row>
    <row r="109" spans="2:14">
      <c r="B109" s="268"/>
      <c r="C109" s="268"/>
      <c r="D109" s="268"/>
      <c r="E109" s="268"/>
      <c r="F109" s="268"/>
      <c r="G109" s="268"/>
      <c r="H109" s="268"/>
      <c r="I109" s="268"/>
      <c r="J109" s="268"/>
      <c r="K109" s="268"/>
      <c r="L109" s="268"/>
      <c r="M109" s="268"/>
      <c r="N109" s="268"/>
    </row>
    <row r="110" spans="2:14">
      <c r="B110" s="268"/>
      <c r="C110" s="268"/>
      <c r="D110" s="268"/>
      <c r="E110" s="268"/>
      <c r="F110" s="268"/>
      <c r="G110" s="268"/>
      <c r="H110" s="268"/>
      <c r="I110" s="268"/>
      <c r="J110" s="268"/>
      <c r="K110" s="268"/>
      <c r="L110" s="268"/>
      <c r="M110" s="268"/>
      <c r="N110" s="268"/>
    </row>
    <row r="111" spans="2:14">
      <c r="B111" s="268"/>
      <c r="C111" s="268"/>
      <c r="D111" s="268"/>
      <c r="E111" s="268"/>
      <c r="F111" s="268"/>
      <c r="G111" s="268"/>
      <c r="H111" s="268"/>
      <c r="I111" s="268"/>
      <c r="J111" s="268"/>
      <c r="K111" s="268"/>
      <c r="L111" s="268"/>
      <c r="M111" s="268"/>
      <c r="N111" s="268"/>
    </row>
    <row r="112" spans="2:14">
      <c r="B112" s="268"/>
      <c r="C112" s="268"/>
      <c r="D112" s="268"/>
      <c r="E112" s="268"/>
      <c r="F112" s="268"/>
      <c r="G112" s="268"/>
      <c r="H112" s="268"/>
      <c r="I112" s="268"/>
      <c r="J112" s="268"/>
      <c r="K112" s="268"/>
      <c r="L112" s="268"/>
      <c r="M112" s="268"/>
      <c r="N112" s="268"/>
    </row>
    <row r="113" spans="2:14">
      <c r="B113" s="268"/>
      <c r="C113" s="268"/>
      <c r="D113" s="268"/>
      <c r="E113" s="268"/>
      <c r="F113" s="268"/>
      <c r="G113" s="268"/>
      <c r="H113" s="268"/>
      <c r="I113" s="268"/>
      <c r="J113" s="268"/>
      <c r="K113" s="268"/>
      <c r="L113" s="268"/>
      <c r="M113" s="268"/>
      <c r="N113" s="268"/>
    </row>
    <row r="114" spans="2:14">
      <c r="B114" s="268"/>
      <c r="C114" s="268"/>
      <c r="D114" s="268"/>
      <c r="E114" s="268"/>
      <c r="F114" s="268"/>
      <c r="G114" s="268"/>
      <c r="H114" s="268"/>
      <c r="I114" s="268"/>
      <c r="J114" s="268"/>
      <c r="K114" s="268"/>
      <c r="L114" s="268"/>
      <c r="M114" s="268"/>
      <c r="N114" s="268"/>
    </row>
    <row r="115" spans="2:14">
      <c r="B115" s="268"/>
      <c r="C115" s="268"/>
      <c r="D115" s="268"/>
      <c r="E115" s="268"/>
      <c r="F115" s="268"/>
      <c r="G115" s="268"/>
      <c r="H115" s="268"/>
      <c r="I115" s="268"/>
      <c r="J115" s="268"/>
      <c r="K115" s="268"/>
      <c r="L115" s="268"/>
      <c r="M115" s="268"/>
      <c r="N115" s="268"/>
    </row>
    <row r="116" spans="2:14">
      <c r="B116" s="268"/>
      <c r="C116" s="268"/>
      <c r="D116" s="268"/>
      <c r="E116" s="268"/>
      <c r="F116" s="268"/>
      <c r="G116" s="268"/>
      <c r="H116" s="268"/>
      <c r="I116" s="268"/>
      <c r="J116" s="268"/>
      <c r="K116" s="268"/>
      <c r="L116" s="268"/>
      <c r="M116" s="268"/>
      <c r="N116" s="268"/>
    </row>
    <row r="117" spans="2:14">
      <c r="B117" s="268"/>
      <c r="C117" s="268"/>
      <c r="D117" s="268"/>
      <c r="E117" s="268"/>
      <c r="F117" s="268"/>
      <c r="G117" s="268"/>
      <c r="H117" s="268"/>
      <c r="I117" s="268"/>
      <c r="J117" s="268"/>
      <c r="K117" s="268"/>
      <c r="L117" s="268"/>
      <c r="M117" s="268"/>
      <c r="N117" s="268"/>
    </row>
    <row r="118" spans="2:14">
      <c r="B118" s="268"/>
      <c r="C118" s="268"/>
      <c r="D118" s="268"/>
      <c r="E118" s="268"/>
      <c r="F118" s="268"/>
      <c r="G118" s="268"/>
      <c r="H118" s="268"/>
      <c r="I118" s="268"/>
      <c r="J118" s="268"/>
      <c r="K118" s="268"/>
      <c r="L118" s="268"/>
      <c r="M118" s="268"/>
      <c r="N118" s="268"/>
    </row>
    <row r="119" spans="2:14">
      <c r="B119" s="268"/>
      <c r="C119" s="268"/>
      <c r="D119" s="268"/>
      <c r="E119" s="268"/>
      <c r="F119" s="268"/>
      <c r="G119" s="268"/>
      <c r="H119" s="268"/>
      <c r="I119" s="268"/>
      <c r="J119" s="268"/>
      <c r="K119" s="268"/>
      <c r="L119" s="268"/>
      <c r="M119" s="268"/>
      <c r="N119" s="268"/>
    </row>
    <row r="120" spans="2:14">
      <c r="B120" s="268"/>
      <c r="C120" s="268"/>
      <c r="D120" s="268"/>
      <c r="E120" s="268"/>
      <c r="F120" s="268"/>
      <c r="G120" s="268"/>
      <c r="H120" s="268"/>
      <c r="I120" s="268"/>
      <c r="J120" s="268"/>
      <c r="K120" s="268"/>
      <c r="L120" s="268"/>
      <c r="M120" s="268"/>
      <c r="N120" s="268"/>
    </row>
    <row r="121" spans="2:14">
      <c r="B121" s="268"/>
      <c r="C121" s="268"/>
      <c r="D121" s="268"/>
      <c r="E121" s="268"/>
      <c r="F121" s="268"/>
      <c r="G121" s="268"/>
      <c r="H121" s="268"/>
      <c r="I121" s="268"/>
      <c r="J121" s="268"/>
      <c r="K121" s="268"/>
      <c r="L121" s="268"/>
      <c r="M121" s="268"/>
      <c r="N121" s="268"/>
    </row>
    <row r="122" spans="2:14">
      <c r="B122" s="268"/>
      <c r="C122" s="268"/>
      <c r="D122" s="268"/>
      <c r="E122" s="268"/>
      <c r="F122" s="268"/>
      <c r="G122" s="268"/>
      <c r="H122" s="268"/>
      <c r="I122" s="268"/>
      <c r="J122" s="268"/>
      <c r="K122" s="268"/>
      <c r="L122" s="268"/>
      <c r="M122" s="268"/>
      <c r="N122" s="268"/>
    </row>
  </sheetData>
  <phoneticPr fontId="0" type="noConversion"/>
  <printOptions horizontalCentered="1"/>
  <pageMargins left="0.74803149606299213" right="0.59055118110236227" top="0.55118110236220474" bottom="0.47244094488188981" header="0.51181102362204722" footer="0.51181102362204722"/>
  <pageSetup paperSize="9" scale="43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5:P24"/>
  <sheetViews>
    <sheetView zoomScale="75" workbookViewId="0">
      <selection activeCell="A7" sqref="A7"/>
    </sheetView>
  </sheetViews>
  <sheetFormatPr defaultColWidth="9.109375" defaultRowHeight="13.2"/>
  <cols>
    <col min="1" max="16384" width="9.109375" style="14"/>
  </cols>
  <sheetData>
    <row r="15" spans="1:16" ht="60">
      <c r="A15" s="625" t="s">
        <v>89</v>
      </c>
      <c r="B15" s="626"/>
      <c r="C15" s="626"/>
      <c r="D15" s="626"/>
      <c r="E15" s="626"/>
      <c r="F15" s="626"/>
      <c r="G15" s="626"/>
      <c r="H15" s="626"/>
      <c r="I15" s="626"/>
      <c r="J15" s="626"/>
      <c r="K15" s="626"/>
      <c r="L15" s="626"/>
      <c r="M15" s="626"/>
      <c r="N15" s="626"/>
      <c r="O15" s="626"/>
      <c r="P15" s="626"/>
    </row>
    <row r="24" spans="10:10">
      <c r="J24" s="142"/>
    </row>
  </sheetData>
  <mergeCells count="1">
    <mergeCell ref="A15:P15"/>
  </mergeCells>
  <phoneticPr fontId="0" type="noConversion"/>
  <pageMargins left="0.75" right="0.75" top="0.54" bottom="0.53" header="0.5" footer="0.5"/>
  <pageSetup paperSize="9" scale="76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B8:W99"/>
  <sheetViews>
    <sheetView topLeftCell="A50" zoomScale="75" workbookViewId="0">
      <selection activeCell="C80" sqref="C80"/>
    </sheetView>
  </sheetViews>
  <sheetFormatPr defaultColWidth="9.109375" defaultRowHeight="13.2"/>
  <cols>
    <col min="1" max="1" width="9.109375" style="14"/>
    <col min="2" max="2" width="28" style="14" customWidth="1"/>
    <col min="3" max="3" width="20.88671875" style="14" customWidth="1"/>
    <col min="4" max="4" width="17.5546875" style="14" customWidth="1"/>
    <col min="5" max="5" width="24.6640625" style="14" customWidth="1"/>
    <col min="6" max="6" width="15.5546875" style="14" customWidth="1"/>
    <col min="7" max="7" width="14.109375" style="14" customWidth="1"/>
    <col min="8" max="8" width="15.5546875" style="14" customWidth="1"/>
    <col min="9" max="9" width="13" style="238" customWidth="1"/>
    <col min="10" max="10" width="17.5546875" style="14" customWidth="1"/>
    <col min="11" max="11" width="12.6640625" style="14" customWidth="1"/>
    <col min="12" max="12" width="15.88671875" style="14" customWidth="1"/>
    <col min="13" max="13" width="14.33203125" style="14" customWidth="1"/>
    <col min="14" max="16384" width="9.109375" style="14"/>
  </cols>
  <sheetData>
    <row r="8" spans="2:23">
      <c r="B8" s="255" t="s">
        <v>177</v>
      </c>
      <c r="C8" s="247"/>
      <c r="D8" s="6"/>
      <c r="E8" s="444" t="s">
        <v>253</v>
      </c>
      <c r="F8" s="247"/>
      <c r="G8" s="247"/>
    </row>
    <row r="10" spans="2:23">
      <c r="B10" s="143" t="s">
        <v>0</v>
      </c>
      <c r="C10" s="127"/>
      <c r="D10" s="127"/>
      <c r="E10" s="127"/>
      <c r="F10" s="127"/>
      <c r="G10" s="127"/>
      <c r="H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</row>
    <row r="11" spans="2:23" ht="12.75" customHeight="1">
      <c r="B11" s="145" t="s">
        <v>73</v>
      </c>
      <c r="C11" s="237" t="s">
        <v>74</v>
      </c>
      <c r="D11" s="237" t="s">
        <v>41</v>
      </c>
      <c r="E11" s="237" t="s">
        <v>75</v>
      </c>
      <c r="F11" s="127"/>
      <c r="G11" s="127"/>
      <c r="H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</row>
    <row r="12" spans="2:23">
      <c r="C12" s="127"/>
      <c r="D12" s="127"/>
      <c r="E12" s="127"/>
      <c r="F12" s="127"/>
      <c r="G12" s="127"/>
      <c r="H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</row>
    <row r="13" spans="2:23">
      <c r="B13" s="37"/>
      <c r="C13" s="249" t="s">
        <v>255</v>
      </c>
      <c r="D13" s="250"/>
      <c r="E13" s="244" t="s">
        <v>172</v>
      </c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</row>
    <row r="14" spans="2:23">
      <c r="B14" s="37"/>
      <c r="C14" s="249"/>
      <c r="D14" s="250"/>
      <c r="E14" s="269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</row>
    <row r="15" spans="2:23">
      <c r="B15" s="235" t="s">
        <v>34</v>
      </c>
      <c r="C15" s="236">
        <f>'Adaytum Headcount'!E16</f>
        <v>36</v>
      </c>
      <c r="D15" s="127"/>
      <c r="E15" s="277">
        <f>SUM(C15:D15)</f>
        <v>36</v>
      </c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</row>
    <row r="16" spans="2:23">
      <c r="B16" s="235" t="s">
        <v>143</v>
      </c>
      <c r="C16" s="240"/>
      <c r="D16" s="127"/>
      <c r="E16" s="245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</row>
    <row r="17" spans="2:19">
      <c r="B17" s="235" t="s">
        <v>144</v>
      </c>
      <c r="C17" s="238"/>
      <c r="D17" s="127"/>
      <c r="E17" s="245">
        <f t="shared" ref="E17:E26" si="0">SUM(C17:D17)</f>
        <v>0</v>
      </c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</row>
    <row r="18" spans="2:19">
      <c r="B18" s="144" t="s">
        <v>145</v>
      </c>
      <c r="C18" s="238"/>
      <c r="D18" s="127"/>
      <c r="E18" s="245">
        <f t="shared" si="0"/>
        <v>0</v>
      </c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</row>
    <row r="19" spans="2:19">
      <c r="B19" s="235" t="s">
        <v>146</v>
      </c>
      <c r="C19" s="238"/>
      <c r="D19" s="127"/>
      <c r="E19" s="245">
        <f t="shared" si="0"/>
        <v>0</v>
      </c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</row>
    <row r="20" spans="2:19">
      <c r="B20" s="235" t="s">
        <v>147</v>
      </c>
      <c r="C20" s="238"/>
      <c r="D20" s="127"/>
      <c r="E20" s="245">
        <f t="shared" si="0"/>
        <v>0</v>
      </c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</row>
    <row r="21" spans="2:19">
      <c r="B21" s="235" t="s">
        <v>148</v>
      </c>
      <c r="C21" s="238"/>
      <c r="D21" s="127"/>
      <c r="E21" s="245">
        <f t="shared" si="0"/>
        <v>0</v>
      </c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</row>
    <row r="22" spans="2:19">
      <c r="B22" s="235" t="s">
        <v>149</v>
      </c>
      <c r="C22" s="238"/>
      <c r="D22" s="127"/>
      <c r="E22" s="245">
        <f t="shared" si="0"/>
        <v>0</v>
      </c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</row>
    <row r="23" spans="2:19">
      <c r="B23" s="235" t="s">
        <v>150</v>
      </c>
      <c r="C23" s="238"/>
      <c r="D23" s="127"/>
      <c r="E23" s="245">
        <f t="shared" si="0"/>
        <v>0</v>
      </c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</row>
    <row r="24" spans="2:19">
      <c r="B24" s="235" t="s">
        <v>151</v>
      </c>
      <c r="C24" s="238"/>
      <c r="D24" s="127"/>
      <c r="E24" s="245">
        <f t="shared" si="0"/>
        <v>0</v>
      </c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</row>
    <row r="25" spans="2:19">
      <c r="B25" s="235" t="s">
        <v>152</v>
      </c>
      <c r="C25" s="238"/>
      <c r="D25" s="127"/>
      <c r="E25" s="245">
        <f t="shared" si="0"/>
        <v>0</v>
      </c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</row>
    <row r="26" spans="2:19">
      <c r="B26" s="235" t="s">
        <v>76</v>
      </c>
      <c r="C26" s="238">
        <f>'Adaytum by Month'!O15</f>
        <v>4429889.4629424633</v>
      </c>
      <c r="D26" s="127"/>
      <c r="E26" s="245">
        <f t="shared" si="0"/>
        <v>4429889.4629424633</v>
      </c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</row>
    <row r="27" spans="2:19">
      <c r="B27" s="235" t="s">
        <v>153</v>
      </c>
      <c r="C27" s="238"/>
      <c r="D27" s="127"/>
      <c r="E27" s="245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</row>
    <row r="28" spans="2:19">
      <c r="B28" s="239" t="s">
        <v>142</v>
      </c>
      <c r="C28" s="240"/>
      <c r="D28" s="127"/>
      <c r="E28" s="245">
        <f t="shared" ref="E28:E33" si="1">SUM(C28:D28)</f>
        <v>0</v>
      </c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</row>
    <row r="29" spans="2:19">
      <c r="B29" s="239" t="s">
        <v>138</v>
      </c>
      <c r="C29" s="240"/>
      <c r="D29" s="127"/>
      <c r="E29" s="245">
        <f t="shared" si="1"/>
        <v>0</v>
      </c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</row>
    <row r="30" spans="2:19">
      <c r="B30" s="144" t="s">
        <v>139</v>
      </c>
      <c r="C30" s="238"/>
      <c r="D30" s="127"/>
      <c r="E30" s="245">
        <f t="shared" si="1"/>
        <v>0</v>
      </c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</row>
    <row r="31" spans="2:19">
      <c r="B31" s="235" t="s">
        <v>154</v>
      </c>
      <c r="C31" s="238">
        <v>59460</v>
      </c>
      <c r="D31" s="127"/>
      <c r="E31" s="245">
        <f t="shared" si="1"/>
        <v>59460</v>
      </c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</row>
    <row r="32" spans="2:19">
      <c r="B32" s="235" t="s">
        <v>141</v>
      </c>
      <c r="C32" s="238"/>
      <c r="D32" s="127"/>
      <c r="E32" s="245">
        <f t="shared" si="1"/>
        <v>0</v>
      </c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</row>
    <row r="33" spans="2:19">
      <c r="B33" s="235" t="s">
        <v>77</v>
      </c>
      <c r="C33" s="238">
        <f>'Adaytum by Month'!O16</f>
        <v>230760</v>
      </c>
      <c r="D33" s="127"/>
      <c r="E33" s="277">
        <f t="shared" si="1"/>
        <v>230760</v>
      </c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</row>
    <row r="34" spans="2:19">
      <c r="B34" s="235" t="s">
        <v>155</v>
      </c>
      <c r="C34" s="238"/>
      <c r="D34" s="127"/>
      <c r="E34" s="245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</row>
    <row r="35" spans="2:19">
      <c r="B35" s="235" t="s">
        <v>98</v>
      </c>
      <c r="C35" s="238"/>
      <c r="D35" s="127"/>
      <c r="E35" s="245">
        <f t="shared" ref="E35:E46" si="2">SUM(C35:D35)</f>
        <v>0</v>
      </c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</row>
    <row r="36" spans="2:19">
      <c r="B36" s="239" t="s">
        <v>99</v>
      </c>
      <c r="C36" s="240"/>
      <c r="D36" s="127"/>
      <c r="E36" s="245">
        <f t="shared" si="2"/>
        <v>0</v>
      </c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</row>
    <row r="37" spans="2:19">
      <c r="B37" s="239" t="s">
        <v>100</v>
      </c>
      <c r="C37" s="240">
        <v>1068</v>
      </c>
      <c r="D37" s="127"/>
      <c r="E37" s="245">
        <f t="shared" si="2"/>
        <v>1068</v>
      </c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</row>
    <row r="38" spans="2:19">
      <c r="B38" s="144" t="s">
        <v>101</v>
      </c>
      <c r="C38" s="238"/>
      <c r="D38" s="127"/>
      <c r="E38" s="245">
        <f t="shared" si="2"/>
        <v>0</v>
      </c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</row>
    <row r="39" spans="2:19">
      <c r="B39" s="235" t="s">
        <v>156</v>
      </c>
      <c r="C39" s="238"/>
      <c r="D39" s="127"/>
      <c r="E39" s="245">
        <f t="shared" si="2"/>
        <v>0</v>
      </c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</row>
    <row r="40" spans="2:19">
      <c r="B40" s="235" t="s">
        <v>103</v>
      </c>
      <c r="C40" s="238"/>
      <c r="D40" s="127"/>
      <c r="E40" s="245">
        <f t="shared" si="2"/>
        <v>0</v>
      </c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</row>
    <row r="41" spans="2:19">
      <c r="B41" s="235" t="s">
        <v>104</v>
      </c>
      <c r="C41" s="238">
        <v>10704</v>
      </c>
      <c r="D41" s="127"/>
      <c r="E41" s="245">
        <f t="shared" si="2"/>
        <v>10704</v>
      </c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</row>
    <row r="42" spans="2:19">
      <c r="B42" s="235" t="s">
        <v>157</v>
      </c>
      <c r="C42" s="238"/>
      <c r="D42" s="127"/>
      <c r="E42" s="245">
        <f t="shared" si="2"/>
        <v>0</v>
      </c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</row>
    <row r="43" spans="2:19">
      <c r="B43" s="235" t="s">
        <v>158</v>
      </c>
      <c r="C43" s="238"/>
      <c r="D43" s="127"/>
      <c r="E43" s="245">
        <f t="shared" si="2"/>
        <v>0</v>
      </c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</row>
    <row r="44" spans="2:19">
      <c r="B44" s="235" t="s">
        <v>107</v>
      </c>
      <c r="C44" s="238"/>
      <c r="D44" s="127"/>
      <c r="E44" s="245">
        <f t="shared" si="2"/>
        <v>0</v>
      </c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</row>
    <row r="45" spans="2:19">
      <c r="B45" s="235" t="s">
        <v>108</v>
      </c>
      <c r="C45" s="238">
        <v>47448</v>
      </c>
      <c r="D45" s="127"/>
      <c r="E45" s="245">
        <f t="shared" si="2"/>
        <v>47448</v>
      </c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</row>
    <row r="46" spans="2:19">
      <c r="B46" s="235" t="s">
        <v>78</v>
      </c>
      <c r="C46" s="238">
        <f>'Adaytum by Month'!O17</f>
        <v>59220</v>
      </c>
      <c r="D46" s="127"/>
      <c r="E46" s="245">
        <f t="shared" si="2"/>
        <v>59220</v>
      </c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</row>
    <row r="47" spans="2:19">
      <c r="B47" s="235" t="s">
        <v>159</v>
      </c>
      <c r="C47" s="238"/>
      <c r="D47" s="127"/>
      <c r="E47" s="245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</row>
    <row r="48" spans="2:19">
      <c r="B48" s="235" t="s">
        <v>109</v>
      </c>
      <c r="C48" s="238"/>
      <c r="D48" s="127"/>
      <c r="E48" s="245">
        <f t="shared" ref="E48:E60" si="3">SUM(C48:D48)</f>
        <v>0</v>
      </c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</row>
    <row r="49" spans="2:19">
      <c r="B49" s="235" t="s">
        <v>160</v>
      </c>
      <c r="C49" s="238"/>
      <c r="D49" s="127"/>
      <c r="E49" s="245">
        <f t="shared" si="3"/>
        <v>0</v>
      </c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</row>
    <row r="50" spans="2:19">
      <c r="B50" s="239" t="s">
        <v>161</v>
      </c>
      <c r="C50" s="240"/>
      <c r="D50" s="127"/>
      <c r="E50" s="245">
        <f t="shared" si="3"/>
        <v>0</v>
      </c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</row>
    <row r="51" spans="2:19">
      <c r="B51" s="239" t="s">
        <v>112</v>
      </c>
      <c r="C51" s="240">
        <v>49992</v>
      </c>
      <c r="D51" s="127"/>
      <c r="E51" s="245">
        <f t="shared" si="3"/>
        <v>49992</v>
      </c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</row>
    <row r="52" spans="2:19">
      <c r="B52" s="144" t="s">
        <v>162</v>
      </c>
      <c r="C52" s="238"/>
      <c r="D52" s="127"/>
      <c r="E52" s="245">
        <f t="shared" si="3"/>
        <v>0</v>
      </c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</row>
    <row r="53" spans="2:19">
      <c r="B53" s="235" t="s">
        <v>114</v>
      </c>
      <c r="C53" s="238"/>
      <c r="D53" s="127"/>
      <c r="E53" s="245">
        <f t="shared" si="3"/>
        <v>0</v>
      </c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</row>
    <row r="54" spans="2:19">
      <c r="B54" s="235" t="s">
        <v>115</v>
      </c>
      <c r="C54" s="238">
        <v>9060</v>
      </c>
      <c r="D54" s="127"/>
      <c r="E54" s="245">
        <f t="shared" si="3"/>
        <v>9060</v>
      </c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</row>
    <row r="55" spans="2:19">
      <c r="B55" s="235" t="s">
        <v>116</v>
      </c>
      <c r="C55" s="238"/>
      <c r="D55" s="127"/>
      <c r="E55" s="245">
        <f t="shared" si="3"/>
        <v>0</v>
      </c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</row>
    <row r="56" spans="2:19">
      <c r="B56" s="235" t="s">
        <v>117</v>
      </c>
      <c r="C56" s="238"/>
      <c r="D56" s="127"/>
      <c r="E56" s="245">
        <f t="shared" si="3"/>
        <v>0</v>
      </c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</row>
    <row r="57" spans="2:19">
      <c r="B57" s="235" t="s">
        <v>118</v>
      </c>
      <c r="C57" s="238"/>
      <c r="D57" s="127"/>
      <c r="E57" s="245">
        <f t="shared" si="3"/>
        <v>0</v>
      </c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</row>
    <row r="58" spans="2:19">
      <c r="B58" s="235" t="s">
        <v>119</v>
      </c>
      <c r="C58" s="238">
        <v>5652</v>
      </c>
      <c r="D58" s="127"/>
      <c r="E58" s="245">
        <f t="shared" si="3"/>
        <v>5652</v>
      </c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</row>
    <row r="59" spans="2:19">
      <c r="B59" s="235" t="s">
        <v>120</v>
      </c>
      <c r="C59" s="238">
        <v>4356</v>
      </c>
      <c r="D59" s="127"/>
      <c r="E59" s="245">
        <f t="shared" si="3"/>
        <v>4356</v>
      </c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</row>
    <row r="60" spans="2:19">
      <c r="B60" s="235" t="s">
        <v>79</v>
      </c>
      <c r="C60" s="238">
        <f>'Adaytum by Month'!O18</f>
        <v>69060</v>
      </c>
      <c r="D60" s="127"/>
      <c r="E60" s="245">
        <f t="shared" si="3"/>
        <v>69060</v>
      </c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</row>
    <row r="61" spans="2:19">
      <c r="B61" s="235" t="s">
        <v>163</v>
      </c>
      <c r="C61" s="238"/>
      <c r="D61" s="127"/>
      <c r="E61" s="245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</row>
    <row r="62" spans="2:19">
      <c r="B62" s="235" t="s">
        <v>164</v>
      </c>
      <c r="C62" s="238"/>
      <c r="D62" s="127"/>
      <c r="E62" s="245">
        <f t="shared" ref="E62:E68" si="4">SUM(C62:D62)</f>
        <v>0</v>
      </c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</row>
    <row r="63" spans="2:19">
      <c r="B63" s="235" t="s">
        <v>165</v>
      </c>
      <c r="C63" s="238"/>
      <c r="D63" s="127"/>
      <c r="E63" s="245">
        <f t="shared" si="4"/>
        <v>0</v>
      </c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</row>
    <row r="64" spans="2:19">
      <c r="B64" s="235" t="s">
        <v>166</v>
      </c>
      <c r="C64" s="238"/>
      <c r="D64" s="127"/>
      <c r="E64" s="245">
        <f t="shared" si="4"/>
        <v>0</v>
      </c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</row>
    <row r="65" spans="2:19">
      <c r="B65" s="239" t="s">
        <v>129</v>
      </c>
      <c r="C65" s="240"/>
      <c r="D65" s="127"/>
      <c r="E65" s="245">
        <f t="shared" si="4"/>
        <v>0</v>
      </c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</row>
    <row r="66" spans="2:19">
      <c r="B66" s="239" t="s">
        <v>130</v>
      </c>
      <c r="C66" s="240"/>
      <c r="D66" s="127"/>
      <c r="E66" s="245">
        <f t="shared" si="4"/>
        <v>0</v>
      </c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</row>
    <row r="67" spans="2:19">
      <c r="B67" s="144" t="s">
        <v>48</v>
      </c>
      <c r="C67" s="238"/>
      <c r="D67" s="127"/>
      <c r="E67" s="245">
        <f t="shared" si="4"/>
        <v>0</v>
      </c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</row>
    <row r="68" spans="2:19">
      <c r="B68" s="235" t="s">
        <v>59</v>
      </c>
      <c r="C68" s="238">
        <f>'Adaytum by Month'!O20</f>
        <v>0</v>
      </c>
      <c r="D68" s="127"/>
      <c r="E68" s="277">
        <f t="shared" si="4"/>
        <v>0</v>
      </c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</row>
    <row r="69" spans="2:19">
      <c r="B69" s="235" t="s">
        <v>167</v>
      </c>
      <c r="C69" s="238"/>
      <c r="D69" s="127"/>
      <c r="E69" s="245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</row>
    <row r="70" spans="2:19">
      <c r="B70" s="235" t="s">
        <v>125</v>
      </c>
      <c r="C70" s="238"/>
      <c r="D70" s="127"/>
      <c r="E70" s="245">
        <f t="shared" ref="E70:E75" si="5">SUM(C70:D70)</f>
        <v>0</v>
      </c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</row>
    <row r="71" spans="2:19">
      <c r="B71" s="235" t="s">
        <v>121</v>
      </c>
      <c r="C71" s="238"/>
      <c r="D71" s="127"/>
      <c r="E71" s="245">
        <f t="shared" si="5"/>
        <v>0</v>
      </c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</row>
    <row r="72" spans="2:19">
      <c r="B72" s="235" t="s">
        <v>122</v>
      </c>
      <c r="C72" s="238">
        <v>13135980</v>
      </c>
      <c r="D72" s="127"/>
      <c r="E72" s="245">
        <f t="shared" si="5"/>
        <v>13135980</v>
      </c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</row>
    <row r="73" spans="2:19">
      <c r="B73" s="235" t="s">
        <v>123</v>
      </c>
      <c r="C73" s="238"/>
      <c r="D73" s="127"/>
      <c r="E73" s="245">
        <f t="shared" si="5"/>
        <v>0</v>
      </c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</row>
    <row r="74" spans="2:19">
      <c r="B74" s="239" t="s">
        <v>124</v>
      </c>
      <c r="C74" s="240"/>
      <c r="D74" s="127"/>
      <c r="E74" s="245">
        <f t="shared" si="5"/>
        <v>0</v>
      </c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</row>
    <row r="75" spans="2:19">
      <c r="B75" s="239" t="s">
        <v>80</v>
      </c>
      <c r="C75" s="240">
        <f>'Adaytum by Month'!O19</f>
        <v>13135980</v>
      </c>
      <c r="D75" s="127"/>
      <c r="E75" s="245">
        <f t="shared" si="5"/>
        <v>13135980</v>
      </c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</row>
    <row r="76" spans="2:19">
      <c r="B76" s="144" t="s">
        <v>168</v>
      </c>
      <c r="C76" s="238"/>
      <c r="D76" s="127"/>
      <c r="E76" s="245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</row>
    <row r="77" spans="2:19">
      <c r="B77" s="235" t="s">
        <v>131</v>
      </c>
      <c r="C77" s="238">
        <v>380016</v>
      </c>
      <c r="D77" s="127"/>
      <c r="E77" s="245">
        <f t="shared" ref="E77:E84" si="6">SUM(C77:D77)</f>
        <v>380016</v>
      </c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</row>
    <row r="78" spans="2:19">
      <c r="B78" s="235" t="s">
        <v>132</v>
      </c>
      <c r="C78" s="238"/>
      <c r="D78" s="127"/>
      <c r="E78" s="245">
        <f t="shared" si="6"/>
        <v>0</v>
      </c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</row>
    <row r="79" spans="2:19">
      <c r="B79" s="235" t="s">
        <v>133</v>
      </c>
      <c r="C79" s="238">
        <v>51840</v>
      </c>
      <c r="D79" s="127"/>
      <c r="E79" s="245">
        <f t="shared" si="6"/>
        <v>51840</v>
      </c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</row>
    <row r="80" spans="2:19">
      <c r="B80" s="235" t="s">
        <v>134</v>
      </c>
      <c r="C80" s="238"/>
      <c r="D80" s="127"/>
      <c r="E80" s="245">
        <f t="shared" si="6"/>
        <v>0</v>
      </c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</row>
    <row r="81" spans="2:23">
      <c r="B81" s="235" t="s">
        <v>135</v>
      </c>
      <c r="C81" s="238"/>
      <c r="D81" s="127"/>
      <c r="E81" s="245">
        <f t="shared" si="6"/>
        <v>0</v>
      </c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</row>
    <row r="82" spans="2:23">
      <c r="B82" s="239" t="s">
        <v>136</v>
      </c>
      <c r="C82" s="240"/>
      <c r="D82" s="127"/>
      <c r="E82" s="245">
        <f t="shared" si="6"/>
        <v>0</v>
      </c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</row>
    <row r="83" spans="2:23">
      <c r="B83" s="239" t="s">
        <v>169</v>
      </c>
      <c r="C83" s="240"/>
      <c r="D83" s="127"/>
      <c r="E83" s="245">
        <f t="shared" si="6"/>
        <v>0</v>
      </c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</row>
    <row r="84" spans="2:23">
      <c r="B84" s="144" t="s">
        <v>81</v>
      </c>
      <c r="C84" s="238">
        <f>'Adaytum by Month'!O21</f>
        <v>431856</v>
      </c>
      <c r="D84" s="127"/>
      <c r="E84" s="245">
        <f t="shared" si="6"/>
        <v>431856</v>
      </c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</row>
    <row r="85" spans="2:23">
      <c r="B85" s="235" t="s">
        <v>170</v>
      </c>
      <c r="C85" s="238"/>
      <c r="D85" s="127"/>
      <c r="E85" s="245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</row>
    <row r="86" spans="2:23">
      <c r="B86" s="235" t="s">
        <v>82</v>
      </c>
      <c r="C86" s="238">
        <f>'Adaytum by Month'!O22</f>
        <v>90720</v>
      </c>
      <c r="D86" s="127"/>
      <c r="E86" s="277">
        <f>SUM(C86:D86)</f>
        <v>90720</v>
      </c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</row>
    <row r="87" spans="2:23">
      <c r="B87" s="235" t="s">
        <v>171</v>
      </c>
      <c r="C87" s="238"/>
      <c r="D87" s="127"/>
      <c r="E87" s="245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</row>
    <row r="88" spans="2:23">
      <c r="B88" s="235" t="s">
        <v>11</v>
      </c>
      <c r="C88" s="238">
        <f>'Adaytum by Month'!O23</f>
        <v>0</v>
      </c>
      <c r="D88" s="127"/>
      <c r="E88" s="245">
        <f>SUM(C88:D88)</f>
        <v>0</v>
      </c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</row>
    <row r="89" spans="2:23" ht="13.8" thickBot="1">
      <c r="B89" s="239" t="s">
        <v>12</v>
      </c>
      <c r="C89" s="241">
        <f>SUM(C16:C88)</f>
        <v>32203061.462942462</v>
      </c>
      <c r="D89" s="242"/>
      <c r="E89" s="246">
        <f>SUM(C89:D89)</f>
        <v>32203061.462942462</v>
      </c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</row>
    <row r="90" spans="2:23" ht="13.8" thickTop="1">
      <c r="B90" s="239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</row>
    <row r="91" spans="2:23">
      <c r="C91" s="127"/>
      <c r="D91" s="127"/>
      <c r="E91" s="127"/>
      <c r="F91" s="127"/>
      <c r="G91" s="127"/>
      <c r="H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</row>
    <row r="92" spans="2:23">
      <c r="C92" s="127"/>
      <c r="D92" s="127"/>
      <c r="E92" s="127"/>
      <c r="F92" s="127"/>
      <c r="G92" s="127"/>
      <c r="H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</row>
    <row r="93" spans="2:23">
      <c r="C93" s="127"/>
      <c r="D93" s="127"/>
      <c r="E93" s="127"/>
      <c r="F93" s="127"/>
      <c r="G93" s="127"/>
      <c r="H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</row>
    <row r="94" spans="2:23">
      <c r="C94" s="127"/>
      <c r="D94" s="127"/>
      <c r="E94" s="127"/>
      <c r="F94" s="127"/>
      <c r="G94" s="127"/>
      <c r="H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</row>
    <row r="95" spans="2:23">
      <c r="C95" s="127"/>
      <c r="D95" s="127"/>
      <c r="E95" s="127"/>
      <c r="F95" s="127"/>
      <c r="G95" s="127"/>
      <c r="H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</row>
    <row r="96" spans="2:23">
      <c r="C96" s="127"/>
      <c r="D96" s="127"/>
      <c r="E96" s="127"/>
      <c r="F96" s="127"/>
      <c r="G96" s="127"/>
      <c r="H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</row>
    <row r="97" spans="3:23">
      <c r="C97" s="127"/>
      <c r="D97" s="127"/>
      <c r="E97" s="127"/>
      <c r="F97" s="127"/>
      <c r="G97" s="127"/>
      <c r="H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</row>
    <row r="98" spans="3:23">
      <c r="C98" s="127"/>
      <c r="D98" s="127"/>
      <c r="E98" s="127"/>
      <c r="F98" s="127"/>
      <c r="G98" s="127"/>
      <c r="H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</row>
    <row r="99" spans="3:23">
      <c r="F99" s="127"/>
      <c r="G99" s="127"/>
      <c r="H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</row>
  </sheetData>
  <phoneticPr fontId="0" type="noConversion"/>
  <printOptions headings="1"/>
  <pageMargins left="0.75" right="0.75" top="1" bottom="1" header="0.5" footer="0.5"/>
  <pageSetup paperSize="9" scale="6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081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083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2</xdr:col>
                    <xdr:colOff>1051560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085" r:id="rId6" name="adaytum_page_1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087" r:id="rId7" name="adaytum_page_1_drop_4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pageSetUpPr fitToPage="1"/>
  </sheetPr>
  <dimension ref="B8:F128"/>
  <sheetViews>
    <sheetView zoomScale="75" workbookViewId="0">
      <selection activeCell="E21" sqref="E21"/>
    </sheetView>
  </sheetViews>
  <sheetFormatPr defaultColWidth="9.109375" defaultRowHeight="13.2"/>
  <cols>
    <col min="1" max="1" width="8.33203125" style="14" customWidth="1"/>
    <col min="2" max="2" width="22.33203125" style="14" customWidth="1"/>
    <col min="3" max="3" width="14.6640625" style="14" customWidth="1"/>
    <col min="4" max="4" width="14.33203125" style="14" customWidth="1"/>
    <col min="5" max="5" width="12" style="14" customWidth="1"/>
    <col min="6" max="6" width="11.6640625" style="14" customWidth="1"/>
    <col min="7" max="7" width="9.109375" style="14"/>
    <col min="8" max="8" width="18.6640625" style="14" customWidth="1"/>
    <col min="9" max="16384" width="9.109375" style="14"/>
  </cols>
  <sheetData>
    <row r="8" spans="2:6">
      <c r="B8" s="255" t="s">
        <v>204</v>
      </c>
      <c r="C8" s="247"/>
      <c r="D8" s="247"/>
      <c r="E8" s="247"/>
    </row>
    <row r="10" spans="2:6">
      <c r="C10" s="127"/>
      <c r="D10" s="127"/>
      <c r="E10" s="127"/>
      <c r="F10" s="127"/>
    </row>
    <row r="11" spans="2:6">
      <c r="B11" s="143" t="s">
        <v>0</v>
      </c>
      <c r="C11" s="30"/>
      <c r="D11" s="30"/>
      <c r="E11" s="30"/>
      <c r="F11" s="127"/>
    </row>
    <row r="12" spans="2:6" ht="12.75" customHeight="1">
      <c r="B12" s="270" t="s">
        <v>255</v>
      </c>
      <c r="C12" s="270" t="s">
        <v>205</v>
      </c>
      <c r="D12" s="270" t="s">
        <v>41</v>
      </c>
      <c r="E12" s="270" t="s">
        <v>75</v>
      </c>
      <c r="F12" s="127"/>
    </row>
    <row r="13" spans="2:6" ht="12.75" customHeight="1">
      <c r="B13" s="30"/>
      <c r="C13" s="30"/>
      <c r="D13" s="30"/>
      <c r="E13" s="30"/>
      <c r="F13" s="127"/>
    </row>
    <row r="14" spans="2:6" ht="12.75" customHeight="1">
      <c r="B14" s="30"/>
      <c r="C14" s="270" t="s">
        <v>210</v>
      </c>
      <c r="D14" s="270" t="s">
        <v>211</v>
      </c>
      <c r="E14" s="270" t="s">
        <v>212</v>
      </c>
      <c r="F14" s="271" t="s">
        <v>213</v>
      </c>
    </row>
    <row r="15" spans="2:6" ht="12" customHeight="1">
      <c r="B15" s="270" t="s">
        <v>206</v>
      </c>
      <c r="C15" s="30">
        <v>0</v>
      </c>
      <c r="D15" s="30">
        <v>60</v>
      </c>
      <c r="E15" s="30">
        <v>0</v>
      </c>
      <c r="F15" s="272">
        <v>120</v>
      </c>
    </row>
    <row r="16" spans="2:6" ht="13.5" customHeight="1">
      <c r="B16" s="270" t="s">
        <v>207</v>
      </c>
      <c r="C16" s="30">
        <v>14</v>
      </c>
      <c r="D16" s="30">
        <v>8</v>
      </c>
      <c r="E16" s="30">
        <v>0</v>
      </c>
      <c r="F16" s="272">
        <v>84</v>
      </c>
    </row>
    <row r="17" spans="2:6">
      <c r="B17" s="270" t="s">
        <v>208</v>
      </c>
      <c r="C17" s="30">
        <v>0</v>
      </c>
      <c r="D17" s="30">
        <v>0</v>
      </c>
      <c r="E17" s="30">
        <v>0</v>
      </c>
      <c r="F17" s="272">
        <v>0</v>
      </c>
    </row>
    <row r="18" spans="2:6">
      <c r="B18" s="270" t="s">
        <v>209</v>
      </c>
      <c r="C18" s="30">
        <v>0</v>
      </c>
      <c r="D18" s="30">
        <v>0</v>
      </c>
      <c r="E18" s="30">
        <v>0</v>
      </c>
      <c r="F18" s="272">
        <v>0</v>
      </c>
    </row>
    <row r="19" spans="2:6" ht="13.8" thickBot="1">
      <c r="B19" s="30"/>
      <c r="C19" s="326">
        <f>SUM(C15:C18)</f>
        <v>14</v>
      </c>
      <c r="D19" s="326">
        <f>SUM(D15:D18)</f>
        <v>68</v>
      </c>
      <c r="E19" s="326">
        <f>SUM(E15:E18)</f>
        <v>0</v>
      </c>
      <c r="F19" s="327">
        <f>SUM(F15:F18)</f>
        <v>204</v>
      </c>
    </row>
    <row r="20" spans="2:6" ht="13.8" thickTop="1">
      <c r="B20" s="30"/>
      <c r="C20" s="30"/>
      <c r="D20" s="30"/>
      <c r="E20" s="30"/>
      <c r="F20" s="127"/>
    </row>
    <row r="21" spans="2:6">
      <c r="B21" s="30"/>
      <c r="C21" s="30"/>
      <c r="D21" s="30"/>
      <c r="E21" s="30"/>
      <c r="F21" s="254"/>
    </row>
    <row r="22" spans="2:6">
      <c r="B22" s="30"/>
      <c r="C22" s="30"/>
      <c r="D22" s="30"/>
      <c r="E22" s="30"/>
    </row>
    <row r="23" spans="2:6">
      <c r="B23" s="30"/>
      <c r="C23" s="30"/>
      <c r="D23" s="30"/>
      <c r="E23" s="30"/>
    </row>
    <row r="24" spans="2:6">
      <c r="B24" s="30"/>
      <c r="C24" s="30"/>
      <c r="D24" s="30"/>
      <c r="E24" s="30"/>
    </row>
    <row r="25" spans="2:6">
      <c r="B25" s="30"/>
      <c r="C25" s="30"/>
      <c r="D25" s="30"/>
      <c r="E25" s="30"/>
    </row>
    <row r="26" spans="2:6">
      <c r="B26" s="30"/>
      <c r="C26" s="30"/>
      <c r="D26" s="30"/>
      <c r="E26" s="30"/>
    </row>
    <row r="27" spans="2:6" s="254" customFormat="1" ht="3.75" customHeight="1">
      <c r="B27" s="30"/>
      <c r="C27" s="30"/>
      <c r="D27" s="30"/>
      <c r="E27" s="30"/>
      <c r="F27" s="14"/>
    </row>
    <row r="28" spans="2:6">
      <c r="B28" s="30"/>
      <c r="C28" s="30"/>
      <c r="D28" s="30"/>
      <c r="E28" s="30"/>
    </row>
    <row r="29" spans="2:6">
      <c r="B29" s="30"/>
      <c r="C29" s="30"/>
      <c r="D29" s="30"/>
      <c r="E29" s="30"/>
    </row>
    <row r="30" spans="2:6">
      <c r="B30" s="30"/>
      <c r="C30" s="30"/>
      <c r="D30" s="30"/>
      <c r="E30" s="30"/>
    </row>
    <row r="31" spans="2:6">
      <c r="B31" s="30"/>
      <c r="C31" s="30"/>
      <c r="D31" s="30"/>
      <c r="E31" s="30"/>
    </row>
    <row r="32" spans="2:6">
      <c r="B32" s="30"/>
      <c r="C32" s="30"/>
      <c r="D32" s="30"/>
      <c r="E32" s="30"/>
      <c r="F32" s="127"/>
    </row>
    <row r="33" spans="2:6">
      <c r="B33" s="30"/>
      <c r="C33" s="30"/>
      <c r="D33" s="30"/>
      <c r="E33" s="30"/>
      <c r="F33" s="127"/>
    </row>
    <row r="34" spans="2:6">
      <c r="B34" s="30"/>
      <c r="C34" s="30"/>
      <c r="D34" s="30"/>
      <c r="E34" s="30"/>
      <c r="F34" s="127"/>
    </row>
    <row r="35" spans="2:6">
      <c r="B35" s="30"/>
      <c r="C35" s="30"/>
      <c r="D35" s="30"/>
      <c r="E35" s="30"/>
      <c r="F35" s="127"/>
    </row>
    <row r="36" spans="2:6">
      <c r="B36" s="30"/>
      <c r="C36" s="30"/>
      <c r="D36" s="30"/>
      <c r="E36" s="30"/>
      <c r="F36" s="127"/>
    </row>
    <row r="37" spans="2:6">
      <c r="B37" s="30"/>
      <c r="C37" s="30"/>
      <c r="D37" s="30"/>
      <c r="E37" s="30"/>
      <c r="F37" s="127"/>
    </row>
    <row r="38" spans="2:6">
      <c r="B38" s="30"/>
      <c r="C38" s="30"/>
      <c r="D38" s="30"/>
      <c r="E38" s="30"/>
      <c r="F38" s="127"/>
    </row>
    <row r="39" spans="2:6">
      <c r="B39" s="30"/>
      <c r="C39" s="30"/>
      <c r="D39" s="30"/>
      <c r="E39" s="30"/>
      <c r="F39" s="127"/>
    </row>
    <row r="40" spans="2:6">
      <c r="B40" s="30"/>
      <c r="C40" s="30"/>
      <c r="D40" s="30"/>
      <c r="E40" s="30"/>
      <c r="F40" s="127"/>
    </row>
    <row r="41" spans="2:6">
      <c r="B41" s="30"/>
      <c r="C41" s="30"/>
      <c r="D41" s="30"/>
      <c r="E41" s="30"/>
      <c r="F41" s="127"/>
    </row>
    <row r="42" spans="2:6">
      <c r="B42" s="30"/>
      <c r="C42" s="30"/>
      <c r="D42" s="30"/>
      <c r="E42" s="30"/>
      <c r="F42" s="127"/>
    </row>
    <row r="43" spans="2:6">
      <c r="B43" s="30"/>
      <c r="C43" s="30"/>
      <c r="D43" s="30"/>
      <c r="E43" s="30"/>
      <c r="F43" s="127"/>
    </row>
    <row r="44" spans="2:6">
      <c r="B44" s="30"/>
      <c r="C44" s="30"/>
      <c r="D44" s="30"/>
      <c r="E44" s="30"/>
      <c r="F44" s="127"/>
    </row>
    <row r="45" spans="2:6">
      <c r="B45" s="30"/>
      <c r="C45" s="30"/>
      <c r="D45" s="30"/>
      <c r="E45" s="30"/>
      <c r="F45" s="127"/>
    </row>
    <row r="46" spans="2:6">
      <c r="B46" s="30"/>
      <c r="C46" s="30"/>
      <c r="D46" s="30"/>
      <c r="E46" s="30"/>
      <c r="F46" s="127"/>
    </row>
    <row r="47" spans="2:6">
      <c r="B47" s="30"/>
      <c r="C47" s="30"/>
      <c r="D47" s="30"/>
      <c r="E47" s="30"/>
      <c r="F47" s="127"/>
    </row>
    <row r="48" spans="2:6">
      <c r="B48" s="30"/>
      <c r="C48" s="30"/>
      <c r="D48" s="30"/>
      <c r="E48" s="30"/>
      <c r="F48" s="127"/>
    </row>
    <row r="49" spans="2:6">
      <c r="B49" s="30"/>
      <c r="C49" s="30"/>
      <c r="D49" s="30"/>
      <c r="E49" s="30"/>
      <c r="F49" s="127"/>
    </row>
    <row r="50" spans="2:6">
      <c r="B50" s="30"/>
      <c r="C50" s="30"/>
      <c r="D50" s="30"/>
      <c r="E50" s="30"/>
      <c r="F50" s="127"/>
    </row>
    <row r="51" spans="2:6">
      <c r="B51" s="30"/>
      <c r="C51" s="30"/>
      <c r="D51" s="30"/>
      <c r="E51" s="30"/>
      <c r="F51" s="127"/>
    </row>
    <row r="52" spans="2:6">
      <c r="C52" s="127"/>
      <c r="D52" s="127"/>
      <c r="E52" s="127"/>
      <c r="F52" s="127"/>
    </row>
    <row r="53" spans="2:6">
      <c r="C53" s="127"/>
      <c r="D53" s="127"/>
      <c r="E53" s="127"/>
      <c r="F53" s="127"/>
    </row>
    <row r="54" spans="2:6">
      <c r="C54" s="127"/>
      <c r="D54" s="127"/>
      <c r="E54" s="127"/>
      <c r="F54" s="127"/>
    </row>
    <row r="55" spans="2:6">
      <c r="C55" s="127"/>
      <c r="D55" s="127"/>
      <c r="E55" s="127"/>
      <c r="F55" s="127"/>
    </row>
    <row r="56" spans="2:6">
      <c r="C56" s="127"/>
      <c r="D56" s="127"/>
      <c r="E56" s="127"/>
      <c r="F56" s="127"/>
    </row>
    <row r="57" spans="2:6">
      <c r="C57" s="127"/>
      <c r="D57" s="127"/>
      <c r="E57" s="127"/>
      <c r="F57" s="127"/>
    </row>
    <row r="58" spans="2:6">
      <c r="C58" s="127"/>
      <c r="D58" s="127"/>
      <c r="E58" s="127"/>
      <c r="F58" s="127"/>
    </row>
    <row r="59" spans="2:6">
      <c r="C59" s="127"/>
      <c r="D59" s="127"/>
      <c r="E59" s="127"/>
      <c r="F59" s="127"/>
    </row>
    <row r="60" spans="2:6">
      <c r="C60" s="127"/>
      <c r="D60" s="127"/>
      <c r="E60" s="127"/>
      <c r="F60" s="127"/>
    </row>
    <row r="61" spans="2:6">
      <c r="C61" s="127"/>
      <c r="D61" s="127"/>
      <c r="E61" s="127"/>
      <c r="F61" s="127"/>
    </row>
    <row r="62" spans="2:6">
      <c r="C62" s="127"/>
      <c r="D62" s="127"/>
      <c r="E62" s="127"/>
      <c r="F62" s="127"/>
    </row>
    <row r="63" spans="2:6">
      <c r="C63" s="127"/>
      <c r="D63" s="127"/>
      <c r="E63" s="127"/>
      <c r="F63" s="127"/>
    </row>
    <row r="64" spans="2:6">
      <c r="C64" s="127"/>
      <c r="D64" s="127"/>
      <c r="E64" s="127"/>
      <c r="F64" s="127"/>
    </row>
    <row r="65" spans="3:6">
      <c r="C65" s="127"/>
      <c r="D65" s="127"/>
      <c r="E65" s="127"/>
      <c r="F65" s="127"/>
    </row>
    <row r="66" spans="3:6">
      <c r="C66" s="127"/>
      <c r="D66" s="127"/>
      <c r="E66" s="127"/>
      <c r="F66" s="127"/>
    </row>
    <row r="67" spans="3:6">
      <c r="C67" s="127"/>
      <c r="D67" s="127"/>
      <c r="E67" s="127"/>
      <c r="F67" s="127"/>
    </row>
    <row r="68" spans="3:6">
      <c r="C68" s="127"/>
      <c r="D68" s="127"/>
      <c r="E68" s="127"/>
      <c r="F68" s="127"/>
    </row>
    <row r="69" spans="3:6">
      <c r="C69" s="127"/>
      <c r="D69" s="127"/>
      <c r="E69" s="127"/>
      <c r="F69" s="127"/>
    </row>
    <row r="70" spans="3:6">
      <c r="C70" s="127"/>
      <c r="D70" s="127"/>
      <c r="E70" s="127"/>
      <c r="F70" s="127"/>
    </row>
    <row r="71" spans="3:6">
      <c r="C71" s="127"/>
      <c r="D71" s="127"/>
      <c r="E71" s="127"/>
      <c r="F71" s="127"/>
    </row>
    <row r="72" spans="3:6">
      <c r="C72" s="127"/>
      <c r="D72" s="127"/>
      <c r="E72" s="127"/>
      <c r="F72" s="127"/>
    </row>
    <row r="73" spans="3:6">
      <c r="C73" s="127"/>
      <c r="D73" s="127"/>
      <c r="E73" s="127"/>
      <c r="F73" s="127"/>
    </row>
    <row r="74" spans="3:6">
      <c r="C74" s="127"/>
      <c r="D74" s="127"/>
      <c r="E74" s="127"/>
      <c r="F74" s="127"/>
    </row>
    <row r="75" spans="3:6">
      <c r="C75" s="127"/>
      <c r="D75" s="127"/>
      <c r="E75" s="127"/>
      <c r="F75" s="127"/>
    </row>
    <row r="76" spans="3:6">
      <c r="C76" s="127"/>
      <c r="D76" s="127"/>
      <c r="E76" s="127"/>
      <c r="F76" s="127"/>
    </row>
    <row r="77" spans="3:6">
      <c r="C77" s="127"/>
      <c r="D77" s="127"/>
      <c r="E77" s="127"/>
      <c r="F77" s="127"/>
    </row>
    <row r="78" spans="3:6">
      <c r="C78" s="127"/>
      <c r="D78" s="127"/>
      <c r="E78" s="127"/>
      <c r="F78" s="127"/>
    </row>
    <row r="79" spans="3:6">
      <c r="C79" s="127"/>
      <c r="D79" s="127"/>
      <c r="E79" s="127"/>
      <c r="F79" s="127"/>
    </row>
    <row r="80" spans="3:6">
      <c r="C80" s="127"/>
      <c r="D80" s="127"/>
      <c r="E80" s="127"/>
      <c r="F80" s="127"/>
    </row>
    <row r="81" spans="3:6">
      <c r="C81" s="127"/>
      <c r="D81" s="127"/>
      <c r="E81" s="127"/>
      <c r="F81" s="127"/>
    </row>
    <row r="82" spans="3:6">
      <c r="C82" s="127"/>
      <c r="D82" s="127"/>
      <c r="E82" s="127"/>
      <c r="F82" s="127"/>
    </row>
    <row r="83" spans="3:6">
      <c r="C83" s="127"/>
      <c r="D83" s="127"/>
      <c r="E83" s="127"/>
      <c r="F83" s="127"/>
    </row>
    <row r="84" spans="3:6">
      <c r="C84" s="127"/>
      <c r="D84" s="127"/>
      <c r="E84" s="127"/>
      <c r="F84" s="127"/>
    </row>
    <row r="85" spans="3:6">
      <c r="C85" s="127"/>
      <c r="D85" s="127"/>
      <c r="E85" s="127"/>
      <c r="F85" s="127"/>
    </row>
    <row r="86" spans="3:6">
      <c r="C86" s="127"/>
      <c r="D86" s="127"/>
      <c r="E86" s="127"/>
      <c r="F86" s="127"/>
    </row>
    <row r="87" spans="3:6">
      <c r="C87" s="127"/>
      <c r="D87" s="127"/>
      <c r="E87" s="127"/>
      <c r="F87" s="127"/>
    </row>
    <row r="88" spans="3:6">
      <c r="C88" s="127"/>
      <c r="D88" s="127"/>
      <c r="E88" s="127"/>
      <c r="F88" s="127"/>
    </row>
    <row r="89" spans="3:6">
      <c r="C89" s="127"/>
      <c r="D89" s="127"/>
      <c r="E89" s="127"/>
      <c r="F89" s="127"/>
    </row>
    <row r="90" spans="3:6">
      <c r="C90" s="127"/>
      <c r="D90" s="127"/>
      <c r="E90" s="127"/>
      <c r="F90" s="127"/>
    </row>
    <row r="91" spans="3:6">
      <c r="C91" s="127"/>
      <c r="D91" s="127"/>
      <c r="E91" s="127"/>
      <c r="F91" s="127"/>
    </row>
    <row r="92" spans="3:6">
      <c r="C92" s="127"/>
      <c r="D92" s="127"/>
      <c r="E92" s="127"/>
      <c r="F92" s="127"/>
    </row>
    <row r="93" spans="3:6">
      <c r="C93" s="127"/>
      <c r="D93" s="127"/>
      <c r="E93" s="127"/>
      <c r="F93" s="127"/>
    </row>
    <row r="94" spans="3:6">
      <c r="C94" s="127"/>
      <c r="D94" s="127"/>
      <c r="E94" s="127"/>
      <c r="F94" s="127"/>
    </row>
    <row r="95" spans="3:6">
      <c r="C95" s="127"/>
      <c r="D95" s="127"/>
      <c r="E95" s="127"/>
      <c r="F95" s="127"/>
    </row>
    <row r="96" spans="3:6">
      <c r="C96" s="127"/>
      <c r="D96" s="127"/>
      <c r="E96" s="127"/>
      <c r="F96" s="127"/>
    </row>
    <row r="97" spans="3:6">
      <c r="C97" s="127"/>
      <c r="D97" s="127"/>
      <c r="E97" s="127"/>
      <c r="F97" s="127"/>
    </row>
    <row r="98" spans="3:6">
      <c r="C98" s="127"/>
      <c r="D98" s="127"/>
      <c r="E98" s="127"/>
      <c r="F98" s="127"/>
    </row>
    <row r="99" spans="3:6">
      <c r="C99" s="127"/>
      <c r="D99" s="127"/>
      <c r="E99" s="127"/>
      <c r="F99" s="127"/>
    </row>
    <row r="100" spans="3:6">
      <c r="C100" s="127"/>
      <c r="D100" s="127"/>
      <c r="E100" s="127"/>
      <c r="F100" s="127"/>
    </row>
    <row r="101" spans="3:6">
      <c r="C101" s="127"/>
      <c r="D101" s="127"/>
      <c r="E101" s="127"/>
      <c r="F101" s="127"/>
    </row>
    <row r="102" spans="3:6">
      <c r="C102" s="127"/>
      <c r="D102" s="127"/>
      <c r="E102" s="127"/>
      <c r="F102" s="127"/>
    </row>
    <row r="103" spans="3:6">
      <c r="C103" s="127"/>
      <c r="D103" s="127"/>
      <c r="E103" s="127"/>
      <c r="F103" s="127"/>
    </row>
    <row r="104" spans="3:6">
      <c r="C104" s="127"/>
      <c r="D104" s="127"/>
      <c r="E104" s="127"/>
      <c r="F104" s="127"/>
    </row>
    <row r="105" spans="3:6">
      <c r="C105" s="127"/>
      <c r="D105" s="127"/>
      <c r="E105" s="127"/>
      <c r="F105" s="127"/>
    </row>
    <row r="106" spans="3:6">
      <c r="C106" s="127"/>
      <c r="D106" s="127"/>
      <c r="E106" s="127"/>
      <c r="F106" s="127"/>
    </row>
    <row r="107" spans="3:6">
      <c r="C107" s="127"/>
      <c r="D107" s="127"/>
      <c r="E107" s="127"/>
      <c r="F107" s="127"/>
    </row>
    <row r="108" spans="3:6">
      <c r="C108" s="127"/>
      <c r="D108" s="127"/>
      <c r="E108" s="127"/>
      <c r="F108" s="127"/>
    </row>
    <row r="109" spans="3:6">
      <c r="C109" s="127"/>
      <c r="D109" s="127"/>
      <c r="E109" s="127"/>
      <c r="F109" s="127"/>
    </row>
    <row r="110" spans="3:6">
      <c r="C110" s="127"/>
      <c r="D110" s="127"/>
      <c r="E110" s="127"/>
      <c r="F110" s="127"/>
    </row>
    <row r="111" spans="3:6">
      <c r="C111" s="127"/>
      <c r="D111" s="127"/>
      <c r="E111" s="127"/>
      <c r="F111" s="127"/>
    </row>
    <row r="112" spans="3:6">
      <c r="C112" s="127"/>
      <c r="D112" s="127"/>
      <c r="E112" s="127"/>
      <c r="F112" s="127"/>
    </row>
    <row r="113" spans="3:6">
      <c r="C113" s="127"/>
      <c r="D113" s="127"/>
      <c r="E113" s="127"/>
      <c r="F113" s="127"/>
    </row>
    <row r="114" spans="3:6">
      <c r="C114" s="127"/>
      <c r="D114" s="127"/>
      <c r="E114" s="127"/>
      <c r="F114" s="127"/>
    </row>
    <row r="115" spans="3:6">
      <c r="C115" s="127"/>
      <c r="D115" s="127"/>
      <c r="E115" s="127"/>
      <c r="F115" s="127"/>
    </row>
    <row r="116" spans="3:6">
      <c r="C116" s="127"/>
      <c r="D116" s="127"/>
      <c r="E116" s="127"/>
      <c r="F116" s="127"/>
    </row>
    <row r="117" spans="3:6">
      <c r="C117" s="127"/>
      <c r="D117" s="127"/>
      <c r="E117" s="127"/>
      <c r="F117" s="127"/>
    </row>
    <row r="118" spans="3:6">
      <c r="C118" s="127"/>
      <c r="D118" s="127"/>
      <c r="E118" s="127"/>
      <c r="F118" s="127"/>
    </row>
    <row r="119" spans="3:6">
      <c r="C119" s="127"/>
      <c r="D119" s="127"/>
      <c r="E119" s="127"/>
      <c r="F119" s="127"/>
    </row>
    <row r="120" spans="3:6">
      <c r="C120" s="127"/>
      <c r="D120" s="127"/>
      <c r="E120" s="127"/>
      <c r="F120" s="127"/>
    </row>
    <row r="121" spans="3:6">
      <c r="C121" s="127"/>
      <c r="D121" s="127"/>
      <c r="E121" s="127"/>
      <c r="F121" s="127"/>
    </row>
    <row r="122" spans="3:6">
      <c r="C122" s="127"/>
      <c r="D122" s="127"/>
      <c r="E122" s="127"/>
      <c r="F122" s="127"/>
    </row>
    <row r="123" spans="3:6">
      <c r="C123" s="127"/>
      <c r="D123" s="127"/>
      <c r="E123" s="127"/>
      <c r="F123" s="127"/>
    </row>
    <row r="124" spans="3:6">
      <c r="C124" s="127"/>
      <c r="D124" s="127"/>
      <c r="E124" s="127"/>
      <c r="F124" s="127"/>
    </row>
    <row r="125" spans="3:6">
      <c r="C125" s="127"/>
      <c r="D125" s="127"/>
      <c r="E125" s="127"/>
      <c r="F125" s="127"/>
    </row>
    <row r="126" spans="3:6">
      <c r="C126" s="127"/>
      <c r="D126" s="127"/>
      <c r="E126" s="127"/>
      <c r="F126" s="127"/>
    </row>
    <row r="127" spans="3:6">
      <c r="C127" s="127"/>
      <c r="D127" s="127"/>
      <c r="E127" s="127"/>
      <c r="F127" s="127"/>
    </row>
    <row r="128" spans="3:6">
      <c r="C128" s="127"/>
      <c r="D128" s="127"/>
      <c r="E128" s="127"/>
      <c r="F128" s="127"/>
    </row>
  </sheetData>
  <phoneticPr fontId="0" type="noConversion"/>
  <pageMargins left="0.75" right="0.75" top="1" bottom="1" header="0.5" footer="0.5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53" r:id="rId4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11</xdr:row>
                    <xdr:rowOff>0</xdr:rowOff>
                  </from>
                  <to>
                    <xdr:col>1</xdr:col>
                    <xdr:colOff>1203960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55" r:id="rId5" name="adaytum_page_2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57" r:id="rId6" name="adaytum_page_2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59" r:id="rId7" name="adaytum_page_2_drop_4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B7:J78"/>
  <sheetViews>
    <sheetView topLeftCell="A12" zoomScale="75" workbookViewId="0">
      <selection activeCell="J35" sqref="J35"/>
    </sheetView>
  </sheetViews>
  <sheetFormatPr defaultColWidth="9.109375" defaultRowHeight="13.2"/>
  <cols>
    <col min="1" max="4" width="9.109375" style="14"/>
    <col min="5" max="5" width="11.33203125" style="14" customWidth="1"/>
    <col min="6" max="6" width="14.33203125" style="14" customWidth="1"/>
    <col min="7" max="7" width="6.6640625" style="14" customWidth="1"/>
    <col min="8" max="8" width="14.33203125" style="14" customWidth="1"/>
    <col min="9" max="9" width="6.6640625" style="14" customWidth="1"/>
    <col min="10" max="10" width="14.33203125" style="14" customWidth="1"/>
    <col min="11" max="16384" width="9.109375" style="14"/>
  </cols>
  <sheetData>
    <row r="7" spans="2:10">
      <c r="B7" s="248" t="s">
        <v>243</v>
      </c>
      <c r="C7" s="248"/>
      <c r="D7" s="248"/>
      <c r="E7" s="248"/>
      <c r="F7" s="248"/>
    </row>
    <row r="9" spans="2:10">
      <c r="F9" s="330">
        <v>2000</v>
      </c>
      <c r="G9" s="22"/>
      <c r="H9" s="330">
        <v>2001</v>
      </c>
      <c r="I9" s="22"/>
      <c r="J9" s="330">
        <v>2002</v>
      </c>
    </row>
    <row r="11" spans="2:10" ht="13.8">
      <c r="B11" s="14" t="s">
        <v>228</v>
      </c>
      <c r="F11" s="334"/>
      <c r="G11" s="333"/>
      <c r="H11" s="334"/>
      <c r="I11" s="333"/>
      <c r="J11" s="334"/>
    </row>
    <row r="12" spans="2:10" ht="6" customHeight="1">
      <c r="F12" s="333"/>
      <c r="G12" s="333"/>
      <c r="H12" s="333"/>
      <c r="I12" s="333"/>
      <c r="J12" s="333"/>
    </row>
    <row r="13" spans="2:10" ht="15.75" customHeight="1">
      <c r="B13" s="14" t="s">
        <v>246</v>
      </c>
      <c r="F13" s="334"/>
      <c r="G13" s="333"/>
      <c r="H13" s="334">
        <f>('Corporate Allocations'!C23+'Corporate Allocations'!C38)*1000</f>
        <v>1499857.142857143</v>
      </c>
      <c r="I13" s="333"/>
      <c r="J13" s="334">
        <f>('Corporate Allocations'!D23+'Corporate Allocations'!D38)*1000</f>
        <v>469133</v>
      </c>
    </row>
    <row r="14" spans="2:10" ht="8.25" customHeight="1">
      <c r="F14" s="333"/>
      <c r="G14" s="333"/>
      <c r="H14" s="333"/>
      <c r="I14" s="333"/>
      <c r="J14" s="333"/>
    </row>
    <row r="15" spans="2:10" ht="13.8">
      <c r="B15" s="14" t="s">
        <v>247</v>
      </c>
      <c r="F15" s="334"/>
      <c r="G15" s="333"/>
      <c r="H15" s="334"/>
      <c r="I15" s="333"/>
      <c r="J15" s="334"/>
    </row>
    <row r="16" spans="2:10" ht="6" customHeight="1">
      <c r="F16" s="333"/>
      <c r="G16" s="333"/>
      <c r="H16" s="333"/>
      <c r="I16" s="333"/>
      <c r="J16" s="333"/>
    </row>
    <row r="17" spans="2:10" ht="13.8">
      <c r="B17" s="14" t="s">
        <v>229</v>
      </c>
      <c r="F17" s="334"/>
      <c r="G17" s="333"/>
      <c r="H17" s="334"/>
      <c r="I17" s="333"/>
      <c r="J17" s="334"/>
    </row>
    <row r="18" spans="2:10" ht="6.75" customHeight="1"/>
    <row r="19" spans="2:10" ht="13.8">
      <c r="B19" s="14" t="s">
        <v>191</v>
      </c>
      <c r="F19" s="334"/>
      <c r="G19" s="333"/>
      <c r="H19" s="334"/>
      <c r="I19" s="333"/>
      <c r="J19" s="334"/>
    </row>
    <row r="20" spans="2:10" ht="6.75" customHeight="1"/>
    <row r="21" spans="2:10" ht="13.8">
      <c r="B21" s="14" t="s">
        <v>29</v>
      </c>
      <c r="F21" s="334"/>
      <c r="G21" s="333"/>
      <c r="H21" s="334"/>
      <c r="I21" s="333"/>
      <c r="J21" s="334"/>
    </row>
    <row r="24" spans="2:10" ht="13.8">
      <c r="B24" s="14" t="s">
        <v>225</v>
      </c>
      <c r="F24" s="409"/>
      <c r="H24" s="409"/>
      <c r="J24" s="332">
        <f>'Adaytum by Month'!Q40</f>
        <v>25009335.594625186</v>
      </c>
    </row>
    <row r="25" spans="2:10" ht="3.75" customHeight="1">
      <c r="F25" s="410"/>
      <c r="H25" s="410"/>
      <c r="J25" s="126"/>
    </row>
    <row r="26" spans="2:10" ht="13.8">
      <c r="B26" s="14" t="s">
        <v>227</v>
      </c>
      <c r="F26" s="410"/>
      <c r="H26" s="410"/>
      <c r="J26" s="332">
        <f>J24*0.9</f>
        <v>22508402.035162669</v>
      </c>
    </row>
    <row r="27" spans="2:10" ht="4.5" customHeight="1">
      <c r="F27" s="410"/>
      <c r="H27" s="410"/>
      <c r="J27" s="126"/>
    </row>
    <row r="28" spans="2:10" ht="13.8">
      <c r="B28" s="14" t="s">
        <v>226</v>
      </c>
      <c r="F28" s="411"/>
      <c r="H28" s="411"/>
      <c r="J28" s="332">
        <f>J24*0.8</f>
        <v>20007468.475700151</v>
      </c>
    </row>
    <row r="31" spans="2:10">
      <c r="B31" s="413" t="s">
        <v>230</v>
      </c>
      <c r="C31" s="149"/>
    </row>
    <row r="32" spans="2:10">
      <c r="B32" s="254"/>
      <c r="C32" s="149"/>
      <c r="D32" s="254"/>
    </row>
    <row r="33" spans="2:10" ht="13.8">
      <c r="B33" s="38" t="s">
        <v>2</v>
      </c>
      <c r="C33" s="149"/>
      <c r="D33" s="142"/>
      <c r="F33" s="334">
        <v>4676069</v>
      </c>
      <c r="H33" s="409"/>
      <c r="J33" s="409"/>
    </row>
    <row r="34" spans="2:10" ht="4.5" customHeight="1">
      <c r="B34" s="38"/>
      <c r="C34" s="149"/>
      <c r="D34" s="142"/>
      <c r="F34" s="335"/>
      <c r="H34" s="410"/>
      <c r="J34" s="410"/>
    </row>
    <row r="35" spans="2:10" ht="13.8">
      <c r="B35" s="38" t="s">
        <v>4</v>
      </c>
      <c r="C35" s="149"/>
      <c r="D35" s="142"/>
      <c r="F35" s="334">
        <v>411681</v>
      </c>
      <c r="H35" s="410"/>
      <c r="J35" s="410"/>
    </row>
    <row r="36" spans="2:10" ht="3.75" customHeight="1">
      <c r="B36" s="38"/>
      <c r="C36" s="149"/>
      <c r="D36" s="142"/>
      <c r="F36" s="335"/>
      <c r="H36" s="410"/>
      <c r="J36" s="410"/>
    </row>
    <row r="37" spans="2:10" ht="13.8">
      <c r="B37" s="38" t="s">
        <v>5</v>
      </c>
      <c r="C37" s="149"/>
      <c r="D37" s="142"/>
      <c r="F37" s="334">
        <v>118034</v>
      </c>
      <c r="H37" s="410"/>
      <c r="J37" s="410"/>
    </row>
    <row r="38" spans="2:10" ht="3.75" customHeight="1">
      <c r="B38" s="38"/>
      <c r="C38" s="149"/>
      <c r="D38" s="142"/>
      <c r="F38" s="335"/>
      <c r="H38" s="410"/>
      <c r="J38" s="410"/>
    </row>
    <row r="39" spans="2:10" ht="13.8">
      <c r="B39" s="38" t="s">
        <v>6</v>
      </c>
      <c r="C39" s="149"/>
      <c r="D39" s="142"/>
      <c r="F39" s="334">
        <v>1613294</v>
      </c>
      <c r="H39" s="410"/>
      <c r="J39" s="410"/>
    </row>
    <row r="40" spans="2:10" ht="3.75" customHeight="1">
      <c r="B40" s="38"/>
      <c r="C40" s="149"/>
      <c r="D40" s="142"/>
      <c r="F40" s="335"/>
      <c r="H40" s="410"/>
      <c r="J40" s="410"/>
    </row>
    <row r="41" spans="2:10" ht="13.8">
      <c r="B41" s="38" t="s">
        <v>7</v>
      </c>
      <c r="C41" s="149"/>
      <c r="D41" s="142"/>
      <c r="F41" s="334">
        <v>26559317</v>
      </c>
      <c r="H41" s="410"/>
      <c r="J41" s="410"/>
    </row>
    <row r="42" spans="2:10" ht="3.75" customHeight="1">
      <c r="B42" s="38"/>
      <c r="C42" s="149"/>
      <c r="D42" s="142"/>
      <c r="F42" s="335"/>
      <c r="H42" s="410"/>
      <c r="J42" s="410"/>
    </row>
    <row r="43" spans="2:10" ht="13.8">
      <c r="B43" s="38" t="s">
        <v>8</v>
      </c>
      <c r="C43" s="149"/>
      <c r="D43" s="142"/>
      <c r="F43" s="334">
        <v>-629702</v>
      </c>
      <c r="H43" s="410"/>
      <c r="J43" s="410"/>
    </row>
    <row r="44" spans="2:10" ht="3.75" customHeight="1">
      <c r="B44" s="38"/>
      <c r="C44" s="149"/>
      <c r="D44" s="142"/>
      <c r="F44" s="335"/>
      <c r="H44" s="410"/>
      <c r="J44" s="410"/>
    </row>
    <row r="45" spans="2:10" ht="13.5" customHeight="1">
      <c r="B45" s="38" t="s">
        <v>9</v>
      </c>
      <c r="C45" s="149"/>
      <c r="D45" s="142"/>
      <c r="F45" s="334">
        <v>44477</v>
      </c>
      <c r="H45" s="410"/>
      <c r="J45" s="410"/>
    </row>
    <row r="46" spans="2:10" ht="3.75" customHeight="1">
      <c r="B46" s="38"/>
      <c r="C46" s="149"/>
      <c r="D46" s="142"/>
      <c r="F46" s="335"/>
      <c r="H46" s="410"/>
      <c r="J46" s="410"/>
    </row>
    <row r="47" spans="2:10" ht="13.8">
      <c r="B47" s="38" t="s">
        <v>10</v>
      </c>
      <c r="C47" s="149"/>
      <c r="D47" s="142"/>
      <c r="F47" s="334">
        <v>-23289</v>
      </c>
      <c r="H47" s="410"/>
      <c r="J47" s="410"/>
    </row>
    <row r="48" spans="2:10" ht="3.75" customHeight="1">
      <c r="B48" s="38"/>
      <c r="C48" s="149"/>
      <c r="D48" s="142"/>
      <c r="F48" s="335"/>
      <c r="H48" s="410"/>
      <c r="J48" s="410"/>
    </row>
    <row r="49" spans="2:10" ht="13.8">
      <c r="B49" s="38" t="s">
        <v>11</v>
      </c>
      <c r="C49" s="149"/>
      <c r="D49" s="142"/>
      <c r="F49" s="334"/>
      <c r="H49" s="410"/>
      <c r="J49" s="410"/>
    </row>
    <row r="50" spans="2:10" ht="3.75" customHeight="1">
      <c r="B50" s="144"/>
      <c r="C50" s="149"/>
      <c r="D50" s="142"/>
      <c r="F50" s="335"/>
      <c r="H50" s="410"/>
      <c r="J50" s="410"/>
    </row>
    <row r="51" spans="2:10" ht="14.4" thickBot="1">
      <c r="B51" s="34" t="s">
        <v>12</v>
      </c>
      <c r="C51" s="149"/>
      <c r="F51" s="336">
        <f>+F33+F35+F37+F39+F41+F43+F45+F47+F49</f>
        <v>32769881</v>
      </c>
      <c r="H51" s="411"/>
      <c r="J51" s="411"/>
    </row>
    <row r="52" spans="2:10" ht="13.8" thickTop="1"/>
    <row r="54" spans="2:10" ht="13.8">
      <c r="B54" s="37" t="s">
        <v>34</v>
      </c>
      <c r="F54" s="337"/>
      <c r="H54" s="412"/>
      <c r="J54" s="412"/>
    </row>
    <row r="57" spans="2:10">
      <c r="B57" s="413" t="s">
        <v>232</v>
      </c>
      <c r="E57" s="248" t="s">
        <v>234</v>
      </c>
    </row>
    <row r="59" spans="2:10" ht="13.8">
      <c r="B59" s="38" t="s">
        <v>2</v>
      </c>
      <c r="F59" s="409"/>
      <c r="H59" s="334"/>
      <c r="J59" s="409"/>
    </row>
    <row r="60" spans="2:10" ht="4.5" customHeight="1">
      <c r="B60" s="38"/>
      <c r="F60" s="410"/>
      <c r="H60" s="335"/>
      <c r="J60" s="410"/>
    </row>
    <row r="61" spans="2:10" ht="13.8">
      <c r="B61" s="38" t="s">
        <v>4</v>
      </c>
      <c r="F61" s="410"/>
      <c r="H61" s="334"/>
      <c r="J61" s="410"/>
    </row>
    <row r="62" spans="2:10" ht="6" customHeight="1">
      <c r="B62" s="38"/>
      <c r="F62" s="410"/>
      <c r="H62" s="335"/>
      <c r="J62" s="410"/>
    </row>
    <row r="63" spans="2:10" ht="13.8">
      <c r="B63" s="38" t="s">
        <v>5</v>
      </c>
      <c r="F63" s="410"/>
      <c r="H63" s="334"/>
      <c r="J63" s="410"/>
    </row>
    <row r="64" spans="2:10" ht="5.25" customHeight="1">
      <c r="B64" s="38"/>
      <c r="F64" s="410"/>
      <c r="H64" s="335"/>
      <c r="J64" s="410"/>
    </row>
    <row r="65" spans="2:10" ht="13.8">
      <c r="B65" s="38" t="s">
        <v>6</v>
      </c>
      <c r="F65" s="410"/>
      <c r="H65" s="334"/>
      <c r="J65" s="410"/>
    </row>
    <row r="66" spans="2:10" ht="5.25" customHeight="1">
      <c r="B66" s="38"/>
      <c r="F66" s="410"/>
      <c r="H66" s="335"/>
      <c r="J66" s="410"/>
    </row>
    <row r="67" spans="2:10" ht="13.8">
      <c r="B67" s="38" t="s">
        <v>7</v>
      </c>
      <c r="F67" s="410"/>
      <c r="H67" s="334"/>
      <c r="J67" s="410"/>
    </row>
    <row r="68" spans="2:10" ht="5.25" customHeight="1">
      <c r="B68" s="38"/>
      <c r="F68" s="410"/>
      <c r="H68" s="335"/>
      <c r="J68" s="410"/>
    </row>
    <row r="69" spans="2:10" ht="13.8">
      <c r="B69" s="38" t="s">
        <v>8</v>
      </c>
      <c r="F69" s="410"/>
      <c r="H69" s="334"/>
      <c r="J69" s="410"/>
    </row>
    <row r="70" spans="2:10" ht="5.25" customHeight="1">
      <c r="B70" s="38"/>
      <c r="F70" s="410"/>
      <c r="H70" s="335"/>
      <c r="J70" s="410"/>
    </row>
    <row r="71" spans="2:10" ht="13.8">
      <c r="B71" s="38" t="s">
        <v>9</v>
      </c>
      <c r="F71" s="410"/>
      <c r="H71" s="334"/>
      <c r="J71" s="410"/>
    </row>
    <row r="72" spans="2:10" ht="6" customHeight="1">
      <c r="B72" s="38"/>
      <c r="F72" s="410"/>
      <c r="H72" s="335"/>
      <c r="J72" s="410"/>
    </row>
    <row r="73" spans="2:10" ht="13.8">
      <c r="B73" s="38" t="s">
        <v>10</v>
      </c>
      <c r="F73" s="410"/>
      <c r="H73" s="334"/>
      <c r="J73" s="410"/>
    </row>
    <row r="74" spans="2:10" ht="6" customHeight="1">
      <c r="B74" s="38"/>
      <c r="F74" s="410"/>
      <c r="H74" s="335"/>
      <c r="J74" s="410"/>
    </row>
    <row r="75" spans="2:10" ht="13.8">
      <c r="B75" s="38" t="s">
        <v>11</v>
      </c>
      <c r="F75" s="410"/>
      <c r="H75" s="334"/>
      <c r="J75" s="410"/>
    </row>
    <row r="76" spans="2:10" ht="5.25" customHeight="1">
      <c r="B76" s="144"/>
      <c r="F76" s="410"/>
      <c r="H76" s="335"/>
      <c r="J76" s="410"/>
    </row>
    <row r="77" spans="2:10" ht="14.4" thickBot="1">
      <c r="B77" s="34" t="s">
        <v>12</v>
      </c>
      <c r="F77" s="411"/>
      <c r="H77" s="336">
        <f>+H59+H61+H63+H65+H67+H69+H71+H73+H75</f>
        <v>0</v>
      </c>
      <c r="J77" s="411"/>
    </row>
    <row r="78" spans="2:10" ht="13.8" thickTop="1"/>
  </sheetData>
  <phoneticPr fontId="0" type="noConversion"/>
  <pageMargins left="0.75" right="0.75" top="0.59" bottom="0.55000000000000004" header="0.5" footer="0.5"/>
  <pageSetup paperSize="9" scale="62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B8:BE43"/>
  <sheetViews>
    <sheetView zoomScale="75" workbookViewId="0">
      <selection activeCell="C20" sqref="C20"/>
    </sheetView>
  </sheetViews>
  <sheetFormatPr defaultColWidth="9.109375" defaultRowHeight="13.2"/>
  <cols>
    <col min="1" max="1" width="9.109375" style="14"/>
    <col min="2" max="2" width="32.5546875" style="14" customWidth="1"/>
    <col min="3" max="3" width="16.88671875" style="14" customWidth="1"/>
    <col min="4" max="5" width="17.5546875" style="14" customWidth="1"/>
    <col min="6" max="6" width="15.44140625" style="14" customWidth="1"/>
    <col min="7" max="7" width="16.33203125" style="14" customWidth="1"/>
    <col min="8" max="16" width="16.5546875" style="14" customWidth="1"/>
    <col min="17" max="17" width="10.109375" style="14" bestFit="1" customWidth="1"/>
    <col min="18" max="16384" width="9.109375" style="14"/>
  </cols>
  <sheetData>
    <row r="8" spans="2:17">
      <c r="B8" s="255" t="s">
        <v>217</v>
      </c>
      <c r="C8" s="247"/>
    </row>
    <row r="9" spans="2:17" ht="6.75" customHeight="1"/>
    <row r="10" spans="2:17">
      <c r="B10" s="329" t="s">
        <v>38</v>
      </c>
    </row>
    <row r="11" spans="2:17">
      <c r="B11" s="143" t="s">
        <v>0</v>
      </c>
    </row>
    <row r="12" spans="2:17" ht="12.75" customHeight="1">
      <c r="B12" s="145" t="s">
        <v>73</v>
      </c>
      <c r="C12" s="145" t="s">
        <v>74</v>
      </c>
      <c r="D12" s="145" t="s">
        <v>41</v>
      </c>
      <c r="E12" s="145" t="s">
        <v>75</v>
      </c>
    </row>
    <row r="14" spans="2:17" ht="37.5" customHeight="1">
      <c r="C14" s="274" t="s">
        <v>255</v>
      </c>
      <c r="D14" s="274"/>
      <c r="E14" s="274"/>
      <c r="F14" s="274"/>
      <c r="G14" s="274"/>
      <c r="H14" s="274"/>
      <c r="I14" s="142"/>
      <c r="J14" s="142"/>
      <c r="K14" s="142"/>
      <c r="L14" s="142"/>
      <c r="M14" s="142"/>
      <c r="N14" s="142"/>
      <c r="O14" s="142"/>
      <c r="P14" s="142"/>
      <c r="Q14" s="142"/>
    </row>
    <row r="15" spans="2:17">
      <c r="B15" s="235" t="s">
        <v>76</v>
      </c>
      <c r="C15" s="146">
        <v>6797972.5567068076</v>
      </c>
    </row>
    <row r="16" spans="2:17">
      <c r="B16" s="235" t="s">
        <v>77</v>
      </c>
      <c r="C16" s="146">
        <v>409180</v>
      </c>
    </row>
    <row r="17" spans="2:57">
      <c r="B17" s="235" t="s">
        <v>78</v>
      </c>
      <c r="C17" s="146">
        <v>76862</v>
      </c>
    </row>
    <row r="18" spans="2:57">
      <c r="B18" s="235" t="s">
        <v>79</v>
      </c>
      <c r="C18" s="146">
        <v>604358</v>
      </c>
    </row>
    <row r="19" spans="2:57">
      <c r="B19" s="235" t="s">
        <v>59</v>
      </c>
      <c r="C19" s="146">
        <v>0</v>
      </c>
    </row>
    <row r="20" spans="2:57">
      <c r="B20" s="235" t="s">
        <v>80</v>
      </c>
      <c r="C20" s="146">
        <v>15379045.999999993</v>
      </c>
    </row>
    <row r="21" spans="2:57">
      <c r="B21" s="235" t="s">
        <v>81</v>
      </c>
      <c r="C21" s="146">
        <v>329435</v>
      </c>
    </row>
    <row r="22" spans="2:57">
      <c r="B22" s="235" t="s">
        <v>82</v>
      </c>
      <c r="C22" s="146">
        <v>426300</v>
      </c>
    </row>
    <row r="23" spans="2:57">
      <c r="B23" s="235" t="s">
        <v>11</v>
      </c>
      <c r="C23" s="146">
        <v>0</v>
      </c>
    </row>
    <row r="24" spans="2:57">
      <c r="B24" s="239" t="s">
        <v>12</v>
      </c>
      <c r="C24" s="442">
        <v>24023153.556706801</v>
      </c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  <c r="BD24" s="133"/>
      <c r="BE24" s="133"/>
    </row>
    <row r="26" spans="2:57">
      <c r="C26" s="127"/>
      <c r="D26" s="127"/>
      <c r="E26" s="127"/>
    </row>
    <row r="27" spans="2:57">
      <c r="B27" s="329" t="s">
        <v>88</v>
      </c>
      <c r="C27" s="127"/>
      <c r="D27" s="127"/>
      <c r="E27" s="127"/>
    </row>
    <row r="28" spans="2:57" ht="12.75" customHeight="1">
      <c r="B28" s="3" t="s">
        <v>0</v>
      </c>
      <c r="C28" s="127"/>
      <c r="D28" s="127"/>
      <c r="E28" s="127"/>
    </row>
    <row r="29" spans="2:57" ht="12.75" customHeight="1">
      <c r="B29" s="4" t="s">
        <v>83</v>
      </c>
      <c r="C29" s="16" t="s">
        <v>23</v>
      </c>
      <c r="D29" s="17" t="s">
        <v>1</v>
      </c>
      <c r="E29" s="127"/>
    </row>
    <row r="30" spans="2:57" ht="12.75" customHeight="1">
      <c r="B30" s="4"/>
      <c r="C30" s="16"/>
      <c r="D30" s="17"/>
      <c r="E30" s="127"/>
    </row>
    <row r="31" spans="2:57" ht="50.25" customHeight="1">
      <c r="C31" s="275" t="s">
        <v>255</v>
      </c>
      <c r="D31" s="276"/>
      <c r="E31" s="276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</row>
    <row r="32" spans="2:57" ht="5.25" customHeight="1">
      <c r="C32" s="256"/>
      <c r="D32" s="127"/>
      <c r="E32" s="127"/>
    </row>
    <row r="33" spans="2:50">
      <c r="B33" s="38" t="s">
        <v>2</v>
      </c>
      <c r="C33" s="438">
        <v>6425658.774625184</v>
      </c>
      <c r="E33" s="127"/>
    </row>
    <row r="34" spans="2:50">
      <c r="B34" s="38" t="s">
        <v>4</v>
      </c>
      <c r="C34" s="438">
        <v>465151.17</v>
      </c>
      <c r="E34" s="127"/>
    </row>
    <row r="35" spans="2:50">
      <c r="B35" s="38" t="s">
        <v>5</v>
      </c>
      <c r="C35" s="438">
        <v>73975.12</v>
      </c>
      <c r="E35" s="127"/>
    </row>
    <row r="36" spans="2:50">
      <c r="B36" s="38" t="s">
        <v>6</v>
      </c>
      <c r="C36" s="438">
        <v>537421.30000000005</v>
      </c>
      <c r="E36" s="127"/>
    </row>
    <row r="37" spans="2:50">
      <c r="B37" s="38" t="s">
        <v>7</v>
      </c>
      <c r="C37" s="438">
        <v>17081533.640000001</v>
      </c>
      <c r="E37" s="127"/>
    </row>
    <row r="38" spans="2:50">
      <c r="B38" s="38" t="s">
        <v>8</v>
      </c>
      <c r="C38" s="438">
        <v>0</v>
      </c>
      <c r="E38" s="127"/>
    </row>
    <row r="39" spans="2:50">
      <c r="B39" s="38" t="s">
        <v>9</v>
      </c>
      <c r="C39" s="438">
        <v>367789.44</v>
      </c>
      <c r="E39" s="127"/>
    </row>
    <row r="40" spans="2:50">
      <c r="B40" s="38" t="s">
        <v>10</v>
      </c>
      <c r="C40" s="438">
        <v>57806.15</v>
      </c>
      <c r="E40" s="127"/>
    </row>
    <row r="41" spans="2:50">
      <c r="B41" s="144" t="s">
        <v>11</v>
      </c>
      <c r="C41" s="448">
        <v>0</v>
      </c>
      <c r="D41" s="126"/>
      <c r="E41" s="194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</row>
    <row r="42" spans="2:50">
      <c r="B42" s="34" t="s">
        <v>12</v>
      </c>
      <c r="C42" s="449">
        <v>25009335.59462519</v>
      </c>
      <c r="D42" s="126"/>
      <c r="E42" s="194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</row>
    <row r="43" spans="2:50">
      <c r="C43" s="127"/>
      <c r="D43" s="127"/>
      <c r="E43" s="127"/>
    </row>
  </sheetData>
  <phoneticPr fontId="0" type="noConversion"/>
  <pageMargins left="0.75" right="0.75" top="1" bottom="1" header="0.5" footer="0.5"/>
  <pageSetup paperSize="9" scale="7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61" r:id="rId4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28</xdr:row>
                    <xdr:rowOff>0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62" r:id="rId5" name="adaytum_page_3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28</xdr:row>
                    <xdr:rowOff>0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63" r:id="rId6" name="adaytum_page_3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28</xdr:row>
                    <xdr:rowOff>0</xdr:rowOff>
                  </from>
                  <to>
                    <xdr:col>4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460" r:id="rId7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11</xdr:row>
                    <xdr:rowOff>0</xdr:rowOff>
                  </from>
                  <to>
                    <xdr:col>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462" r:id="rId8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464" r:id="rId9" name="adaytum_page_1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466" r:id="rId10" name="adaytum_page_1_drop_4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B7:R151"/>
  <sheetViews>
    <sheetView topLeftCell="C1" zoomScale="75" workbookViewId="0">
      <selection activeCell="O15" sqref="O15:O24"/>
    </sheetView>
  </sheetViews>
  <sheetFormatPr defaultColWidth="9.109375" defaultRowHeight="13.2"/>
  <cols>
    <col min="1" max="1" width="9.109375" style="14"/>
    <col min="2" max="2" width="26.5546875" style="14" bestFit="1" customWidth="1"/>
    <col min="3" max="14" width="12" style="14" bestFit="1" customWidth="1"/>
    <col min="15" max="15" width="13" style="14" customWidth="1"/>
    <col min="16" max="16" width="13.44140625" style="14" customWidth="1"/>
    <col min="17" max="17" width="14.33203125" style="14" customWidth="1"/>
    <col min="18" max="18" width="8.88671875" style="14" customWidth="1"/>
    <col min="19" max="19" width="12.33203125" style="14" customWidth="1"/>
    <col min="20" max="16384" width="9.109375" style="14"/>
  </cols>
  <sheetData>
    <row r="7" spans="2:18" ht="9" customHeight="1"/>
    <row r="8" spans="2:18">
      <c r="B8" s="255" t="s">
        <v>224</v>
      </c>
      <c r="C8" s="247"/>
      <c r="D8" s="247"/>
    </row>
    <row r="9" spans="2:18" ht="7.5" customHeight="1">
      <c r="B9" s="257"/>
    </row>
    <row r="10" spans="2:18" ht="14.25" customHeight="1">
      <c r="B10" s="329" t="s">
        <v>38</v>
      </c>
      <c r="F10" s="216"/>
    </row>
    <row r="11" spans="2:18">
      <c r="B11" s="143" t="s">
        <v>0</v>
      </c>
    </row>
    <row r="12" spans="2:18" ht="12.75" customHeight="1">
      <c r="B12" s="145" t="s">
        <v>73</v>
      </c>
      <c r="C12" s="145" t="s">
        <v>74</v>
      </c>
      <c r="D12" s="145" t="s">
        <v>255</v>
      </c>
      <c r="E12" s="145" t="s">
        <v>75</v>
      </c>
    </row>
    <row r="14" spans="2:18">
      <c r="C14" s="239" t="s">
        <v>39</v>
      </c>
      <c r="D14" s="239" t="s">
        <v>40</v>
      </c>
      <c r="E14" s="239" t="s">
        <v>35</v>
      </c>
      <c r="F14" s="239" t="s">
        <v>14</v>
      </c>
      <c r="G14" s="239" t="s">
        <v>15</v>
      </c>
      <c r="H14" s="239" t="s">
        <v>16</v>
      </c>
      <c r="I14" s="239" t="s">
        <v>17</v>
      </c>
      <c r="J14" s="239" t="s">
        <v>18</v>
      </c>
      <c r="K14" s="239" t="s">
        <v>19</v>
      </c>
      <c r="L14" s="239" t="s">
        <v>20</v>
      </c>
      <c r="M14" s="239" t="s">
        <v>21</v>
      </c>
      <c r="N14" s="239" t="s">
        <v>22</v>
      </c>
      <c r="O14" s="239" t="s">
        <v>41</v>
      </c>
      <c r="P14" s="239"/>
      <c r="Q14" s="239"/>
      <c r="R14" s="37"/>
    </row>
    <row r="15" spans="2:18">
      <c r="B15" s="38" t="s">
        <v>76</v>
      </c>
      <c r="C15" s="147">
        <v>359622.4046113845</v>
      </c>
      <c r="D15" s="147">
        <v>370024.27803009812</v>
      </c>
      <c r="E15" s="147">
        <v>370024.27803009812</v>
      </c>
      <c r="F15" s="147">
        <v>370024.27803009812</v>
      </c>
      <c r="G15" s="147">
        <v>370024.27803009812</v>
      </c>
      <c r="H15" s="147">
        <v>370024.27803009812</v>
      </c>
      <c r="I15" s="147">
        <v>370024.27803009812</v>
      </c>
      <c r="J15" s="147">
        <v>370024.27803009812</v>
      </c>
      <c r="K15" s="147">
        <v>370024.27803009812</v>
      </c>
      <c r="L15" s="147">
        <v>370024.27803009812</v>
      </c>
      <c r="M15" s="147">
        <v>370024.27803009812</v>
      </c>
      <c r="N15" s="147">
        <v>370024.27803009812</v>
      </c>
      <c r="O15" s="147">
        <f>SUM(C15:N15)</f>
        <v>4429889.4629424633</v>
      </c>
      <c r="P15" s="487">
        <f>O15/($O$15+$O$16+$O$17+$O$18+$O$20+$O$21+$O$22)</f>
        <v>0.83401767989303677</v>
      </c>
    </row>
    <row r="16" spans="2:18">
      <c r="B16" s="38" t="s">
        <v>77</v>
      </c>
      <c r="C16" s="147">
        <v>19230</v>
      </c>
      <c r="D16" s="147">
        <v>19230</v>
      </c>
      <c r="E16" s="147">
        <v>19230</v>
      </c>
      <c r="F16" s="147">
        <v>19230</v>
      </c>
      <c r="G16" s="147">
        <v>19230</v>
      </c>
      <c r="H16" s="147">
        <v>19230</v>
      </c>
      <c r="I16" s="147">
        <v>19230</v>
      </c>
      <c r="J16" s="147">
        <v>19230</v>
      </c>
      <c r="K16" s="147">
        <v>19230</v>
      </c>
      <c r="L16" s="147">
        <v>19230</v>
      </c>
      <c r="M16" s="147">
        <v>19230</v>
      </c>
      <c r="N16" s="147">
        <v>19230</v>
      </c>
      <c r="O16" s="147">
        <f t="shared" ref="O16:O23" si="0">SUM(C16:N16)</f>
        <v>230760</v>
      </c>
      <c r="P16" s="487">
        <f t="shared" ref="P16:P23" si="1">O16/($O$15+$O$16+$O$17+$O$18+$O$20+$O$21+$O$22)</f>
        <v>4.3445309735625083E-2</v>
      </c>
    </row>
    <row r="17" spans="2:17">
      <c r="B17" s="38" t="s">
        <v>78</v>
      </c>
      <c r="C17" s="147">
        <v>4935</v>
      </c>
      <c r="D17" s="147">
        <v>4935</v>
      </c>
      <c r="E17" s="147">
        <v>4935</v>
      </c>
      <c r="F17" s="147">
        <v>4935</v>
      </c>
      <c r="G17" s="147">
        <v>4935</v>
      </c>
      <c r="H17" s="147">
        <v>4935</v>
      </c>
      <c r="I17" s="147">
        <v>4935</v>
      </c>
      <c r="J17" s="147">
        <v>4935</v>
      </c>
      <c r="K17" s="147">
        <v>4935</v>
      </c>
      <c r="L17" s="147">
        <v>4935</v>
      </c>
      <c r="M17" s="147">
        <v>4935</v>
      </c>
      <c r="N17" s="147">
        <v>4935</v>
      </c>
      <c r="O17" s="147">
        <f t="shared" si="0"/>
        <v>59220</v>
      </c>
      <c r="P17" s="487">
        <f t="shared" si="1"/>
        <v>1.1149381359610492E-2</v>
      </c>
    </row>
    <row r="18" spans="2:17" ht="12.75" customHeight="1">
      <c r="B18" s="38" t="s">
        <v>79</v>
      </c>
      <c r="C18" s="147">
        <v>5755</v>
      </c>
      <c r="D18" s="147">
        <v>5755</v>
      </c>
      <c r="E18" s="147">
        <v>5755</v>
      </c>
      <c r="F18" s="147">
        <v>5755</v>
      </c>
      <c r="G18" s="147">
        <v>5755</v>
      </c>
      <c r="H18" s="147">
        <v>5755</v>
      </c>
      <c r="I18" s="147">
        <v>5755</v>
      </c>
      <c r="J18" s="147">
        <v>5755</v>
      </c>
      <c r="K18" s="147">
        <v>5755</v>
      </c>
      <c r="L18" s="147">
        <v>5755</v>
      </c>
      <c r="M18" s="147">
        <v>5755</v>
      </c>
      <c r="N18" s="147">
        <v>5755</v>
      </c>
      <c r="O18" s="147">
        <f t="shared" si="0"/>
        <v>69060</v>
      </c>
      <c r="P18" s="487">
        <f t="shared" si="1"/>
        <v>1.3001963470021962E-2</v>
      </c>
    </row>
    <row r="19" spans="2:17">
      <c r="B19" s="38" t="s">
        <v>80</v>
      </c>
      <c r="C19" s="147">
        <v>1094665</v>
      </c>
      <c r="D19" s="147">
        <v>1094665</v>
      </c>
      <c r="E19" s="147">
        <v>1094665</v>
      </c>
      <c r="F19" s="147">
        <v>1094665</v>
      </c>
      <c r="G19" s="147">
        <v>1094665</v>
      </c>
      <c r="H19" s="147">
        <v>1094665</v>
      </c>
      <c r="I19" s="147">
        <v>1094665</v>
      </c>
      <c r="J19" s="147">
        <v>1094665</v>
      </c>
      <c r="K19" s="147">
        <v>1094665</v>
      </c>
      <c r="L19" s="147">
        <v>1094665</v>
      </c>
      <c r="M19" s="147">
        <v>1094665</v>
      </c>
      <c r="N19" s="147">
        <v>1094665</v>
      </c>
      <c r="O19" s="147">
        <f t="shared" si="0"/>
        <v>13135980</v>
      </c>
      <c r="P19" s="487"/>
    </row>
    <row r="20" spans="2:17">
      <c r="B20" s="470" t="s">
        <v>59</v>
      </c>
      <c r="C20" s="147">
        <v>0</v>
      </c>
      <c r="D20" s="147">
        <v>0</v>
      </c>
      <c r="E20" s="147">
        <v>0</v>
      </c>
      <c r="F20" s="147">
        <v>0</v>
      </c>
      <c r="G20" s="147">
        <v>0</v>
      </c>
      <c r="H20" s="147">
        <v>0</v>
      </c>
      <c r="I20" s="147">
        <v>0</v>
      </c>
      <c r="J20" s="147">
        <v>0</v>
      </c>
      <c r="K20" s="147">
        <v>0</v>
      </c>
      <c r="L20" s="147">
        <v>0</v>
      </c>
      <c r="M20" s="147">
        <v>0</v>
      </c>
      <c r="N20" s="147">
        <v>0</v>
      </c>
      <c r="O20" s="147">
        <f t="shared" si="0"/>
        <v>0</v>
      </c>
      <c r="P20" s="487">
        <f t="shared" si="1"/>
        <v>0</v>
      </c>
    </row>
    <row r="21" spans="2:17">
      <c r="B21" s="38" t="s">
        <v>81</v>
      </c>
      <c r="C21" s="147">
        <v>35988</v>
      </c>
      <c r="D21" s="147">
        <v>35988</v>
      </c>
      <c r="E21" s="147">
        <v>35988</v>
      </c>
      <c r="F21" s="147">
        <v>35988</v>
      </c>
      <c r="G21" s="147">
        <v>35988</v>
      </c>
      <c r="H21" s="147">
        <v>35988</v>
      </c>
      <c r="I21" s="147">
        <v>35988</v>
      </c>
      <c r="J21" s="147">
        <v>35988</v>
      </c>
      <c r="K21" s="147">
        <v>35988</v>
      </c>
      <c r="L21" s="147">
        <v>35988</v>
      </c>
      <c r="M21" s="147">
        <v>35988</v>
      </c>
      <c r="N21" s="147">
        <v>35988</v>
      </c>
      <c r="O21" s="147">
        <f t="shared" si="0"/>
        <v>431856</v>
      </c>
      <c r="P21" s="487">
        <f t="shared" si="1"/>
        <v>8.1305762182302413E-2</v>
      </c>
    </row>
    <row r="22" spans="2:17">
      <c r="B22" s="38" t="s">
        <v>82</v>
      </c>
      <c r="C22" s="147">
        <v>7560</v>
      </c>
      <c r="D22" s="147">
        <v>7560</v>
      </c>
      <c r="E22" s="147">
        <v>7560</v>
      </c>
      <c r="F22" s="147">
        <v>7560</v>
      </c>
      <c r="G22" s="147">
        <v>7560</v>
      </c>
      <c r="H22" s="147">
        <v>7560</v>
      </c>
      <c r="I22" s="147">
        <v>7560</v>
      </c>
      <c r="J22" s="147">
        <v>7560</v>
      </c>
      <c r="K22" s="147">
        <v>7560</v>
      </c>
      <c r="L22" s="147">
        <v>7560</v>
      </c>
      <c r="M22" s="147">
        <v>7560</v>
      </c>
      <c r="N22" s="147">
        <v>7560</v>
      </c>
      <c r="O22" s="147">
        <f t="shared" si="0"/>
        <v>90720</v>
      </c>
      <c r="P22" s="487">
        <f t="shared" si="1"/>
        <v>1.7079903359403306E-2</v>
      </c>
    </row>
    <row r="23" spans="2:17">
      <c r="B23" s="38" t="s">
        <v>11</v>
      </c>
      <c r="C23" s="147">
        <v>0</v>
      </c>
      <c r="D23" s="147">
        <v>0</v>
      </c>
      <c r="E23" s="147">
        <v>0</v>
      </c>
      <c r="F23" s="147">
        <v>0</v>
      </c>
      <c r="G23" s="147">
        <v>0</v>
      </c>
      <c r="H23" s="147">
        <v>0</v>
      </c>
      <c r="I23" s="147">
        <v>0</v>
      </c>
      <c r="J23" s="147">
        <v>0</v>
      </c>
      <c r="K23" s="147">
        <v>0</v>
      </c>
      <c r="L23" s="147">
        <v>0</v>
      </c>
      <c r="M23" s="147">
        <v>0</v>
      </c>
      <c r="N23" s="147">
        <v>0</v>
      </c>
      <c r="O23" s="147">
        <f t="shared" si="0"/>
        <v>0</v>
      </c>
      <c r="P23" s="487">
        <f t="shared" si="1"/>
        <v>0</v>
      </c>
    </row>
    <row r="24" spans="2:17" ht="13.8" thickBot="1">
      <c r="B24" s="34" t="s">
        <v>12</v>
      </c>
      <c r="C24" s="331">
        <f>SUM(C15:C23)</f>
        <v>1527755.4046113845</v>
      </c>
      <c r="D24" s="331">
        <f t="shared" ref="D24:O24" si="2">SUM(D15:D23)</f>
        <v>1538157.2780300982</v>
      </c>
      <c r="E24" s="331">
        <f t="shared" si="2"/>
        <v>1538157.2780300982</v>
      </c>
      <c r="F24" s="331">
        <f t="shared" si="2"/>
        <v>1538157.2780300982</v>
      </c>
      <c r="G24" s="331">
        <f t="shared" si="2"/>
        <v>1538157.2780300982</v>
      </c>
      <c r="H24" s="331">
        <f t="shared" si="2"/>
        <v>1538157.2780300982</v>
      </c>
      <c r="I24" s="331">
        <f t="shared" si="2"/>
        <v>1538157.2780300982</v>
      </c>
      <c r="J24" s="331">
        <f t="shared" si="2"/>
        <v>1538157.2780300982</v>
      </c>
      <c r="K24" s="331">
        <f t="shared" si="2"/>
        <v>1538157.2780300982</v>
      </c>
      <c r="L24" s="331">
        <f t="shared" si="2"/>
        <v>1538157.2780300982</v>
      </c>
      <c r="M24" s="331">
        <f t="shared" si="2"/>
        <v>1538157.2780300982</v>
      </c>
      <c r="N24" s="331">
        <f t="shared" si="2"/>
        <v>1538157.2780300982</v>
      </c>
      <c r="O24" s="331">
        <f t="shared" si="2"/>
        <v>18447485.462942462</v>
      </c>
    </row>
    <row r="25" spans="2:17" ht="13.8" thickTop="1">
      <c r="B25" s="235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</row>
    <row r="26" spans="2:17">
      <c r="B26" s="433">
        <v>2001</v>
      </c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</row>
    <row r="27" spans="2:17">
      <c r="B27" s="15" t="s">
        <v>0</v>
      </c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</row>
    <row r="28" spans="2:17" ht="12.75" customHeight="1">
      <c r="B28" s="148" t="s">
        <v>83</v>
      </c>
      <c r="C28" s="16" t="s">
        <v>255</v>
      </c>
      <c r="D28" s="17" t="s">
        <v>1</v>
      </c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</row>
    <row r="29" spans="2:17"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</row>
    <row r="30" spans="2:17">
      <c r="C30" s="434" t="s">
        <v>39</v>
      </c>
      <c r="D30" s="434" t="s">
        <v>40</v>
      </c>
      <c r="E30" s="434" t="s">
        <v>35</v>
      </c>
      <c r="F30" s="434" t="s">
        <v>14</v>
      </c>
      <c r="G30" s="434" t="s">
        <v>15</v>
      </c>
      <c r="H30" s="434" t="s">
        <v>16</v>
      </c>
      <c r="I30" s="434" t="s">
        <v>17</v>
      </c>
      <c r="J30" s="434" t="s">
        <v>18</v>
      </c>
      <c r="K30" s="435" t="s">
        <v>19</v>
      </c>
      <c r="L30" s="435" t="s">
        <v>20</v>
      </c>
      <c r="M30" s="435" t="s">
        <v>21</v>
      </c>
      <c r="N30" s="435" t="s">
        <v>22</v>
      </c>
      <c r="O30" s="5" t="s">
        <v>23</v>
      </c>
      <c r="P30" s="37" t="s">
        <v>233</v>
      </c>
      <c r="Q30" s="37" t="s">
        <v>235</v>
      </c>
    </row>
    <row r="31" spans="2:17" ht="13.8">
      <c r="B31" s="38" t="s">
        <v>2</v>
      </c>
      <c r="C31" s="436">
        <v>388675.09</v>
      </c>
      <c r="D31" s="436">
        <v>636647.68999999994</v>
      </c>
      <c r="E31" s="436">
        <v>826524.04</v>
      </c>
      <c r="F31" s="436">
        <v>492377.04</v>
      </c>
      <c r="G31" s="436">
        <v>582589.91</v>
      </c>
      <c r="H31" s="436">
        <v>442329.46</v>
      </c>
      <c r="I31" s="436">
        <v>428255.31</v>
      </c>
      <c r="J31" s="436">
        <v>471500.97</v>
      </c>
      <c r="K31" s="437">
        <v>518775.51928093767</v>
      </c>
      <c r="L31" s="437">
        <v>514275.51928064768</v>
      </c>
      <c r="M31" s="437">
        <v>547494.58178151213</v>
      </c>
      <c r="N31" s="437">
        <v>576213.64428208652</v>
      </c>
      <c r="O31" s="437">
        <v>6425658.774625184</v>
      </c>
      <c r="P31" s="342">
        <f>+'Input Data'!H59</f>
        <v>0</v>
      </c>
      <c r="Q31" s="343">
        <f>SUM(O31:P31)</f>
        <v>6425658.774625184</v>
      </c>
    </row>
    <row r="32" spans="2:17" ht="13.8">
      <c r="B32" s="38" t="s">
        <v>4</v>
      </c>
      <c r="C32" s="438">
        <v>30908.75</v>
      </c>
      <c r="D32" s="438">
        <v>41996.41</v>
      </c>
      <c r="E32" s="438">
        <v>48513.31</v>
      </c>
      <c r="F32" s="438">
        <v>21046.76</v>
      </c>
      <c r="G32" s="438">
        <v>39396.1</v>
      </c>
      <c r="H32" s="438">
        <v>40544.620000000003</v>
      </c>
      <c r="I32" s="438">
        <v>52515.94</v>
      </c>
      <c r="J32" s="438">
        <v>18177.28</v>
      </c>
      <c r="K32" s="439">
        <v>43013</v>
      </c>
      <c r="L32" s="439">
        <v>43015</v>
      </c>
      <c r="M32" s="439">
        <v>43015</v>
      </c>
      <c r="N32" s="439">
        <v>43009</v>
      </c>
      <c r="O32" s="439">
        <v>465151.17</v>
      </c>
      <c r="P32" s="342">
        <f>+'Input Data'!H61</f>
        <v>0</v>
      </c>
      <c r="Q32" s="343">
        <f t="shared" ref="Q32:Q39" si="3">SUM(O32:P32)</f>
        <v>465151.17</v>
      </c>
    </row>
    <row r="33" spans="2:17" ht="13.8">
      <c r="B33" s="38" t="s">
        <v>5</v>
      </c>
      <c r="C33" s="438">
        <v>6246.33</v>
      </c>
      <c r="D33" s="438">
        <v>5728.52</v>
      </c>
      <c r="E33" s="438">
        <v>6241.52</v>
      </c>
      <c r="F33" s="438">
        <v>3596.19</v>
      </c>
      <c r="G33" s="438">
        <v>1369.37</v>
      </c>
      <c r="H33" s="438">
        <v>12575.47</v>
      </c>
      <c r="I33" s="438">
        <v>3799.4</v>
      </c>
      <c r="J33" s="438">
        <v>4574.32</v>
      </c>
      <c r="K33" s="439">
        <v>7461</v>
      </c>
      <c r="L33" s="439">
        <v>7461</v>
      </c>
      <c r="M33" s="439">
        <v>7461</v>
      </c>
      <c r="N33" s="439">
        <v>7461</v>
      </c>
      <c r="O33" s="439">
        <v>73975.12</v>
      </c>
      <c r="P33" s="342">
        <f>+'Input Data'!H63</f>
        <v>0</v>
      </c>
      <c r="Q33" s="343">
        <f t="shared" si="3"/>
        <v>73975.12</v>
      </c>
    </row>
    <row r="34" spans="2:17" ht="13.8">
      <c r="B34" s="38" t="s">
        <v>6</v>
      </c>
      <c r="C34" s="438">
        <v>11275.56</v>
      </c>
      <c r="D34" s="438">
        <v>6856.509999999982</v>
      </c>
      <c r="E34" s="438">
        <v>204442.9</v>
      </c>
      <c r="F34" s="438">
        <v>12542.66</v>
      </c>
      <c r="G34" s="438">
        <v>13852.22</v>
      </c>
      <c r="H34" s="438">
        <v>2100055.16</v>
      </c>
      <c r="I34" s="438">
        <v>30725.77</v>
      </c>
      <c r="J34" s="438">
        <v>-2084948.48</v>
      </c>
      <c r="K34" s="439">
        <v>67955</v>
      </c>
      <c r="L34" s="439">
        <v>29021</v>
      </c>
      <c r="M34" s="439">
        <v>116622</v>
      </c>
      <c r="N34" s="439">
        <v>29021</v>
      </c>
      <c r="O34" s="439">
        <v>537421.30000000005</v>
      </c>
      <c r="P34" s="342">
        <f>+'Input Data'!H65</f>
        <v>0</v>
      </c>
      <c r="Q34" s="343">
        <f t="shared" si="3"/>
        <v>537421.30000000005</v>
      </c>
    </row>
    <row r="35" spans="2:17" ht="13.8">
      <c r="B35" s="38" t="s">
        <v>7</v>
      </c>
      <c r="C35" s="438">
        <v>625481.71</v>
      </c>
      <c r="D35" s="438">
        <v>-113961.29</v>
      </c>
      <c r="E35" s="438">
        <v>881164.18</v>
      </c>
      <c r="F35" s="438">
        <v>4237568</v>
      </c>
      <c r="G35" s="438">
        <v>1128961.21</v>
      </c>
      <c r="H35" s="438">
        <v>877476.6</v>
      </c>
      <c r="I35" s="438">
        <v>312179.06</v>
      </c>
      <c r="J35" s="438">
        <v>1954576.17</v>
      </c>
      <c r="K35" s="439">
        <v>3444522</v>
      </c>
      <c r="L35" s="439">
        <v>1244522</v>
      </c>
      <c r="M35" s="439">
        <v>1244522</v>
      </c>
      <c r="N35" s="439">
        <v>1244522</v>
      </c>
      <c r="O35" s="439">
        <v>17081533.640000001</v>
      </c>
      <c r="P35" s="342">
        <f>+'Input Data'!H67</f>
        <v>0</v>
      </c>
      <c r="Q35" s="343">
        <f t="shared" si="3"/>
        <v>17081533.640000001</v>
      </c>
    </row>
    <row r="36" spans="2:17" ht="13.8">
      <c r="B36" s="38" t="s">
        <v>8</v>
      </c>
      <c r="C36" s="438">
        <v>0</v>
      </c>
      <c r="D36" s="438">
        <v>0</v>
      </c>
      <c r="E36" s="438">
        <v>0</v>
      </c>
      <c r="F36" s="438">
        <v>0</v>
      </c>
      <c r="G36" s="438">
        <v>0</v>
      </c>
      <c r="H36" s="438">
        <v>0</v>
      </c>
      <c r="I36" s="438">
        <v>0</v>
      </c>
      <c r="J36" s="438">
        <v>0</v>
      </c>
      <c r="K36" s="439">
        <v>0</v>
      </c>
      <c r="L36" s="439">
        <v>0</v>
      </c>
      <c r="M36" s="439">
        <v>0</v>
      </c>
      <c r="N36" s="439">
        <v>0</v>
      </c>
      <c r="O36" s="439">
        <v>0</v>
      </c>
      <c r="P36" s="342">
        <f>+'Input Data'!H69</f>
        <v>0</v>
      </c>
      <c r="Q36" s="343">
        <f t="shared" si="3"/>
        <v>0</v>
      </c>
    </row>
    <row r="37" spans="2:17" ht="13.8">
      <c r="B37" s="38" t="s">
        <v>9</v>
      </c>
      <c r="C37" s="438">
        <v>2285.5</v>
      </c>
      <c r="D37" s="438">
        <v>21896.71</v>
      </c>
      <c r="E37" s="438">
        <v>240910.32</v>
      </c>
      <c r="F37" s="438">
        <v>38494.910000000003</v>
      </c>
      <c r="G37" s="438">
        <v>6917.53</v>
      </c>
      <c r="H37" s="438">
        <v>1713.33</v>
      </c>
      <c r="I37" s="438">
        <v>16224.89</v>
      </c>
      <c r="J37" s="438">
        <v>7836.25</v>
      </c>
      <c r="K37" s="439">
        <v>7878</v>
      </c>
      <c r="L37" s="439">
        <v>7878</v>
      </c>
      <c r="M37" s="439">
        <v>7878</v>
      </c>
      <c r="N37" s="439">
        <v>7876</v>
      </c>
      <c r="O37" s="439">
        <v>367789.44</v>
      </c>
      <c r="P37" s="342">
        <f>+'Input Data'!H71</f>
        <v>0</v>
      </c>
      <c r="Q37" s="343">
        <f t="shared" si="3"/>
        <v>367789.44</v>
      </c>
    </row>
    <row r="38" spans="2:17" ht="13.8">
      <c r="B38" s="38" t="s">
        <v>10</v>
      </c>
      <c r="C38" s="438">
        <v>3882.39</v>
      </c>
      <c r="D38" s="438">
        <v>3476.91</v>
      </c>
      <c r="E38" s="438">
        <v>5057.8999999999996</v>
      </c>
      <c r="F38" s="438">
        <v>1372.48</v>
      </c>
      <c r="G38" s="438">
        <v>5841.27</v>
      </c>
      <c r="H38" s="438">
        <v>5821.83</v>
      </c>
      <c r="I38" s="438">
        <v>5053.55</v>
      </c>
      <c r="J38" s="438">
        <v>11379.82</v>
      </c>
      <c r="K38" s="439">
        <v>3980</v>
      </c>
      <c r="L38" s="439">
        <v>3980</v>
      </c>
      <c r="M38" s="439">
        <v>3980</v>
      </c>
      <c r="N38" s="439">
        <v>3980</v>
      </c>
      <c r="O38" s="439">
        <v>57806.15</v>
      </c>
      <c r="P38" s="342">
        <f>+'Input Data'!H73</f>
        <v>0</v>
      </c>
      <c r="Q38" s="343">
        <f t="shared" si="3"/>
        <v>57806.15</v>
      </c>
    </row>
    <row r="39" spans="2:17" ht="13.8">
      <c r="B39" s="144" t="s">
        <v>11</v>
      </c>
      <c r="C39" s="438">
        <v>0</v>
      </c>
      <c r="D39" s="438">
        <v>0</v>
      </c>
      <c r="E39" s="438">
        <v>0</v>
      </c>
      <c r="F39" s="438">
        <v>0</v>
      </c>
      <c r="G39" s="438">
        <v>0</v>
      </c>
      <c r="H39" s="438">
        <v>0</v>
      </c>
      <c r="I39" s="438">
        <v>0</v>
      </c>
      <c r="J39" s="438">
        <v>0</v>
      </c>
      <c r="K39" s="439">
        <v>0</v>
      </c>
      <c r="L39" s="439">
        <v>0</v>
      </c>
      <c r="M39" s="439">
        <v>0</v>
      </c>
      <c r="N39" s="439">
        <v>0</v>
      </c>
      <c r="O39" s="439">
        <v>0</v>
      </c>
      <c r="P39" s="342">
        <f>+'Input Data'!H75</f>
        <v>0</v>
      </c>
      <c r="Q39" s="343">
        <f t="shared" si="3"/>
        <v>0</v>
      </c>
    </row>
    <row r="40" spans="2:17" ht="14.4" thickBot="1">
      <c r="B40" s="34" t="s">
        <v>12</v>
      </c>
      <c r="C40" s="440">
        <v>1068755.33</v>
      </c>
      <c r="D40" s="440">
        <v>602641.46000000054</v>
      </c>
      <c r="E40" s="440">
        <v>2212854.17</v>
      </c>
      <c r="F40" s="440">
        <v>4806998.04</v>
      </c>
      <c r="G40" s="440">
        <v>1778927.61</v>
      </c>
      <c r="H40" s="440">
        <v>3480516.47</v>
      </c>
      <c r="I40" s="440">
        <v>848753.92</v>
      </c>
      <c r="J40" s="440">
        <v>383096.32999999949</v>
      </c>
      <c r="K40" s="441">
        <v>4093584.519280938</v>
      </c>
      <c r="L40" s="441">
        <v>1850152.5192806476</v>
      </c>
      <c r="M40" s="441">
        <v>1970972.5817815119</v>
      </c>
      <c r="N40" s="441">
        <v>1912082.6442820865</v>
      </c>
      <c r="O40" s="441">
        <v>25009335.59462519</v>
      </c>
      <c r="P40" s="344">
        <f>SUM(P31:P39)</f>
        <v>0</v>
      </c>
      <c r="Q40" s="345">
        <f>SUM(Q31:Q39)</f>
        <v>25009335.594625186</v>
      </c>
    </row>
    <row r="41" spans="2:17" ht="13.8" thickTop="1"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</row>
    <row r="42" spans="2:17" ht="13.8">
      <c r="B42" s="325" t="s">
        <v>185</v>
      </c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 t="s">
        <v>237</v>
      </c>
      <c r="O42" s="147"/>
      <c r="P42" s="346">
        <f>(+P40/9)/1000</f>
        <v>0</v>
      </c>
    </row>
    <row r="43" spans="2:17">
      <c r="B43" s="15" t="s">
        <v>0</v>
      </c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</row>
    <row r="44" spans="2:17" ht="12.75" customHeight="1">
      <c r="B44" s="318" t="s">
        <v>223</v>
      </c>
      <c r="C44" s="16" t="s">
        <v>255</v>
      </c>
      <c r="D44" s="17" t="s">
        <v>1</v>
      </c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</row>
    <row r="45" spans="2:17"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</row>
    <row r="46" spans="2:17">
      <c r="C46" s="434" t="s">
        <v>39</v>
      </c>
      <c r="D46" s="434" t="s">
        <v>40</v>
      </c>
      <c r="E46" s="434" t="s">
        <v>35</v>
      </c>
      <c r="F46" s="434" t="s">
        <v>14</v>
      </c>
      <c r="G46" s="434" t="s">
        <v>15</v>
      </c>
      <c r="H46" s="434" t="s">
        <v>16</v>
      </c>
      <c r="I46" s="434" t="s">
        <v>17</v>
      </c>
      <c r="J46" s="434" t="s">
        <v>18</v>
      </c>
      <c r="K46" s="435" t="s">
        <v>19</v>
      </c>
      <c r="L46" s="435" t="s">
        <v>20</v>
      </c>
      <c r="M46" s="435" t="s">
        <v>21</v>
      </c>
      <c r="N46" s="435" t="s">
        <v>22</v>
      </c>
      <c r="O46" s="5" t="s">
        <v>23</v>
      </c>
    </row>
    <row r="47" spans="2:17">
      <c r="B47" s="38" t="s">
        <v>2</v>
      </c>
      <c r="C47" s="436">
        <v>431778.8712686568</v>
      </c>
      <c r="D47" s="436">
        <v>448482.48880597024</v>
      </c>
      <c r="E47" s="436">
        <v>561234.3544776123</v>
      </c>
      <c r="F47" s="436">
        <v>561234.3544776123</v>
      </c>
      <c r="G47" s="436">
        <v>561234.3544776123</v>
      </c>
      <c r="H47" s="436">
        <v>580264.20522388094</v>
      </c>
      <c r="I47" s="436">
        <v>580264.20522388094</v>
      </c>
      <c r="J47" s="436">
        <v>580264.20522388094</v>
      </c>
      <c r="K47" s="437">
        <v>580264.20522388094</v>
      </c>
      <c r="L47" s="437">
        <v>580264.20522388094</v>
      </c>
      <c r="M47" s="437">
        <v>580264.20522388094</v>
      </c>
      <c r="N47" s="437">
        <v>580264.20522388094</v>
      </c>
      <c r="O47" s="437">
        <v>6625813.8600746309</v>
      </c>
    </row>
    <row r="48" spans="2:17">
      <c r="B48" s="38" t="s">
        <v>4</v>
      </c>
      <c r="C48" s="438">
        <v>41646.268656716406</v>
      </c>
      <c r="D48" s="438">
        <v>41646.268656716406</v>
      </c>
      <c r="E48" s="438">
        <v>41644.77611940301</v>
      </c>
      <c r="F48" s="438">
        <v>41646.268656716406</v>
      </c>
      <c r="G48" s="438">
        <v>41646.268656716406</v>
      </c>
      <c r="H48" s="438">
        <v>41644.77611940301</v>
      </c>
      <c r="I48" s="438">
        <v>41646.268656716406</v>
      </c>
      <c r="J48" s="438">
        <v>41646.268656716406</v>
      </c>
      <c r="K48" s="439">
        <v>41644.77611940301</v>
      </c>
      <c r="L48" s="439">
        <v>41646.268656716406</v>
      </c>
      <c r="M48" s="439">
        <v>41646.268656716406</v>
      </c>
      <c r="N48" s="439">
        <v>41640.298507462707</v>
      </c>
      <c r="O48" s="439">
        <v>499744.77611940296</v>
      </c>
    </row>
    <row r="49" spans="2:15">
      <c r="B49" s="38" t="s">
        <v>5</v>
      </c>
      <c r="C49" s="438">
        <v>7461.6865671641754</v>
      </c>
      <c r="D49" s="438">
        <v>7461.1940298507452</v>
      </c>
      <c r="E49" s="438">
        <v>7461.1940298507452</v>
      </c>
      <c r="F49" s="438">
        <v>7461.1940298507452</v>
      </c>
      <c r="G49" s="438">
        <v>7461.1940298507452</v>
      </c>
      <c r="H49" s="438">
        <v>7461.1940298507452</v>
      </c>
      <c r="I49" s="438">
        <v>7461.1940298507452</v>
      </c>
      <c r="J49" s="438">
        <v>7461.1940298507452</v>
      </c>
      <c r="K49" s="439">
        <v>7461.1940298507452</v>
      </c>
      <c r="L49" s="439">
        <v>7461.1940298507452</v>
      </c>
      <c r="M49" s="439">
        <v>7461.1940298507452</v>
      </c>
      <c r="N49" s="439">
        <v>7461.1940298507452</v>
      </c>
      <c r="O49" s="439">
        <v>89534.820895522367</v>
      </c>
    </row>
    <row r="50" spans="2:15">
      <c r="B50" s="38" t="s">
        <v>6</v>
      </c>
      <c r="C50" s="438">
        <v>29022.388059701501</v>
      </c>
      <c r="D50" s="438">
        <v>29020.895522388098</v>
      </c>
      <c r="E50" s="438">
        <v>29022.388059701501</v>
      </c>
      <c r="F50" s="438">
        <v>29020.895522388098</v>
      </c>
      <c r="G50" s="438">
        <v>29022.388059701501</v>
      </c>
      <c r="H50" s="438">
        <v>29020.895522388098</v>
      </c>
      <c r="I50" s="438">
        <v>29022.388059701501</v>
      </c>
      <c r="J50" s="438">
        <v>29020.895522388098</v>
      </c>
      <c r="K50" s="439">
        <v>29022.388059701501</v>
      </c>
      <c r="L50" s="439">
        <v>29020.895522388098</v>
      </c>
      <c r="M50" s="439">
        <v>29022.388059701501</v>
      </c>
      <c r="N50" s="439">
        <v>29020.895522388098</v>
      </c>
      <c r="O50" s="439">
        <v>348259.70149253757</v>
      </c>
    </row>
    <row r="51" spans="2:15">
      <c r="B51" s="38" t="s">
        <v>7</v>
      </c>
      <c r="C51" s="438">
        <f>$O$51/12</f>
        <v>1244522</v>
      </c>
      <c r="D51" s="438">
        <f t="shared" ref="D51:N51" si="4">$O$51/12</f>
        <v>1244522</v>
      </c>
      <c r="E51" s="438">
        <f t="shared" si="4"/>
        <v>1244522</v>
      </c>
      <c r="F51" s="438">
        <f t="shared" si="4"/>
        <v>1244522</v>
      </c>
      <c r="G51" s="438">
        <f t="shared" si="4"/>
        <v>1244522</v>
      </c>
      <c r="H51" s="438">
        <f t="shared" si="4"/>
        <v>1244522</v>
      </c>
      <c r="I51" s="438">
        <f t="shared" si="4"/>
        <v>1244522</v>
      </c>
      <c r="J51" s="438">
        <f t="shared" si="4"/>
        <v>1244522</v>
      </c>
      <c r="K51" s="438">
        <f t="shared" si="4"/>
        <v>1244522</v>
      </c>
      <c r="L51" s="438">
        <f t="shared" si="4"/>
        <v>1244522</v>
      </c>
      <c r="M51" s="438">
        <f t="shared" si="4"/>
        <v>1244522</v>
      </c>
      <c r="N51" s="438">
        <f t="shared" si="4"/>
        <v>1244522</v>
      </c>
      <c r="O51" s="447">
        <v>14934264</v>
      </c>
    </row>
    <row r="52" spans="2:15">
      <c r="B52" s="38" t="s">
        <v>8</v>
      </c>
      <c r="C52" s="438">
        <v>0</v>
      </c>
      <c r="D52" s="438">
        <v>0</v>
      </c>
      <c r="E52" s="438">
        <v>0</v>
      </c>
      <c r="F52" s="438">
        <v>0</v>
      </c>
      <c r="G52" s="438">
        <v>0</v>
      </c>
      <c r="H52" s="438">
        <v>0</v>
      </c>
      <c r="I52" s="438">
        <v>0</v>
      </c>
      <c r="J52" s="438">
        <v>0</v>
      </c>
      <c r="K52" s="439">
        <v>0</v>
      </c>
      <c r="L52" s="439">
        <v>0</v>
      </c>
      <c r="M52" s="439">
        <v>0</v>
      </c>
      <c r="N52" s="439">
        <v>0</v>
      </c>
      <c r="O52" s="439">
        <v>0</v>
      </c>
    </row>
    <row r="53" spans="2:15">
      <c r="B53" s="38" t="s">
        <v>9</v>
      </c>
      <c r="C53" s="438">
        <v>7877.6119402984996</v>
      </c>
      <c r="D53" s="438">
        <v>7877.6119402984996</v>
      </c>
      <c r="E53" s="438">
        <v>7877.6119402984996</v>
      </c>
      <c r="F53" s="438">
        <v>7877.6119402984996</v>
      </c>
      <c r="G53" s="438">
        <v>7877.6119402984996</v>
      </c>
      <c r="H53" s="438">
        <v>7877.6119402984996</v>
      </c>
      <c r="I53" s="438">
        <v>7877.6119402984996</v>
      </c>
      <c r="J53" s="438">
        <v>7877.6119402984996</v>
      </c>
      <c r="K53" s="439">
        <v>7877.6119402984996</v>
      </c>
      <c r="L53" s="439">
        <v>7877.6119402984996</v>
      </c>
      <c r="M53" s="439">
        <v>7877.6119402984996</v>
      </c>
      <c r="N53" s="439">
        <v>7874.6268656716402</v>
      </c>
      <c r="O53" s="439">
        <v>94528.358208955135</v>
      </c>
    </row>
    <row r="54" spans="2:15">
      <c r="B54" s="38" t="s">
        <v>10</v>
      </c>
      <c r="C54" s="438">
        <v>3900</v>
      </c>
      <c r="D54" s="438">
        <v>3900</v>
      </c>
      <c r="E54" s="438">
        <v>3900</v>
      </c>
      <c r="F54" s="438">
        <v>3900</v>
      </c>
      <c r="G54" s="438">
        <v>3900</v>
      </c>
      <c r="H54" s="438">
        <v>3900</v>
      </c>
      <c r="I54" s="438">
        <v>3900</v>
      </c>
      <c r="J54" s="438">
        <v>3900</v>
      </c>
      <c r="K54" s="439">
        <v>3900</v>
      </c>
      <c r="L54" s="439">
        <v>3900</v>
      </c>
      <c r="M54" s="439">
        <v>3900</v>
      </c>
      <c r="N54" s="439">
        <v>3900</v>
      </c>
      <c r="O54" s="439">
        <v>46800</v>
      </c>
    </row>
    <row r="55" spans="2:15">
      <c r="B55" s="144" t="s">
        <v>11</v>
      </c>
      <c r="C55" s="438">
        <v>0</v>
      </c>
      <c r="D55" s="438">
        <v>0</v>
      </c>
      <c r="E55" s="438">
        <v>0</v>
      </c>
      <c r="F55" s="438">
        <v>0</v>
      </c>
      <c r="G55" s="438">
        <v>0</v>
      </c>
      <c r="H55" s="438">
        <v>0</v>
      </c>
      <c r="I55" s="438">
        <v>0</v>
      </c>
      <c r="J55" s="438">
        <v>0</v>
      </c>
      <c r="K55" s="439">
        <v>0</v>
      </c>
      <c r="L55" s="439">
        <v>0</v>
      </c>
      <c r="M55" s="439">
        <v>0</v>
      </c>
      <c r="N55" s="439">
        <v>0</v>
      </c>
      <c r="O55" s="439">
        <v>0</v>
      </c>
    </row>
    <row r="56" spans="2:15" ht="13.8" thickBot="1">
      <c r="B56" s="34" t="s">
        <v>12</v>
      </c>
      <c r="C56" s="440">
        <f>SUM(C47:C55)</f>
        <v>1766208.8264925373</v>
      </c>
      <c r="D56" s="440">
        <f t="shared" ref="D56:O56" si="5">SUM(D47:D55)</f>
        <v>1782910.4589552239</v>
      </c>
      <c r="E56" s="440">
        <f t="shared" si="5"/>
        <v>1895662.324626866</v>
      </c>
      <c r="F56" s="440">
        <f t="shared" si="5"/>
        <v>1895662.324626866</v>
      </c>
      <c r="G56" s="440">
        <f t="shared" si="5"/>
        <v>1895663.8171641796</v>
      </c>
      <c r="H56" s="440">
        <f t="shared" si="5"/>
        <v>1914690.6828358213</v>
      </c>
      <c r="I56" s="440">
        <f t="shared" si="5"/>
        <v>1914693.667910448</v>
      </c>
      <c r="J56" s="440">
        <f t="shared" si="5"/>
        <v>1914692.1753731347</v>
      </c>
      <c r="K56" s="440">
        <f t="shared" si="5"/>
        <v>1914692.1753731347</v>
      </c>
      <c r="L56" s="440">
        <f t="shared" si="5"/>
        <v>1914692.1753731347</v>
      </c>
      <c r="M56" s="440">
        <f t="shared" si="5"/>
        <v>1914693.667910448</v>
      </c>
      <c r="N56" s="440">
        <f t="shared" si="5"/>
        <v>1914683.2201492542</v>
      </c>
      <c r="O56" s="440">
        <f t="shared" si="5"/>
        <v>22638945.516791049</v>
      </c>
    </row>
    <row r="57" spans="2:15" ht="13.8" thickTop="1"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</row>
    <row r="58" spans="2:15"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</row>
    <row r="59" spans="2:15"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</row>
    <row r="60" spans="2:15"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</row>
    <row r="61" spans="2:15"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</row>
    <row r="62" spans="2:15"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</row>
    <row r="63" spans="2:15"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</row>
    <row r="64" spans="2:15"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</row>
    <row r="65" spans="3:15"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</row>
    <row r="66" spans="3:15"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</row>
    <row r="67" spans="3:15"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</row>
    <row r="68" spans="3:15"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</row>
    <row r="69" spans="3:15"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</row>
    <row r="70" spans="3:15"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</row>
    <row r="71" spans="3:15"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</row>
    <row r="72" spans="3:15"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</row>
    <row r="73" spans="3:15"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</row>
    <row r="74" spans="3:15"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</row>
    <row r="75" spans="3:15"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</row>
    <row r="76" spans="3:15"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</row>
    <row r="77" spans="3:15"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</row>
    <row r="78" spans="3:15"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</row>
    <row r="79" spans="3:15"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</row>
    <row r="80" spans="3:15"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</row>
    <row r="81" spans="3:15"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</row>
    <row r="82" spans="3:15"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</row>
    <row r="83" spans="3:15"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</row>
    <row r="84" spans="3:15"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</row>
    <row r="85" spans="3:15"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</row>
    <row r="86" spans="3:15"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</row>
    <row r="87" spans="3:15"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</row>
    <row r="88" spans="3:15"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</row>
    <row r="89" spans="3:15"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</row>
    <row r="90" spans="3:15"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</row>
    <row r="91" spans="3:15"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</row>
    <row r="92" spans="3:15"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</row>
    <row r="93" spans="3:15"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</row>
    <row r="94" spans="3:15"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</row>
    <row r="95" spans="3:15"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</row>
    <row r="96" spans="3:15"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</row>
    <row r="97" spans="3:15"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</row>
    <row r="98" spans="3:15"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</row>
    <row r="99" spans="3:15"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</row>
    <row r="100" spans="3:15"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</row>
    <row r="101" spans="3:15"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</row>
    <row r="102" spans="3:15"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</row>
    <row r="103" spans="3:15"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</row>
    <row r="104" spans="3:15"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</row>
    <row r="105" spans="3:15"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</row>
    <row r="106" spans="3:15"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</row>
    <row r="107" spans="3:15"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</row>
    <row r="108" spans="3:15"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</row>
    <row r="109" spans="3:15"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</row>
    <row r="110" spans="3:15"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</row>
    <row r="111" spans="3:15"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</row>
    <row r="112" spans="3:15"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</row>
    <row r="113" spans="3:15"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</row>
    <row r="114" spans="3:15"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</row>
    <row r="115" spans="3:15"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</row>
    <row r="116" spans="3:15"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</row>
    <row r="117" spans="3:15"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</row>
    <row r="118" spans="3:15"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</row>
    <row r="119" spans="3:15"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</row>
    <row r="120" spans="3:15"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</row>
    <row r="121" spans="3:15"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</row>
    <row r="122" spans="3:15"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</row>
    <row r="123" spans="3:15"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</row>
    <row r="124" spans="3:15"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</row>
    <row r="125" spans="3:15"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</row>
    <row r="126" spans="3:15"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</row>
    <row r="127" spans="3:15"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</row>
    <row r="128" spans="3:15"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</row>
    <row r="129" spans="3:15"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</row>
    <row r="130" spans="3:15"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</row>
    <row r="131" spans="3:15"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</row>
    <row r="132" spans="3:15"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</row>
    <row r="133" spans="3:15"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</row>
    <row r="134" spans="3:15"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</row>
    <row r="135" spans="3:15"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</row>
    <row r="136" spans="3:15"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</row>
    <row r="137" spans="3:15"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</row>
    <row r="138" spans="3:15"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</row>
    <row r="139" spans="3:15"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147"/>
      <c r="O139" s="147"/>
    </row>
    <row r="140" spans="3:15"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</row>
    <row r="141" spans="3:15"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</row>
    <row r="142" spans="3:15"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</row>
    <row r="143" spans="3:15"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</row>
    <row r="144" spans="3:15"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</row>
    <row r="145" spans="3:15"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</row>
    <row r="146" spans="3:15">
      <c r="C146" s="147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147"/>
      <c r="O146" s="147"/>
    </row>
    <row r="147" spans="3:15"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</row>
    <row r="148" spans="3:15"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</row>
    <row r="149" spans="3:15"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</row>
    <row r="150" spans="3:15"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</row>
    <row r="151" spans="3:15"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</row>
  </sheetData>
  <phoneticPr fontId="0" type="noConversion"/>
  <pageMargins left="0.75" right="0.75" top="1" bottom="1" header="0.5" footer="0.5"/>
  <pageSetup paperSize="9" scale="6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920" r:id="rId4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21" r:id="rId5" name="adaytum_page_3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43</xdr:row>
                    <xdr:rowOff>0</xdr:rowOff>
                  </from>
                  <to>
                    <xdr:col>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22" r:id="rId6" name="adaytum_page_3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43</xdr:row>
                    <xdr:rowOff>0</xdr:rowOff>
                  </from>
                  <to>
                    <xdr:col>4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93" r:id="rId7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11</xdr:row>
                    <xdr:rowOff>0</xdr:rowOff>
                  </from>
                  <to>
                    <xdr:col>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95" r:id="rId8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97" r:id="rId9" name="adaytum_page_1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99" r:id="rId10" name="adaytum_page_1_drop_4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064" r:id="rId11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065" r:id="rId12" name="adaytum_page_2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066" r:id="rId13" name="adaytum_page_2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8:X45"/>
  <sheetViews>
    <sheetView topLeftCell="A5" zoomScale="75" workbookViewId="0">
      <selection activeCell="E25" sqref="E25"/>
    </sheetView>
  </sheetViews>
  <sheetFormatPr defaultColWidth="9.109375" defaultRowHeight="13.2"/>
  <cols>
    <col min="1" max="1" width="9.109375" style="14"/>
    <col min="2" max="2" width="10" style="14" customWidth="1"/>
    <col min="3" max="3" width="9.33203125" style="14" customWidth="1"/>
    <col min="4" max="4" width="18.88671875" style="14" customWidth="1"/>
    <col min="5" max="5" width="16.88671875" style="14" customWidth="1"/>
    <col min="6" max="6" width="18.88671875" style="14" customWidth="1"/>
    <col min="7" max="7" width="15.33203125" style="14" customWidth="1"/>
    <col min="8" max="15" width="15.6640625" style="14" customWidth="1"/>
    <col min="16" max="16" width="9.6640625" style="14" customWidth="1"/>
    <col min="17" max="17" width="12.44140625" style="14" customWidth="1"/>
    <col min="18" max="16384" width="9.109375" style="14"/>
  </cols>
  <sheetData>
    <row r="8" spans="2:5">
      <c r="B8" s="255" t="s">
        <v>217</v>
      </c>
      <c r="C8" s="247"/>
      <c r="D8" s="247"/>
      <c r="E8" s="247"/>
    </row>
    <row r="10" spans="2:5">
      <c r="B10" s="329" t="s">
        <v>38</v>
      </c>
    </row>
    <row r="12" spans="2:5">
      <c r="B12" s="143" t="s">
        <v>0</v>
      </c>
    </row>
    <row r="13" spans="2:5" ht="12.75" customHeight="1">
      <c r="B13" s="145" t="s">
        <v>73</v>
      </c>
      <c r="C13" s="145" t="s">
        <v>74</v>
      </c>
      <c r="D13" s="145" t="s">
        <v>22</v>
      </c>
      <c r="E13" s="145" t="s">
        <v>75</v>
      </c>
    </row>
    <row r="14" spans="2:5">
      <c r="E14" s="22" t="s">
        <v>41</v>
      </c>
    </row>
    <row r="15" spans="2:5">
      <c r="C15" s="274" t="s">
        <v>255</v>
      </c>
    </row>
    <row r="16" spans="2:5">
      <c r="B16" s="235" t="s">
        <v>34</v>
      </c>
      <c r="C16" s="126">
        <v>49</v>
      </c>
      <c r="E16" s="319">
        <v>36</v>
      </c>
    </row>
    <row r="19" spans="2:24">
      <c r="B19" s="329" t="s">
        <v>88</v>
      </c>
    </row>
    <row r="21" spans="2:24">
      <c r="B21" s="143" t="s">
        <v>0</v>
      </c>
    </row>
    <row r="22" spans="2:24" ht="12.75" customHeight="1">
      <c r="B22" s="145" t="s">
        <v>22</v>
      </c>
    </row>
    <row r="24" spans="2:24">
      <c r="C24" s="274" t="s">
        <v>255</v>
      </c>
      <c r="D24" s="274"/>
      <c r="E24" s="274"/>
      <c r="F24" s="274"/>
      <c r="G24" s="274"/>
      <c r="H24" s="274"/>
      <c r="I24" s="274"/>
      <c r="J24" s="274"/>
      <c r="K24" s="274"/>
      <c r="L24" s="274"/>
      <c r="M24" s="274"/>
      <c r="N24" s="274"/>
      <c r="O24" s="274"/>
      <c r="P24" s="274"/>
      <c r="Q24" s="274"/>
      <c r="R24" s="274"/>
      <c r="S24" s="274"/>
      <c r="T24" s="274"/>
      <c r="U24" s="274"/>
      <c r="V24" s="274"/>
      <c r="W24" s="274"/>
      <c r="X24" s="274"/>
    </row>
    <row r="25" spans="2:24">
      <c r="B25" s="235" t="s">
        <v>83</v>
      </c>
      <c r="C25" s="126">
        <v>53</v>
      </c>
      <c r="E25" s="319">
        <v>47</v>
      </c>
    </row>
    <row r="28" spans="2:24">
      <c r="B28" s="329">
        <v>2000</v>
      </c>
    </row>
    <row r="30" spans="2:24"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</row>
    <row r="31" spans="2:24">
      <c r="B31" s="37" t="s">
        <v>222</v>
      </c>
      <c r="C31" s="126"/>
      <c r="D31" s="126"/>
      <c r="E31" s="319">
        <v>40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6"/>
    </row>
    <row r="32" spans="2:24">
      <c r="Q32" s="14">
        <f>E31</f>
        <v>40</v>
      </c>
    </row>
    <row r="45" spans="1:1">
      <c r="A45" s="14" t="str">
        <f ca="1">CELL("Filename")</f>
        <v>S:\New Finance\Financial Planning and Analysis\Management Reporting\Jons File\Plan 2002\[2002 Plan Budget Pack - Legal Group 021001(HCODE).xls]Index</v>
      </c>
    </row>
  </sheetData>
  <phoneticPr fontId="0" type="noConversion"/>
  <pageMargins left="0.75" right="0.75" top="1" bottom="1" header="0.5" footer="0.5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626" r:id="rId4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628" r:id="rId5" name="adaytum_page_2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12</xdr:row>
                    <xdr:rowOff>0</xdr:rowOff>
                  </from>
                  <to>
                    <xdr:col>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630" r:id="rId6" name="adaytum_page_2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632" r:id="rId7" name="adaytum_page_2_drop_4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12</xdr:row>
                    <xdr:rowOff>0</xdr:rowOff>
                  </from>
                  <to>
                    <xdr:col>5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656" r:id="rId8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A1:Z63"/>
  <sheetViews>
    <sheetView topLeftCell="F1" zoomScale="75" workbookViewId="0">
      <selection activeCell="F23" sqref="F23"/>
    </sheetView>
  </sheetViews>
  <sheetFormatPr defaultColWidth="9.109375" defaultRowHeight="13.2"/>
  <cols>
    <col min="1" max="1" width="11.6640625" style="14" customWidth="1"/>
    <col min="2" max="2" width="7.88671875" style="14" customWidth="1"/>
    <col min="3" max="3" width="22.5546875" style="14" customWidth="1"/>
    <col min="4" max="4" width="7.88671875" style="14" customWidth="1"/>
    <col min="5" max="5" width="37" style="14" customWidth="1"/>
    <col min="6" max="6" width="8.44140625" style="14" customWidth="1"/>
    <col min="7" max="7" width="22.5546875" style="14" customWidth="1"/>
    <col min="8" max="8" width="9.5546875" style="14" customWidth="1"/>
    <col min="9" max="9" width="22" style="14" customWidth="1"/>
    <col min="10" max="10" width="4.44140625" style="14" customWidth="1"/>
    <col min="11" max="11" width="90.33203125" style="14" customWidth="1"/>
    <col min="12" max="12" width="5.5546875" style="14" customWidth="1"/>
    <col min="13" max="23" width="9.109375" style="14"/>
    <col min="24" max="24" width="28.5546875" style="14" bestFit="1" customWidth="1"/>
    <col min="25" max="25" width="12.6640625" style="14" bestFit="1" customWidth="1"/>
    <col min="26" max="16384" width="9.109375" style="14"/>
  </cols>
  <sheetData>
    <row r="1" spans="1:23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59"/>
    </row>
    <row r="2" spans="1:23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60"/>
    </row>
    <row r="3" spans="1:23" ht="37.5" customHeight="1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60"/>
    </row>
    <row r="4" spans="1:23" ht="16.5" customHeight="1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60"/>
    </row>
    <row r="5" spans="1:23" ht="12.75" customHeight="1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60"/>
    </row>
    <row r="6" spans="1:23" ht="13.5" customHeight="1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60"/>
    </row>
    <row r="7" spans="1:23" s="19" customFormat="1" ht="21.6" thickBot="1">
      <c r="A7" s="171"/>
      <c r="B7" s="173"/>
      <c r="C7" s="172"/>
      <c r="D7" s="172"/>
      <c r="E7" s="216"/>
      <c r="F7" s="173"/>
      <c r="G7" s="172"/>
      <c r="H7" s="173"/>
      <c r="I7" s="58"/>
      <c r="J7" s="172"/>
      <c r="K7" s="172"/>
      <c r="L7" s="174"/>
    </row>
    <row r="8" spans="1:23" ht="22.5" customHeight="1">
      <c r="A8" s="168"/>
      <c r="B8" s="20"/>
      <c r="C8" s="1">
        <v>2001</v>
      </c>
      <c r="D8" s="172"/>
      <c r="E8" s="20"/>
      <c r="F8" s="20"/>
      <c r="G8" s="614">
        <v>2002</v>
      </c>
      <c r="H8" s="126"/>
      <c r="I8" s="613" t="s">
        <v>36</v>
      </c>
      <c r="J8" s="418"/>
      <c r="K8" s="419"/>
      <c r="L8" s="160"/>
    </row>
    <row r="9" spans="1:23" s="22" customFormat="1" ht="14.25" customHeight="1" thickBot="1">
      <c r="A9" s="175"/>
      <c r="B9" s="20"/>
      <c r="C9" s="612"/>
      <c r="D9" s="172"/>
      <c r="E9" s="20"/>
      <c r="F9" s="20"/>
      <c r="G9" s="615"/>
      <c r="H9" s="20"/>
      <c r="I9" s="612"/>
      <c r="J9" s="420"/>
      <c r="K9" s="421" t="s">
        <v>181</v>
      </c>
      <c r="L9" s="176"/>
    </row>
    <row r="10" spans="1:23" s="25" customFormat="1">
      <c r="A10" s="177"/>
      <c r="B10" s="24"/>
      <c r="C10" s="162"/>
      <c r="D10" s="422"/>
      <c r="E10" s="24"/>
      <c r="F10" s="24"/>
      <c r="G10" s="27"/>
      <c r="H10" s="24"/>
      <c r="I10" s="26"/>
      <c r="J10" s="422"/>
      <c r="K10" s="423"/>
      <c r="L10" s="178"/>
    </row>
    <row r="11" spans="1:23" s="25" customFormat="1" ht="13.8">
      <c r="A11" s="177"/>
      <c r="B11" s="179"/>
      <c r="C11" s="416">
        <f>+'[2]Input Data'!H11</f>
        <v>0</v>
      </c>
      <c r="D11" s="424"/>
      <c r="E11" s="225" t="s">
        <v>26</v>
      </c>
      <c r="F11" s="29"/>
      <c r="G11" s="417">
        <f>+'[2]Input Data'!J11</f>
        <v>0</v>
      </c>
      <c r="H11" s="24"/>
      <c r="I11" s="28">
        <f>+C11-G11</f>
        <v>0</v>
      </c>
      <c r="J11" s="425"/>
      <c r="K11" s="426"/>
      <c r="L11" s="178"/>
    </row>
    <row r="12" spans="1:23" s="25" customFormat="1" ht="13.8">
      <c r="A12" s="177"/>
      <c r="B12" s="24"/>
      <c r="C12" s="23"/>
      <c r="D12" s="422"/>
      <c r="E12" s="226"/>
      <c r="F12" s="24"/>
      <c r="G12" s="27"/>
      <c r="H12" s="24"/>
      <c r="I12" s="32"/>
      <c r="J12" s="424"/>
      <c r="K12" s="427"/>
      <c r="L12" s="178"/>
    </row>
    <row r="13" spans="1:23" s="37" customFormat="1" ht="13.8">
      <c r="A13" s="180"/>
      <c r="B13" s="181"/>
      <c r="C13" s="32">
        <f>-'Adaytum by Month'!Q31</f>
        <v>-6425658.774625184</v>
      </c>
      <c r="D13" s="424"/>
      <c r="E13" s="227" t="s">
        <v>2</v>
      </c>
      <c r="F13" s="33"/>
      <c r="G13" s="35">
        <f>-'Adaytum  Detail 2002'!E26</f>
        <v>-4429889.4629424633</v>
      </c>
      <c r="H13" s="33"/>
      <c r="I13" s="32">
        <f>+C13-G13</f>
        <v>-1995769.3116827207</v>
      </c>
      <c r="J13" s="424"/>
      <c r="K13" s="427" t="s">
        <v>370</v>
      </c>
      <c r="L13" s="182"/>
      <c r="W13" s="36"/>
    </row>
    <row r="14" spans="1:23" s="37" customFormat="1" ht="13.8">
      <c r="A14" s="180"/>
      <c r="B14" s="183"/>
      <c r="C14" s="39"/>
      <c r="D14" s="425"/>
      <c r="E14" s="428"/>
      <c r="F14" s="33"/>
      <c r="G14" s="35"/>
      <c r="H14" s="33"/>
      <c r="I14" s="32"/>
      <c r="J14" s="424"/>
      <c r="K14" s="427"/>
      <c r="L14" s="182"/>
      <c r="W14" s="36"/>
    </row>
    <row r="15" spans="1:23" s="37" customFormat="1" ht="13.8">
      <c r="A15" s="180"/>
      <c r="B15" s="183"/>
      <c r="C15" s="39"/>
      <c r="D15" s="425"/>
      <c r="E15" s="428"/>
      <c r="F15" s="33"/>
      <c r="G15" s="35"/>
      <c r="H15" s="33"/>
      <c r="I15" s="32"/>
      <c r="J15" s="424"/>
      <c r="K15" s="427"/>
      <c r="L15" s="182"/>
      <c r="W15" s="36"/>
    </row>
    <row r="16" spans="1:23" s="37" customFormat="1" ht="13.8">
      <c r="A16" s="180"/>
      <c r="B16" s="181"/>
      <c r="C16" s="39"/>
      <c r="D16" s="425"/>
      <c r="E16" s="227"/>
      <c r="F16" s="33"/>
      <c r="G16" s="35"/>
      <c r="H16" s="33"/>
      <c r="I16" s="32"/>
      <c r="J16" s="424"/>
      <c r="K16" s="427"/>
      <c r="L16" s="182"/>
      <c r="W16" s="36"/>
    </row>
    <row r="17" spans="1:23" s="37" customFormat="1" ht="13.8">
      <c r="A17" s="180"/>
      <c r="B17" s="181"/>
      <c r="C17" s="32">
        <f>-'Adaytum by Month'!Q32</f>
        <v>-465151.17</v>
      </c>
      <c r="D17" s="424"/>
      <c r="E17" s="227" t="s">
        <v>4</v>
      </c>
      <c r="F17" s="33"/>
      <c r="G17" s="35">
        <f>-'Adaytum  Detail 2002'!E33</f>
        <v>-230760</v>
      </c>
      <c r="H17" s="33"/>
      <c r="I17" s="32">
        <f>+C17-G17</f>
        <v>-234391.16999999998</v>
      </c>
      <c r="J17" s="424"/>
      <c r="K17" s="427"/>
      <c r="L17" s="182"/>
      <c r="W17" s="36"/>
    </row>
    <row r="18" spans="1:23" s="37" customFormat="1" ht="13.8">
      <c r="A18" s="180"/>
      <c r="B18" s="183"/>
      <c r="C18" s="39"/>
      <c r="D18" s="425"/>
      <c r="E18" s="428" t="s">
        <v>285</v>
      </c>
      <c r="F18" s="33"/>
      <c r="G18" s="40">
        <v>-89820</v>
      </c>
      <c r="H18" s="33"/>
      <c r="I18" s="32"/>
      <c r="J18" s="424"/>
      <c r="K18" s="427" t="s">
        <v>287</v>
      </c>
      <c r="L18" s="182"/>
      <c r="W18" s="36"/>
    </row>
    <row r="19" spans="1:23" s="37" customFormat="1" ht="13.8">
      <c r="A19" s="180"/>
      <c r="B19" s="183"/>
      <c r="C19" s="39"/>
      <c r="D19" s="425"/>
      <c r="E19" s="428" t="s">
        <v>386</v>
      </c>
      <c r="F19" s="33"/>
      <c r="G19" s="40">
        <f>-59460</f>
        <v>-59460</v>
      </c>
      <c r="H19" s="33"/>
      <c r="I19" s="32"/>
      <c r="J19" s="424"/>
      <c r="K19" s="427" t="s">
        <v>418</v>
      </c>
      <c r="L19" s="182"/>
      <c r="W19" s="36"/>
    </row>
    <row r="20" spans="1:23" s="37" customFormat="1" ht="13.8">
      <c r="A20" s="180"/>
      <c r="B20" s="183"/>
      <c r="C20" s="39"/>
      <c r="D20" s="425"/>
      <c r="E20" s="428" t="s">
        <v>248</v>
      </c>
      <c r="F20" s="33"/>
      <c r="G20" s="40">
        <v>-40140</v>
      </c>
      <c r="H20" s="33"/>
      <c r="I20" s="32"/>
      <c r="J20" s="424"/>
      <c r="K20" s="427" t="s">
        <v>288</v>
      </c>
      <c r="L20" s="182"/>
      <c r="W20" s="36"/>
    </row>
    <row r="21" spans="1:23" s="37" customFormat="1" ht="13.8">
      <c r="A21" s="180"/>
      <c r="B21" s="183"/>
      <c r="C21" s="39"/>
      <c r="D21" s="425"/>
      <c r="E21" s="428" t="s">
        <v>286</v>
      </c>
      <c r="F21" s="33"/>
      <c r="G21" s="40">
        <f>-27324-14016</f>
        <v>-41340</v>
      </c>
      <c r="H21" s="33"/>
      <c r="I21" s="32"/>
      <c r="J21" s="424"/>
      <c r="K21" s="427" t="s">
        <v>387</v>
      </c>
      <c r="L21" s="182"/>
      <c r="W21" s="36"/>
    </row>
    <row r="22" spans="1:23" s="37" customFormat="1" ht="13.8">
      <c r="A22" s="180"/>
      <c r="B22" s="183"/>
      <c r="C22" s="39"/>
      <c r="D22" s="425"/>
      <c r="E22" s="229"/>
      <c r="F22" s="33"/>
      <c r="G22" s="35"/>
      <c r="H22" s="33"/>
      <c r="I22" s="32"/>
      <c r="J22" s="424"/>
      <c r="K22" s="427"/>
      <c r="L22" s="182"/>
      <c r="W22" s="36"/>
    </row>
    <row r="23" spans="1:23" s="37" customFormat="1" ht="13.8">
      <c r="A23" s="180"/>
      <c r="B23" s="181"/>
      <c r="C23" s="32">
        <f>-'Adaytum by Month'!Q33</f>
        <v>-73975.12</v>
      </c>
      <c r="D23" s="424"/>
      <c r="E23" s="227" t="s">
        <v>5</v>
      </c>
      <c r="F23" s="33"/>
      <c r="G23" s="35">
        <f>-'Adaytum  Detail 2002'!E46</f>
        <v>-59220</v>
      </c>
      <c r="H23" s="33"/>
      <c r="I23" s="32">
        <f>+C23-G23</f>
        <v>-14755.119999999995</v>
      </c>
      <c r="J23" s="424"/>
      <c r="K23" s="427" t="s">
        <v>289</v>
      </c>
      <c r="L23" s="182"/>
      <c r="W23" s="36"/>
    </row>
    <row r="24" spans="1:23" s="37" customFormat="1" ht="13.8">
      <c r="A24" s="180"/>
      <c r="B24" s="183"/>
      <c r="C24" s="39"/>
      <c r="D24" s="425"/>
      <c r="E24" s="228"/>
      <c r="F24" s="33"/>
      <c r="G24" s="35"/>
      <c r="H24" s="33"/>
      <c r="I24" s="32"/>
      <c r="J24" s="424"/>
      <c r="K24" s="427"/>
      <c r="L24" s="182"/>
      <c r="W24" s="36"/>
    </row>
    <row r="25" spans="1:23" s="37" customFormat="1" ht="13.8">
      <c r="A25" s="180"/>
      <c r="B25" s="183"/>
      <c r="C25" s="39"/>
      <c r="D25" s="425"/>
      <c r="E25" s="228"/>
      <c r="F25" s="33"/>
      <c r="G25" s="35"/>
      <c r="H25" s="33"/>
      <c r="I25" s="32"/>
      <c r="J25" s="424"/>
      <c r="K25" s="427"/>
      <c r="L25" s="182"/>
      <c r="W25" s="36"/>
    </row>
    <row r="26" spans="1:23" s="37" customFormat="1" ht="13.8">
      <c r="A26" s="180"/>
      <c r="B26" s="183"/>
      <c r="C26" s="39"/>
      <c r="D26" s="425"/>
      <c r="E26" s="229"/>
      <c r="F26" s="33"/>
      <c r="G26" s="35"/>
      <c r="H26" s="33"/>
      <c r="I26" s="32"/>
      <c r="J26" s="424"/>
      <c r="K26" s="427"/>
      <c r="L26" s="182"/>
      <c r="W26" s="36"/>
    </row>
    <row r="27" spans="1:23" s="37" customFormat="1" ht="13.8">
      <c r="A27" s="180"/>
      <c r="B27" s="181"/>
      <c r="C27" s="32">
        <f>-'Adaytum by Month'!Q34</f>
        <v>-537421.30000000005</v>
      </c>
      <c r="D27" s="424"/>
      <c r="E27" s="227" t="s">
        <v>6</v>
      </c>
      <c r="F27" s="33"/>
      <c r="G27" s="35">
        <f>-'Adaytum  Detail 2002'!E60</f>
        <v>-69060</v>
      </c>
      <c r="H27" s="33"/>
      <c r="I27" s="32">
        <f>+C27-G27</f>
        <v>-468361.30000000005</v>
      </c>
      <c r="J27" s="424"/>
      <c r="K27" s="427"/>
      <c r="L27" s="182"/>
      <c r="W27" s="36"/>
    </row>
    <row r="28" spans="1:23" ht="13.8">
      <c r="A28" s="168"/>
      <c r="B28" s="183"/>
      <c r="C28" s="39"/>
      <c r="D28" s="425"/>
      <c r="E28" s="428" t="s">
        <v>249</v>
      </c>
      <c r="F28" s="29"/>
      <c r="G28" s="40">
        <v>-10008</v>
      </c>
      <c r="H28" s="29"/>
      <c r="I28" s="39"/>
      <c r="J28" s="425"/>
      <c r="K28" s="427" t="s">
        <v>435</v>
      </c>
      <c r="L28" s="160"/>
      <c r="W28" s="41"/>
    </row>
    <row r="29" spans="1:23" ht="13.8">
      <c r="A29" s="168"/>
      <c r="B29" s="183"/>
      <c r="C29" s="39"/>
      <c r="D29" s="425"/>
      <c r="E29" s="428" t="s">
        <v>112</v>
      </c>
      <c r="F29" s="29"/>
      <c r="G29" s="42">
        <v>-49992</v>
      </c>
      <c r="H29" s="29"/>
      <c r="I29" s="39"/>
      <c r="J29" s="425"/>
      <c r="K29" s="427" t="s">
        <v>436</v>
      </c>
      <c r="L29" s="160"/>
      <c r="W29" s="41"/>
    </row>
    <row r="30" spans="1:23" ht="13.8">
      <c r="A30" s="168"/>
      <c r="B30" s="183"/>
      <c r="C30" s="39"/>
      <c r="D30" s="425"/>
      <c r="E30" s="428" t="s">
        <v>250</v>
      </c>
      <c r="F30" s="29"/>
      <c r="G30" s="42">
        <v>-9060</v>
      </c>
      <c r="H30" s="29"/>
      <c r="I30" s="39"/>
      <c r="J30" s="425"/>
      <c r="K30" s="427" t="s">
        <v>388</v>
      </c>
      <c r="L30" s="160"/>
      <c r="W30" s="41"/>
    </row>
    <row r="31" spans="1:23" ht="13.8">
      <c r="A31" s="168"/>
      <c r="B31" s="183"/>
      <c r="C31" s="39"/>
      <c r="D31" s="425"/>
      <c r="E31" s="228"/>
      <c r="F31" s="29"/>
      <c r="G31" s="42"/>
      <c r="H31" s="29"/>
      <c r="I31" s="39"/>
      <c r="J31" s="425"/>
      <c r="K31" s="427"/>
      <c r="L31" s="160"/>
      <c r="W31" s="41"/>
    </row>
    <row r="32" spans="1:23" ht="13.8">
      <c r="A32" s="168"/>
      <c r="B32" s="183"/>
      <c r="C32" s="39"/>
      <c r="D32" s="425"/>
      <c r="E32" s="229"/>
      <c r="F32" s="29"/>
      <c r="G32" s="42"/>
      <c r="H32" s="29"/>
      <c r="I32" s="39"/>
      <c r="J32" s="425"/>
      <c r="K32" s="427"/>
      <c r="L32" s="160"/>
      <c r="W32" s="41"/>
    </row>
    <row r="33" spans="1:23" s="37" customFormat="1" ht="13.8">
      <c r="A33" s="180"/>
      <c r="B33" s="181"/>
      <c r="C33" s="32">
        <f>-'Adaytum by Month'!Q35</f>
        <v>-17081533.640000001</v>
      </c>
      <c r="D33" s="424"/>
      <c r="E33" s="227" t="s">
        <v>27</v>
      </c>
      <c r="F33" s="33"/>
      <c r="G33" s="35">
        <f>-'Adaytum  Detail 2002'!E75</f>
        <v>-13135980</v>
      </c>
      <c r="H33" s="33"/>
      <c r="I33" s="32">
        <f>+C33-G33</f>
        <v>-3945553.6400000006</v>
      </c>
      <c r="J33" s="424"/>
      <c r="K33" s="427" t="s">
        <v>290</v>
      </c>
      <c r="L33" s="182"/>
      <c r="W33" s="36"/>
    </row>
    <row r="34" spans="1:23" s="37" customFormat="1" ht="13.8">
      <c r="A34" s="180"/>
      <c r="B34" s="181"/>
      <c r="C34" s="39"/>
      <c r="D34" s="425"/>
      <c r="E34" s="428"/>
      <c r="F34" s="33"/>
      <c r="G34" s="35"/>
      <c r="H34" s="33"/>
      <c r="I34" s="32"/>
      <c r="J34" s="424"/>
      <c r="K34" s="427"/>
      <c r="L34" s="182"/>
      <c r="W34" s="36"/>
    </row>
    <row r="35" spans="1:23" s="37" customFormat="1" ht="13.8">
      <c r="A35" s="180"/>
      <c r="B35" s="181"/>
      <c r="C35" s="39"/>
      <c r="D35" s="425"/>
      <c r="E35" s="428"/>
      <c r="F35" s="33"/>
      <c r="G35" s="35"/>
      <c r="H35" s="33"/>
      <c r="I35" s="32"/>
      <c r="J35" s="424"/>
      <c r="K35" s="427"/>
      <c r="L35" s="182"/>
      <c r="W35" s="36"/>
    </row>
    <row r="36" spans="1:23" s="37" customFormat="1" ht="13.8">
      <c r="A36" s="180"/>
      <c r="B36" s="181"/>
      <c r="C36" s="39"/>
      <c r="D36" s="425"/>
      <c r="E36" s="428"/>
      <c r="F36" s="33"/>
      <c r="G36" s="35"/>
      <c r="H36" s="33"/>
      <c r="I36" s="32"/>
      <c r="J36" s="424"/>
      <c r="K36" s="427"/>
      <c r="L36" s="182"/>
      <c r="W36" s="36"/>
    </row>
    <row r="37" spans="1:23" s="37" customFormat="1" ht="13.8">
      <c r="A37" s="180"/>
      <c r="B37" s="181"/>
      <c r="C37" s="39"/>
      <c r="D37" s="425"/>
      <c r="E37" s="428"/>
      <c r="F37" s="33"/>
      <c r="G37" s="35"/>
      <c r="H37" s="33"/>
      <c r="I37" s="32"/>
      <c r="J37" s="424"/>
      <c r="K37" s="427"/>
      <c r="L37" s="182"/>
      <c r="W37" s="36"/>
    </row>
    <row r="38" spans="1:23" s="37" customFormat="1" ht="13.8">
      <c r="A38" s="180"/>
      <c r="B38" s="181"/>
      <c r="C38" s="39"/>
      <c r="D38" s="425"/>
      <c r="E38" s="227"/>
      <c r="F38" s="33"/>
      <c r="G38" s="35"/>
      <c r="H38" s="33"/>
      <c r="I38" s="32"/>
      <c r="J38" s="424"/>
      <c r="K38" s="427"/>
      <c r="L38" s="182"/>
      <c r="W38" s="36"/>
    </row>
    <row r="39" spans="1:23" s="37" customFormat="1" ht="13.8">
      <c r="A39" s="180"/>
      <c r="B39" s="184"/>
      <c r="C39" s="32">
        <f>-'Adaytum by Month'!Q36</f>
        <v>0</v>
      </c>
      <c r="D39" s="424"/>
      <c r="E39" s="230" t="s">
        <v>251</v>
      </c>
      <c r="F39" s="33"/>
      <c r="G39" s="35">
        <f>-'Adaytum  Detail 2002'!E68</f>
        <v>0</v>
      </c>
      <c r="H39" s="33"/>
      <c r="I39" s="32">
        <f>+C39-G39</f>
        <v>0</v>
      </c>
      <c r="J39" s="424"/>
      <c r="K39" s="427"/>
      <c r="L39" s="182"/>
      <c r="W39" s="36"/>
    </row>
    <row r="40" spans="1:23" ht="13.8">
      <c r="A40" s="168"/>
      <c r="B40" s="185"/>
      <c r="C40" s="43"/>
      <c r="D40" s="429"/>
      <c r="E40" s="231"/>
      <c r="F40" s="44"/>
      <c r="G40" s="42"/>
      <c r="H40" s="29"/>
      <c r="I40" s="39"/>
      <c r="J40" s="425"/>
      <c r="K40" s="427"/>
      <c r="L40" s="160"/>
      <c r="W40" s="41"/>
    </row>
    <row r="41" spans="1:23" s="37" customFormat="1" ht="13.8">
      <c r="A41" s="180"/>
      <c r="B41" s="181"/>
      <c r="C41" s="32">
        <f>-'Adaytum by Month'!Q37</f>
        <v>-367789.44</v>
      </c>
      <c r="D41" s="424"/>
      <c r="E41" s="227" t="s">
        <v>9</v>
      </c>
      <c r="F41" s="33"/>
      <c r="G41" s="35">
        <f>-'Adaytum  Detail 2002'!E84</f>
        <v>-431856</v>
      </c>
      <c r="H41" s="33"/>
      <c r="I41" s="32">
        <f>+C41-G41</f>
        <v>64066.559999999998</v>
      </c>
      <c r="J41" s="424"/>
      <c r="K41" s="427" t="s">
        <v>371</v>
      </c>
      <c r="L41" s="182"/>
      <c r="W41" s="36"/>
    </row>
    <row r="42" spans="1:23" s="37" customFormat="1" ht="13.8">
      <c r="A42" s="180"/>
      <c r="B42" s="181"/>
      <c r="C42" s="32"/>
      <c r="D42" s="424"/>
      <c r="E42" s="428" t="s">
        <v>291</v>
      </c>
      <c r="F42" s="33"/>
      <c r="G42" s="40">
        <v>-224000</v>
      </c>
      <c r="H42" s="33"/>
      <c r="I42" s="32"/>
      <c r="J42" s="424"/>
      <c r="K42" s="427"/>
      <c r="L42" s="182"/>
      <c r="W42" s="36"/>
    </row>
    <row r="43" spans="1:23" s="37" customFormat="1" ht="13.8">
      <c r="A43" s="180"/>
      <c r="B43" s="181"/>
      <c r="C43" s="32"/>
      <c r="D43" s="424"/>
      <c r="E43" s="428" t="s">
        <v>384</v>
      </c>
      <c r="F43" s="33"/>
      <c r="G43" s="40">
        <f>-380016+224000</f>
        <v>-156016</v>
      </c>
      <c r="H43" s="33"/>
      <c r="I43" s="32"/>
      <c r="J43" s="424"/>
      <c r="K43" s="427" t="s">
        <v>385</v>
      </c>
      <c r="L43" s="182"/>
      <c r="W43" s="36"/>
    </row>
    <row r="44" spans="1:23" s="37" customFormat="1" ht="13.8">
      <c r="A44" s="180"/>
      <c r="B44" s="181"/>
      <c r="C44" s="32"/>
      <c r="D44" s="424"/>
      <c r="E44" s="428" t="s">
        <v>133</v>
      </c>
      <c r="F44" s="33"/>
      <c r="G44" s="40">
        <v>-51840</v>
      </c>
      <c r="H44" s="33"/>
      <c r="I44" s="32"/>
      <c r="J44" s="424"/>
      <c r="K44" s="427" t="s">
        <v>292</v>
      </c>
      <c r="L44" s="182"/>
      <c r="W44" s="36"/>
    </row>
    <row r="45" spans="1:23" s="37" customFormat="1" ht="13.8">
      <c r="A45" s="180"/>
      <c r="B45" s="181"/>
      <c r="C45" s="39"/>
      <c r="D45" s="425"/>
      <c r="E45" s="227"/>
      <c r="F45" s="33"/>
      <c r="G45" s="35"/>
      <c r="H45" s="33"/>
      <c r="I45" s="32"/>
      <c r="J45" s="424"/>
      <c r="K45" s="427"/>
      <c r="L45" s="182"/>
      <c r="W45" s="36"/>
    </row>
    <row r="46" spans="1:23" s="37" customFormat="1" ht="13.8">
      <c r="A46" s="180"/>
      <c r="B46" s="181"/>
      <c r="C46" s="32">
        <f>-'Adaytum by Month'!Q38</f>
        <v>-57806.15</v>
      </c>
      <c r="D46" s="424"/>
      <c r="E46" s="227" t="s">
        <v>375</v>
      </c>
      <c r="F46" s="33"/>
      <c r="G46" s="35">
        <f>-'Adaytum  Detail 2002'!E86</f>
        <v>-90720</v>
      </c>
      <c r="H46" s="33"/>
      <c r="I46" s="32">
        <f>+C46-G46</f>
        <v>32913.85</v>
      </c>
      <c r="J46" s="424"/>
      <c r="K46" s="427" t="s">
        <v>293</v>
      </c>
      <c r="L46" s="182"/>
      <c r="W46" s="36"/>
    </row>
    <row r="47" spans="1:23" s="37" customFormat="1" ht="13.8">
      <c r="A47" s="180"/>
      <c r="B47" s="181"/>
      <c r="C47" s="32"/>
      <c r="D47" s="424"/>
      <c r="E47" s="227"/>
      <c r="F47" s="33"/>
      <c r="G47" s="35"/>
      <c r="H47" s="33"/>
      <c r="I47" s="32"/>
      <c r="J47" s="424"/>
      <c r="K47" s="427"/>
      <c r="L47" s="182"/>
      <c r="W47" s="36"/>
    </row>
    <row r="48" spans="1:23" s="37" customFormat="1" ht="13.8">
      <c r="A48" s="180"/>
      <c r="B48" s="181"/>
      <c r="C48" s="39"/>
      <c r="D48" s="425"/>
      <c r="E48" s="227"/>
      <c r="F48" s="33"/>
      <c r="G48" s="35"/>
      <c r="H48" s="33"/>
      <c r="I48" s="32"/>
      <c r="J48" s="424"/>
      <c r="K48" s="427"/>
      <c r="L48" s="182"/>
      <c r="W48" s="36"/>
    </row>
    <row r="49" spans="1:26" s="37" customFormat="1" ht="13.8">
      <c r="A49" s="180"/>
      <c r="B49" s="186"/>
      <c r="C49" s="32">
        <f>-'Adaytum by Month'!Q39</f>
        <v>0</v>
      </c>
      <c r="D49" s="424"/>
      <c r="E49" s="232" t="s">
        <v>28</v>
      </c>
      <c r="F49" s="33"/>
      <c r="G49" s="35">
        <f>-'Adaytum  Detail 2002'!E88</f>
        <v>0</v>
      </c>
      <c r="H49" s="33"/>
      <c r="I49" s="32">
        <f>+C49-G49</f>
        <v>0</v>
      </c>
      <c r="J49" s="424"/>
      <c r="K49" s="427"/>
      <c r="L49" s="182"/>
      <c r="W49" s="36"/>
    </row>
    <row r="50" spans="1:26" ht="13.8">
      <c r="A50" s="168"/>
      <c r="B50" s="187"/>
      <c r="C50" s="28"/>
      <c r="D50" s="425"/>
      <c r="E50" s="233"/>
      <c r="F50" s="29"/>
      <c r="G50" s="31"/>
      <c r="H50" s="29"/>
      <c r="I50" s="28"/>
      <c r="J50" s="425"/>
      <c r="K50" s="427"/>
      <c r="L50" s="160"/>
      <c r="W50" s="41"/>
    </row>
    <row r="51" spans="1:26" s="46" customFormat="1" ht="13.8">
      <c r="A51" s="188"/>
      <c r="B51" s="181"/>
      <c r="C51" s="39">
        <f>+C13+C17+C23+C27+C33+C39+C41+C46+C49</f>
        <v>-25009335.594625186</v>
      </c>
      <c r="D51" s="425"/>
      <c r="E51" s="227" t="s">
        <v>12</v>
      </c>
      <c r="F51" s="33"/>
      <c r="G51" s="39">
        <f>+G13+G17+G23+G27+G33+G39+G41+G46+G49</f>
        <v>-18447485.462942462</v>
      </c>
      <c r="H51" s="48"/>
      <c r="I51" s="39">
        <f>+I13+I17+I23+I27+I33+I39+I41+I46+I49</f>
        <v>-6561850.1316827219</v>
      </c>
      <c r="J51" s="425"/>
      <c r="K51" s="427"/>
      <c r="L51" s="189"/>
      <c r="W51" s="45"/>
    </row>
    <row r="52" spans="1:26" s="46" customFormat="1" ht="13.8">
      <c r="A52" s="188"/>
      <c r="B52" s="49"/>
      <c r="C52" s="47"/>
      <c r="D52" s="51"/>
      <c r="E52" s="49"/>
      <c r="F52" s="48"/>
      <c r="G52" s="50"/>
      <c r="H52" s="48"/>
      <c r="I52" s="47"/>
      <c r="J52" s="51"/>
      <c r="K52" s="427"/>
      <c r="L52" s="189"/>
      <c r="W52" s="45"/>
    </row>
    <row r="53" spans="1:26" s="46" customFormat="1" ht="13.8">
      <c r="A53" s="188"/>
      <c r="B53" s="52"/>
      <c r="C53" s="39">
        <f>-'[2]Input Data'!H17</f>
        <v>0</v>
      </c>
      <c r="D53" s="425"/>
      <c r="E53" s="52" t="s">
        <v>191</v>
      </c>
      <c r="F53" s="29"/>
      <c r="G53" s="42">
        <f>-'[2]Input Data'!J17</f>
        <v>0</v>
      </c>
      <c r="H53" s="48"/>
      <c r="I53" s="32">
        <f>+C53-G53</f>
        <v>0</v>
      </c>
      <c r="J53" s="424"/>
      <c r="K53" s="427"/>
      <c r="L53" s="189"/>
      <c r="W53" s="45"/>
    </row>
    <row r="54" spans="1:26" s="46" customFormat="1" ht="13.8">
      <c r="A54" s="188"/>
      <c r="B54" s="52"/>
      <c r="C54" s="39">
        <f>-'[2]Input Data'!H19</f>
        <v>0</v>
      </c>
      <c r="D54" s="425"/>
      <c r="E54" s="52" t="s">
        <v>29</v>
      </c>
      <c r="F54" s="29"/>
      <c r="G54" s="42">
        <f>-'[2]Input Data'!J19</f>
        <v>0</v>
      </c>
      <c r="H54" s="48"/>
      <c r="I54" s="32">
        <f>+C54-G54</f>
        <v>0</v>
      </c>
      <c r="J54" s="430"/>
      <c r="K54" s="427"/>
      <c r="L54" s="189"/>
      <c r="W54" s="45"/>
    </row>
    <row r="55" spans="1:26" s="46" customFormat="1" ht="13.8">
      <c r="A55" s="188"/>
      <c r="B55" s="52"/>
      <c r="C55" s="28"/>
      <c r="D55" s="425"/>
      <c r="E55" s="52"/>
      <c r="F55" s="29"/>
      <c r="G55" s="31"/>
      <c r="H55" s="48"/>
      <c r="I55" s="163"/>
      <c r="J55" s="430"/>
      <c r="K55" s="427"/>
      <c r="L55" s="189"/>
      <c r="W55" s="45"/>
    </row>
    <row r="56" spans="1:26" s="46" customFormat="1" ht="13.8">
      <c r="A56" s="188"/>
      <c r="B56" s="55"/>
      <c r="C56" s="54">
        <f>SUM(C51:C55)</f>
        <v>-25009335.594625186</v>
      </c>
      <c r="D56" s="51"/>
      <c r="E56" s="55" t="s">
        <v>30</v>
      </c>
      <c r="F56" s="51"/>
      <c r="G56" s="53">
        <f>SUM(G51:G55)</f>
        <v>-18447485.462942462</v>
      </c>
      <c r="H56" s="48"/>
      <c r="I56" s="53">
        <f>SUM(I51:I55)</f>
        <v>-6561850.1316827219</v>
      </c>
      <c r="J56" s="51"/>
      <c r="K56" s="427"/>
      <c r="L56" s="189"/>
      <c r="W56" s="45"/>
    </row>
    <row r="57" spans="1:26" s="46" customFormat="1" ht="13.8">
      <c r="A57" s="188"/>
      <c r="B57" s="55"/>
      <c r="C57" s="47"/>
      <c r="D57" s="51"/>
      <c r="E57" s="55"/>
      <c r="F57" s="48"/>
      <c r="G57" s="50"/>
      <c r="H57" s="48"/>
      <c r="I57" s="47"/>
      <c r="J57" s="51"/>
      <c r="K57" s="427"/>
      <c r="L57" s="189"/>
      <c r="W57" s="45"/>
    </row>
    <row r="58" spans="1:26" s="46" customFormat="1" ht="13.8">
      <c r="A58" s="188"/>
      <c r="B58" s="55"/>
      <c r="C58" s="39">
        <f>'[2]Input Data'!H13</f>
        <v>0</v>
      </c>
      <c r="D58" s="425"/>
      <c r="E58" s="55" t="s">
        <v>94</v>
      </c>
      <c r="F58" s="48"/>
      <c r="G58" s="42">
        <f>'[2]Input Data'!J13</f>
        <v>0</v>
      </c>
      <c r="H58" s="48"/>
      <c r="I58" s="32">
        <f>+C58-G58</f>
        <v>0</v>
      </c>
      <c r="J58" s="424"/>
      <c r="K58" s="427"/>
      <c r="L58" s="189"/>
      <c r="W58" s="45"/>
    </row>
    <row r="59" spans="1:26" ht="14.4" thickBot="1">
      <c r="A59" s="168"/>
      <c r="B59" s="126"/>
      <c r="C59" s="42"/>
      <c r="D59" s="29"/>
      <c r="E59" s="234"/>
      <c r="F59" s="29"/>
      <c r="G59" s="42"/>
      <c r="H59" s="29"/>
      <c r="I59" s="42"/>
      <c r="J59" s="29"/>
      <c r="K59" s="431"/>
      <c r="L59" s="160"/>
      <c r="W59" s="41"/>
    </row>
    <row r="60" spans="1:26" ht="14.4" thickBot="1">
      <c r="A60" s="168"/>
      <c r="B60" s="55"/>
      <c r="C60" s="56">
        <f>+C11+C56+C58</f>
        <v>-25009335.594625186</v>
      </c>
      <c r="D60" s="33"/>
      <c r="E60" s="55" t="s">
        <v>31</v>
      </c>
      <c r="F60" s="33"/>
      <c r="G60" s="215">
        <f>+G11+G56+G58</f>
        <v>-18447485.462942462</v>
      </c>
      <c r="H60" s="29"/>
      <c r="I60" s="56">
        <f>+I11+I56+I58</f>
        <v>-6561850.1316827219</v>
      </c>
      <c r="J60" s="33"/>
      <c r="K60" s="432"/>
      <c r="L60" s="160"/>
      <c r="W60" s="41"/>
    </row>
    <row r="61" spans="1:26">
      <c r="A61" s="168"/>
      <c r="B61" s="29"/>
      <c r="C61" s="133"/>
      <c r="D61" s="133"/>
      <c r="E61" s="29"/>
      <c r="F61" s="29"/>
      <c r="G61" s="29"/>
      <c r="H61" s="29"/>
      <c r="I61" s="126"/>
      <c r="J61" s="126"/>
      <c r="K61" s="126"/>
      <c r="L61" s="160"/>
      <c r="W61" s="41"/>
    </row>
    <row r="62" spans="1:26" ht="13.8" thickBot="1">
      <c r="A62" s="169"/>
      <c r="B62" s="190"/>
      <c r="C62" s="191"/>
      <c r="D62" s="191"/>
      <c r="E62" s="190"/>
      <c r="F62" s="190"/>
      <c r="G62" s="190"/>
      <c r="H62" s="170"/>
      <c r="I62" s="21"/>
      <c r="J62" s="21"/>
      <c r="K62" s="21"/>
      <c r="L62" s="161"/>
      <c r="W62" s="22"/>
    </row>
    <row r="63" spans="1:26">
      <c r="B63" s="57"/>
      <c r="C63" s="57"/>
      <c r="D63" s="57"/>
      <c r="E63" s="57"/>
      <c r="F63" s="57"/>
      <c r="G63" s="57"/>
      <c r="Z63" s="41"/>
    </row>
  </sheetData>
  <mergeCells count="3">
    <mergeCell ref="C8:C9"/>
    <mergeCell ref="I8:I9"/>
    <mergeCell ref="G8:G9"/>
  </mergeCells>
  <phoneticPr fontId="0" type="noConversion"/>
  <pageMargins left="0.24" right="0.15748031496062992" top="0.43" bottom="0.59055118110236227" header="0.32" footer="0.46"/>
  <pageSetup paperSize="9" scale="56" orientation="landscape" r:id="rId1"/>
  <headerFooter alignWithMargins="0">
    <oddFooter>&amp;L&amp;9Enron Europe Confidential&amp;C&amp;9Source: Financial Planning and Analysis&amp;R&amp;9Printed : 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2</xdr:col>
                    <xdr:colOff>777240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3</xdr:col>
                    <xdr:colOff>274320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R53"/>
  <sheetViews>
    <sheetView showGridLines="0" zoomScale="75" workbookViewId="0">
      <selection activeCell="F23" sqref="F23"/>
    </sheetView>
  </sheetViews>
  <sheetFormatPr defaultColWidth="9.109375" defaultRowHeight="13.2"/>
  <cols>
    <col min="1" max="2" width="9.109375" style="14"/>
    <col min="3" max="3" width="34.44140625" style="14" bestFit="1" customWidth="1"/>
    <col min="4" max="4" width="9.109375" style="14"/>
    <col min="5" max="5" width="15.5546875" style="14" bestFit="1" customWidth="1"/>
    <col min="6" max="17" width="9.109375" style="14"/>
    <col min="18" max="18" width="14.5546875" style="14" customWidth="1"/>
    <col min="19" max="16384" width="9.109375" style="14"/>
  </cols>
  <sheetData>
    <row r="1" spans="1:18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59"/>
    </row>
    <row r="2" spans="1:18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60"/>
    </row>
    <row r="3" spans="1:18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60"/>
    </row>
    <row r="4" spans="1:18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60"/>
    </row>
    <row r="5" spans="1:18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60"/>
    </row>
    <row r="6" spans="1:18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60"/>
    </row>
    <row r="7" spans="1:18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60"/>
    </row>
    <row r="8" spans="1:18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60"/>
    </row>
    <row r="9" spans="1:18">
      <c r="A9" s="16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60"/>
    </row>
    <row r="10" spans="1:18">
      <c r="A10" s="168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60"/>
    </row>
    <row r="11" spans="1:18">
      <c r="A11" s="168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60"/>
    </row>
    <row r="12" spans="1:18">
      <c r="A12" s="168"/>
      <c r="B12" s="126"/>
      <c r="C12" s="126"/>
      <c r="D12" s="126"/>
      <c r="E12" s="164"/>
      <c r="F12" s="164"/>
      <c r="G12" s="164"/>
      <c r="H12" s="164"/>
      <c r="I12" s="164"/>
      <c r="J12" s="164"/>
      <c r="K12" s="164"/>
      <c r="L12" s="126"/>
      <c r="M12" s="126"/>
      <c r="N12" s="126"/>
      <c r="O12" s="126"/>
      <c r="P12" s="126"/>
      <c r="Q12" s="126"/>
      <c r="R12" s="160"/>
    </row>
    <row r="13" spans="1:18">
      <c r="A13" s="168"/>
      <c r="B13" s="126"/>
      <c r="C13" s="126"/>
      <c r="D13" s="126"/>
      <c r="E13" s="164"/>
      <c r="F13" s="164"/>
      <c r="G13" s="164"/>
      <c r="H13" s="164"/>
      <c r="I13" s="164"/>
      <c r="J13" s="164"/>
      <c r="K13" s="164"/>
      <c r="L13" s="126"/>
      <c r="M13" s="126"/>
      <c r="N13" s="126"/>
      <c r="O13" s="126"/>
      <c r="P13" s="126"/>
      <c r="Q13" s="126"/>
      <c r="R13" s="160"/>
    </row>
    <row r="14" spans="1:18">
      <c r="A14" s="168"/>
      <c r="B14" s="126"/>
      <c r="C14" s="126"/>
      <c r="D14" s="126"/>
      <c r="E14" s="164"/>
      <c r="F14" s="164"/>
      <c r="G14" s="164"/>
      <c r="H14" s="164"/>
      <c r="I14" s="164"/>
      <c r="J14" s="164"/>
      <c r="K14" s="164"/>
      <c r="L14" s="126"/>
      <c r="M14" s="126"/>
      <c r="N14" s="126"/>
      <c r="O14" s="126"/>
      <c r="P14" s="126"/>
      <c r="Q14" s="126"/>
      <c r="R14" s="160"/>
    </row>
    <row r="15" spans="1:18" ht="15.6">
      <c r="A15" s="168"/>
      <c r="B15" s="126"/>
      <c r="C15" s="126"/>
      <c r="D15" s="126"/>
      <c r="E15" s="164"/>
      <c r="F15" s="164"/>
      <c r="G15" s="450"/>
      <c r="H15" s="164"/>
      <c r="I15" s="164"/>
      <c r="J15" s="164"/>
      <c r="K15" s="164"/>
      <c r="L15" s="126"/>
      <c r="M15" s="126"/>
      <c r="N15" s="126"/>
      <c r="O15" s="126"/>
      <c r="P15" s="126"/>
      <c r="Q15" s="126"/>
      <c r="R15" s="160"/>
    </row>
    <row r="16" spans="1:18">
      <c r="A16" s="168"/>
      <c r="B16" s="126"/>
      <c r="C16" s="126"/>
      <c r="D16" s="126"/>
      <c r="E16" s="164"/>
      <c r="F16" s="164"/>
      <c r="G16" s="164"/>
      <c r="H16" s="164"/>
      <c r="I16" s="164"/>
      <c r="J16" s="164"/>
      <c r="K16" s="164"/>
      <c r="L16" s="126"/>
      <c r="M16" s="126"/>
      <c r="N16" s="126"/>
      <c r="O16" s="126"/>
      <c r="P16" s="126"/>
      <c r="Q16" s="126"/>
      <c r="R16" s="160"/>
    </row>
    <row r="17" spans="1:18">
      <c r="A17" s="168"/>
      <c r="B17" s="126"/>
      <c r="C17" s="126"/>
      <c r="D17" s="126"/>
      <c r="E17" s="164"/>
      <c r="F17" s="164"/>
      <c r="G17" s="164"/>
      <c r="H17" s="164"/>
      <c r="I17" s="164"/>
      <c r="J17" s="164"/>
      <c r="K17" s="164"/>
      <c r="L17" s="126"/>
      <c r="M17" s="126"/>
      <c r="N17" s="126"/>
      <c r="O17" s="126"/>
      <c r="P17" s="126"/>
      <c r="Q17" s="126"/>
      <c r="R17" s="160"/>
    </row>
    <row r="18" spans="1:18">
      <c r="A18" s="168"/>
      <c r="B18" s="126"/>
      <c r="C18" s="126"/>
      <c r="D18" s="126"/>
      <c r="E18" s="164"/>
      <c r="F18" s="164"/>
      <c r="G18" s="164"/>
      <c r="H18" s="164"/>
      <c r="I18" s="164"/>
      <c r="J18" s="164"/>
      <c r="K18" s="164"/>
      <c r="L18" s="126"/>
      <c r="M18" s="126"/>
      <c r="N18" s="126"/>
      <c r="O18" s="126"/>
      <c r="P18" s="126"/>
      <c r="Q18" s="126"/>
      <c r="R18" s="160"/>
    </row>
    <row r="19" spans="1:18">
      <c r="A19" s="168"/>
      <c r="B19" s="126"/>
      <c r="C19" s="126"/>
      <c r="D19" s="126"/>
      <c r="E19" s="164"/>
      <c r="F19" s="164"/>
      <c r="G19" s="164"/>
      <c r="H19" s="164"/>
      <c r="I19" s="164"/>
      <c r="J19" s="164"/>
      <c r="K19" s="164"/>
      <c r="L19" s="126"/>
      <c r="M19" s="126"/>
      <c r="N19" s="126"/>
      <c r="O19" s="126"/>
      <c r="P19" s="126"/>
      <c r="Q19" s="126"/>
      <c r="R19" s="160"/>
    </row>
    <row r="20" spans="1:18">
      <c r="A20" s="168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60"/>
    </row>
    <row r="21" spans="1:18">
      <c r="A21" s="168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60"/>
    </row>
    <row r="22" spans="1:18">
      <c r="A22" s="168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60"/>
    </row>
    <row r="23" spans="1:18">
      <c r="A23" s="168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60"/>
    </row>
    <row r="24" spans="1:18">
      <c r="A24" s="168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60"/>
    </row>
    <row r="25" spans="1:18">
      <c r="A25" s="168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60"/>
    </row>
    <row r="26" spans="1:18">
      <c r="A26" s="168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60"/>
    </row>
    <row r="27" spans="1:18">
      <c r="A27" s="168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60"/>
    </row>
    <row r="28" spans="1:18">
      <c r="A28" s="16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60"/>
    </row>
    <row r="29" spans="1:18">
      <c r="A29" s="16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60"/>
    </row>
    <row r="30" spans="1:18">
      <c r="A30" s="16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60"/>
    </row>
    <row r="31" spans="1:18">
      <c r="A31" s="16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60"/>
    </row>
    <row r="32" spans="1:18">
      <c r="A32" s="168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60"/>
    </row>
    <row r="33" spans="1:18">
      <c r="A33" s="168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60"/>
    </row>
    <row r="34" spans="1:18">
      <c r="A34" s="168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60"/>
    </row>
    <row r="35" spans="1:18">
      <c r="A35" s="168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60"/>
    </row>
    <row r="36" spans="1:18">
      <c r="A36" s="168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60"/>
    </row>
    <row r="37" spans="1:18">
      <c r="A37" s="168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60"/>
    </row>
    <row r="38" spans="1:18">
      <c r="A38" s="168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60"/>
    </row>
    <row r="39" spans="1:18">
      <c r="A39" s="168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60"/>
    </row>
    <row r="40" spans="1:18">
      <c r="A40" s="168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60"/>
    </row>
    <row r="41" spans="1:18">
      <c r="A41" s="168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60"/>
    </row>
    <row r="42" spans="1:18" ht="15.6">
      <c r="A42" s="168"/>
      <c r="B42" s="126"/>
      <c r="C42" s="497"/>
      <c r="D42" s="497"/>
      <c r="E42" s="497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60"/>
    </row>
    <row r="43" spans="1:18" ht="15.6">
      <c r="A43" s="168"/>
      <c r="B43" s="126"/>
      <c r="C43" s="497"/>
      <c r="D43" s="497"/>
      <c r="E43" s="497" t="s">
        <v>378</v>
      </c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60"/>
    </row>
    <row r="44" spans="1:18">
      <c r="A44" s="168"/>
      <c r="B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60"/>
    </row>
    <row r="45" spans="1:18" ht="17.399999999999999">
      <c r="A45" s="168"/>
      <c r="B45" s="126"/>
      <c r="C45" s="497" t="s">
        <v>377</v>
      </c>
      <c r="D45" s="497"/>
      <c r="E45" s="498">
        <v>10223</v>
      </c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60"/>
    </row>
    <row r="46" spans="1:18" ht="15.6">
      <c r="A46" s="168"/>
      <c r="B46" s="126"/>
      <c r="C46" s="497"/>
      <c r="D46" s="497"/>
      <c r="E46" s="497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60"/>
    </row>
    <row r="47" spans="1:18" ht="17.399999999999999">
      <c r="A47" s="168"/>
      <c r="B47" s="126"/>
      <c r="C47" s="497" t="s">
        <v>379</v>
      </c>
      <c r="D47" s="497"/>
      <c r="E47" s="498">
        <v>-2000</v>
      </c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60"/>
    </row>
    <row r="48" spans="1:18" ht="15.6">
      <c r="A48" s="168"/>
      <c r="B48" s="126"/>
      <c r="C48" s="497"/>
      <c r="D48" s="497"/>
      <c r="E48" s="497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60"/>
    </row>
    <row r="49" spans="1:18" ht="17.399999999999999">
      <c r="A49" s="168"/>
      <c r="B49" s="126"/>
      <c r="C49" s="497" t="s">
        <v>380</v>
      </c>
      <c r="D49" s="497"/>
      <c r="E49" s="498">
        <v>17081</v>
      </c>
      <c r="F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60"/>
    </row>
    <row r="50" spans="1:18" ht="16.2" thickBot="1">
      <c r="A50" s="168"/>
      <c r="B50" s="126"/>
      <c r="C50" s="497"/>
      <c r="D50" s="497"/>
      <c r="E50" s="500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60"/>
    </row>
    <row r="51" spans="1:18" ht="17.399999999999999">
      <c r="A51" s="168"/>
      <c r="B51" s="126"/>
      <c r="C51" s="497" t="s">
        <v>381</v>
      </c>
      <c r="D51" s="126"/>
      <c r="E51" s="499">
        <f>E49-E45+E47</f>
        <v>4858</v>
      </c>
      <c r="F51" s="126"/>
      <c r="G51" s="497" t="s">
        <v>392</v>
      </c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60"/>
    </row>
    <row r="52" spans="1:18">
      <c r="A52" s="168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60"/>
    </row>
    <row r="53" spans="1:18" ht="13.8" thickBot="1">
      <c r="A53" s="169"/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61"/>
    </row>
  </sheetData>
  <phoneticPr fontId="0" type="noConversion"/>
  <printOptions horizontalCentered="1"/>
  <pageMargins left="0.74803149606299213" right="0.74803149606299213" top="0.51181102362204722" bottom="0.6692913385826772" header="0.51181102362204722" footer="0.51181102362204722"/>
  <pageSetup paperSize="9" scale="65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R53"/>
  <sheetViews>
    <sheetView showGridLines="0" zoomScale="75" workbookViewId="0">
      <selection activeCell="F23" sqref="F23"/>
    </sheetView>
  </sheetViews>
  <sheetFormatPr defaultColWidth="9.109375" defaultRowHeight="13.2"/>
  <cols>
    <col min="1" max="2" width="9.109375" style="14"/>
    <col min="3" max="3" width="11.44140625" style="14" customWidth="1"/>
    <col min="4" max="4" width="9.109375" style="14"/>
    <col min="5" max="5" width="15.5546875" style="14" bestFit="1" customWidth="1"/>
    <col min="6" max="6" width="11.5546875" style="14" customWidth="1"/>
    <col min="7" max="7" width="5.5546875" style="14" customWidth="1"/>
    <col min="8" max="8" width="8.5546875" style="14" customWidth="1"/>
    <col min="9" max="9" width="17.109375" style="14" customWidth="1"/>
    <col min="10" max="10" width="9.109375" style="14"/>
    <col min="11" max="11" width="24" style="14" customWidth="1"/>
    <col min="12" max="12" width="14.5546875" style="14" customWidth="1"/>
    <col min="13" max="14" width="14.6640625" style="14" customWidth="1"/>
    <col min="15" max="17" width="9.109375" style="14"/>
    <col min="18" max="18" width="14.5546875" style="14" customWidth="1"/>
    <col min="19" max="16384" width="9.109375" style="14"/>
  </cols>
  <sheetData>
    <row r="1" spans="1:18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59"/>
    </row>
    <row r="2" spans="1:18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60"/>
    </row>
    <row r="3" spans="1:18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60"/>
    </row>
    <row r="4" spans="1:18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60"/>
    </row>
    <row r="5" spans="1:18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60"/>
    </row>
    <row r="6" spans="1:18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60"/>
    </row>
    <row r="7" spans="1:18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60"/>
    </row>
    <row r="8" spans="1:18" ht="21">
      <c r="A8" s="168"/>
      <c r="B8" s="602" t="s">
        <v>421</v>
      </c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60"/>
    </row>
    <row r="9" spans="1:18" ht="15" customHeight="1">
      <c r="A9" s="16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60"/>
    </row>
    <row r="10" spans="1:18" ht="13.8" thickBot="1">
      <c r="A10" s="168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60"/>
    </row>
    <row r="11" spans="1:18" ht="15.6">
      <c r="A11" s="168"/>
      <c r="B11" s="126"/>
      <c r="C11" s="126"/>
      <c r="D11" s="586"/>
      <c r="E11" s="587"/>
      <c r="F11" s="592"/>
      <c r="G11" s="587"/>
      <c r="H11" s="587"/>
      <c r="I11" s="588" t="s">
        <v>52</v>
      </c>
      <c r="J11" s="126"/>
      <c r="K11" s="126"/>
      <c r="L11" s="126"/>
      <c r="M11" s="126"/>
      <c r="N11" s="126"/>
      <c r="O11" s="126"/>
      <c r="P11" s="126"/>
      <c r="Q11" s="126"/>
      <c r="R11" s="160"/>
    </row>
    <row r="12" spans="1:18">
      <c r="A12" s="168"/>
      <c r="B12" s="126"/>
      <c r="D12" s="589"/>
      <c r="E12" s="590"/>
      <c r="F12" s="593"/>
      <c r="G12" s="590"/>
      <c r="H12" s="590"/>
      <c r="I12" s="591"/>
      <c r="J12" s="164"/>
      <c r="K12" s="164"/>
      <c r="L12" s="126"/>
      <c r="M12" s="126"/>
      <c r="N12" s="126"/>
      <c r="O12" s="126"/>
      <c r="P12" s="126"/>
      <c r="Q12" s="126"/>
      <c r="R12" s="160"/>
    </row>
    <row r="13" spans="1:18">
      <c r="A13" s="168"/>
      <c r="B13" s="126"/>
      <c r="D13" s="168"/>
      <c r="E13" s="164"/>
      <c r="F13" s="594"/>
      <c r="G13" s="164"/>
      <c r="H13" s="164"/>
      <c r="I13" s="519"/>
      <c r="J13" s="164"/>
      <c r="K13" s="164"/>
      <c r="L13" s="126"/>
      <c r="M13" s="126"/>
      <c r="N13" s="126"/>
      <c r="O13" s="126"/>
      <c r="P13" s="126"/>
      <c r="Q13" s="126"/>
      <c r="R13" s="160"/>
    </row>
    <row r="14" spans="1:18" ht="15">
      <c r="A14" s="168"/>
      <c r="B14" s="126"/>
      <c r="D14" s="289" t="s">
        <v>427</v>
      </c>
      <c r="E14" s="596"/>
      <c r="F14" s="594"/>
      <c r="G14" s="164"/>
      <c r="H14" s="164"/>
      <c r="I14" s="584">
        <v>-15379046</v>
      </c>
      <c r="J14" s="164"/>
      <c r="K14" s="164"/>
      <c r="L14" s="126"/>
      <c r="M14" s="126"/>
      <c r="N14" s="126"/>
      <c r="O14" s="126"/>
      <c r="P14" s="126"/>
      <c r="Q14" s="126"/>
      <c r="R14" s="160"/>
    </row>
    <row r="15" spans="1:18" ht="15.6">
      <c r="A15" s="168"/>
      <c r="B15" s="126"/>
      <c r="D15" s="289"/>
      <c r="E15" s="596"/>
      <c r="F15" s="594"/>
      <c r="G15" s="450"/>
      <c r="H15" s="164"/>
      <c r="I15" s="584"/>
      <c r="J15" s="164"/>
      <c r="K15" s="164"/>
      <c r="L15" s="126"/>
      <c r="M15" s="126"/>
      <c r="N15" s="126"/>
      <c r="O15" s="126"/>
      <c r="P15" s="126"/>
      <c r="Q15" s="126"/>
      <c r="R15" s="160"/>
    </row>
    <row r="16" spans="1:18" ht="15">
      <c r="A16" s="168"/>
      <c r="B16" s="126"/>
      <c r="D16" s="289"/>
      <c r="E16" s="596"/>
      <c r="F16" s="594"/>
      <c r="G16" s="164"/>
      <c r="H16" s="164"/>
      <c r="I16" s="584"/>
      <c r="J16" s="164"/>
      <c r="K16" s="164"/>
      <c r="L16" s="126"/>
      <c r="M16" s="126"/>
      <c r="N16" s="126"/>
      <c r="O16" s="126"/>
      <c r="P16" s="126"/>
      <c r="Q16" s="126"/>
      <c r="R16" s="160"/>
    </row>
    <row r="17" spans="1:18" ht="15">
      <c r="A17" s="168"/>
      <c r="B17" s="126"/>
      <c r="D17" s="289" t="s">
        <v>422</v>
      </c>
      <c r="E17" s="596"/>
      <c r="F17" s="594"/>
      <c r="G17" s="164"/>
      <c r="H17" s="164"/>
      <c r="I17" s="584"/>
      <c r="J17" s="164"/>
      <c r="K17" s="164"/>
      <c r="L17" s="126"/>
      <c r="M17" s="126"/>
      <c r="N17" s="126"/>
      <c r="O17" s="126"/>
      <c r="P17" s="126"/>
      <c r="Q17" s="126"/>
      <c r="R17" s="160"/>
    </row>
    <row r="18" spans="1:18" ht="15.6">
      <c r="A18" s="168"/>
      <c r="B18" s="126"/>
      <c r="D18" s="597" t="s">
        <v>423</v>
      </c>
      <c r="E18" s="596"/>
      <c r="F18" s="594"/>
      <c r="G18" s="164"/>
      <c r="H18" s="164"/>
      <c r="I18" s="584">
        <v>863083.97</v>
      </c>
      <c r="J18" s="164"/>
      <c r="K18" s="164"/>
      <c r="L18" s="126"/>
      <c r="M18" s="126"/>
      <c r="N18" s="126"/>
      <c r="O18" s="126"/>
      <c r="P18" s="126"/>
      <c r="Q18" s="126"/>
      <c r="R18" s="160"/>
    </row>
    <row r="19" spans="1:18" ht="16.2" thickBot="1">
      <c r="A19" s="168"/>
      <c r="B19" s="126"/>
      <c r="D19" s="597" t="s">
        <v>424</v>
      </c>
      <c r="E19" s="596"/>
      <c r="F19" s="594"/>
      <c r="G19" s="164"/>
      <c r="H19" s="164"/>
      <c r="I19" s="584">
        <v>611030.26</v>
      </c>
      <c r="J19" s="164"/>
      <c r="K19" s="164"/>
      <c r="L19" s="126"/>
      <c r="M19" s="126"/>
      <c r="N19" s="126"/>
      <c r="O19" s="126"/>
      <c r="P19" s="126"/>
      <c r="Q19" s="126"/>
      <c r="R19" s="160"/>
    </row>
    <row r="20" spans="1:18" ht="15">
      <c r="A20" s="168"/>
      <c r="B20" s="126"/>
      <c r="D20" s="289"/>
      <c r="E20" s="204"/>
      <c r="F20" s="595"/>
      <c r="G20" s="126"/>
      <c r="H20" s="126"/>
      <c r="I20" s="585">
        <f>I14+I18+I19</f>
        <v>-13904931.77</v>
      </c>
      <c r="J20" s="126"/>
      <c r="K20" s="126"/>
      <c r="L20" s="126"/>
      <c r="M20" s="126"/>
      <c r="N20" s="126"/>
      <c r="O20" s="126"/>
      <c r="P20" s="126"/>
      <c r="Q20" s="126"/>
      <c r="R20" s="160"/>
    </row>
    <row r="21" spans="1:18" ht="15">
      <c r="A21" s="168"/>
      <c r="B21" s="126"/>
      <c r="D21" s="289"/>
      <c r="E21" s="204"/>
      <c r="F21" s="595"/>
      <c r="G21" s="126"/>
      <c r="H21" s="126"/>
      <c r="I21" s="584"/>
      <c r="J21" s="126"/>
      <c r="K21" s="126"/>
      <c r="L21" s="126"/>
      <c r="M21" s="126"/>
      <c r="N21" s="126"/>
      <c r="O21" s="126"/>
      <c r="P21" s="126"/>
      <c r="Q21" s="126"/>
      <c r="R21" s="160"/>
    </row>
    <row r="22" spans="1:18" ht="15.6" thickBot="1">
      <c r="A22" s="168"/>
      <c r="B22" s="126"/>
      <c r="D22" s="289" t="s">
        <v>425</v>
      </c>
      <c r="E22" s="204"/>
      <c r="F22" s="595"/>
      <c r="G22" s="126"/>
      <c r="H22" s="126"/>
      <c r="I22" s="584">
        <f>-I14*0.05</f>
        <v>768952.3</v>
      </c>
      <c r="J22" s="126"/>
      <c r="K22" s="126"/>
      <c r="L22" s="126"/>
      <c r="M22" s="126"/>
      <c r="N22" s="126"/>
      <c r="O22" s="126"/>
      <c r="P22" s="126"/>
      <c r="Q22" s="126"/>
      <c r="R22" s="160"/>
    </row>
    <row r="23" spans="1:18" ht="15.6">
      <c r="A23" s="168"/>
      <c r="B23" s="126"/>
      <c r="D23" s="258"/>
      <c r="E23" s="126"/>
      <c r="F23" s="595"/>
      <c r="G23" s="126"/>
      <c r="H23" s="126"/>
      <c r="I23" s="585"/>
      <c r="J23" s="531"/>
      <c r="K23" s="126"/>
      <c r="L23" s="126"/>
      <c r="M23" s="126"/>
      <c r="N23" s="126"/>
      <c r="O23" s="126"/>
      <c r="P23" s="126"/>
      <c r="Q23" s="126"/>
      <c r="R23" s="160"/>
    </row>
    <row r="24" spans="1:18" ht="15.6">
      <c r="A24" s="168"/>
      <c r="B24" s="126"/>
      <c r="C24" s="126"/>
      <c r="D24" s="258"/>
      <c r="E24" s="126"/>
      <c r="F24" s="595"/>
      <c r="G24" s="126"/>
      <c r="H24" s="126"/>
      <c r="I24" s="584"/>
      <c r="J24" s="126"/>
      <c r="K24" s="126"/>
      <c r="L24" s="126"/>
      <c r="M24" s="126"/>
      <c r="N24" s="126"/>
      <c r="O24" s="126"/>
      <c r="P24" s="126"/>
      <c r="Q24" s="126"/>
      <c r="R24" s="160"/>
    </row>
    <row r="25" spans="1:18" ht="16.2" thickBot="1">
      <c r="A25" s="168"/>
      <c r="B25" s="126"/>
      <c r="C25" s="126"/>
      <c r="D25" s="599" t="s">
        <v>426</v>
      </c>
      <c r="E25" s="600"/>
      <c r="F25" s="601"/>
      <c r="G25" s="600"/>
      <c r="H25" s="600"/>
      <c r="I25" s="598">
        <f>I20+I22</f>
        <v>-13135979.469999999</v>
      </c>
      <c r="J25" s="126"/>
      <c r="K25" s="126"/>
      <c r="L25" s="126"/>
      <c r="M25" s="126"/>
      <c r="N25" s="126"/>
      <c r="O25" s="126"/>
      <c r="P25" s="126"/>
      <c r="Q25" s="126"/>
      <c r="R25" s="160"/>
    </row>
    <row r="26" spans="1:18">
      <c r="A26" s="168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60"/>
    </row>
    <row r="27" spans="1:18">
      <c r="A27" s="168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60"/>
    </row>
    <row r="28" spans="1:18">
      <c r="A28" s="16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60"/>
    </row>
    <row r="29" spans="1:18">
      <c r="A29" s="16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60"/>
    </row>
    <row r="30" spans="1:18">
      <c r="A30" s="16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60"/>
    </row>
    <row r="31" spans="1:18">
      <c r="A31" s="16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60"/>
    </row>
    <row r="32" spans="1:18" ht="17.399999999999999">
      <c r="A32" s="168"/>
      <c r="B32" s="550" t="s">
        <v>429</v>
      </c>
      <c r="C32" s="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60"/>
    </row>
    <row r="33" spans="1:18" ht="17.399999999999999">
      <c r="A33" s="168"/>
      <c r="B33" s="550"/>
      <c r="C33" s="550" t="s">
        <v>409</v>
      </c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60"/>
    </row>
    <row r="34" spans="1:18" ht="17.399999999999999">
      <c r="A34" s="168"/>
      <c r="B34" s="6"/>
      <c r="C34" s="550" t="s">
        <v>410</v>
      </c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60"/>
    </row>
    <row r="35" spans="1:18" ht="17.399999999999999">
      <c r="A35" s="168"/>
      <c r="B35" s="554"/>
      <c r="C35" s="550" t="s">
        <v>437</v>
      </c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60"/>
    </row>
    <row r="36" spans="1:18">
      <c r="A36" s="168"/>
      <c r="B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60"/>
    </row>
    <row r="37" spans="1:18">
      <c r="A37" s="168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60"/>
    </row>
    <row r="38" spans="1:18">
      <c r="A38" s="168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60"/>
    </row>
    <row r="39" spans="1:18" ht="17.399999999999999">
      <c r="A39" s="168"/>
      <c r="B39" s="550" t="s">
        <v>430</v>
      </c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60"/>
    </row>
    <row r="40" spans="1:18" ht="17.399999999999999">
      <c r="A40" s="168"/>
      <c r="B40" s="550" t="s">
        <v>431</v>
      </c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60"/>
    </row>
    <row r="41" spans="1:18" ht="13.8" thickBot="1">
      <c r="A41" s="168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60"/>
    </row>
    <row r="42" spans="1:18" ht="17.399999999999999">
      <c r="A42" s="168"/>
      <c r="B42" s="126"/>
      <c r="C42" s="497"/>
      <c r="D42" s="497"/>
      <c r="E42" s="497"/>
      <c r="F42" s="126"/>
      <c r="G42" s="126"/>
      <c r="H42" s="126"/>
      <c r="I42" s="126"/>
      <c r="J42" s="126"/>
      <c r="K42" s="603" t="s">
        <v>364</v>
      </c>
      <c r="L42" s="605">
        <v>2001</v>
      </c>
      <c r="M42" s="605">
        <v>2002</v>
      </c>
      <c r="N42" s="606" t="s">
        <v>24</v>
      </c>
      <c r="O42" s="126"/>
      <c r="P42" s="126"/>
      <c r="Q42" s="126"/>
      <c r="R42" s="160"/>
    </row>
    <row r="43" spans="1:18" ht="17.399999999999999">
      <c r="A43" s="168"/>
      <c r="B43" s="126"/>
      <c r="C43" s="497"/>
      <c r="D43" s="497"/>
      <c r="E43" s="497"/>
      <c r="F43" s="126"/>
      <c r="G43" s="126"/>
      <c r="H43" s="126"/>
      <c r="I43" s="126"/>
      <c r="J43" s="126"/>
      <c r="K43" s="488" t="s">
        <v>362</v>
      </c>
      <c r="L43" s="607">
        <v>833</v>
      </c>
      <c r="M43" s="607">
        <v>900</v>
      </c>
      <c r="N43" s="608">
        <f>+M43-L43</f>
        <v>67</v>
      </c>
      <c r="O43" s="126"/>
      <c r="P43" s="126"/>
      <c r="Q43" s="126"/>
      <c r="R43" s="160"/>
    </row>
    <row r="44" spans="1:18" ht="17.399999999999999">
      <c r="A44" s="168"/>
      <c r="B44" s="126"/>
      <c r="C44" s="126"/>
      <c r="D44" s="126"/>
      <c r="E44" s="126"/>
      <c r="F44" s="126"/>
      <c r="G44" s="126"/>
      <c r="H44" s="126"/>
      <c r="I44" s="126"/>
      <c r="J44" s="126"/>
      <c r="K44" s="488" t="s">
        <v>363</v>
      </c>
      <c r="L44" s="607">
        <v>17</v>
      </c>
      <c r="M44" s="607">
        <v>18</v>
      </c>
      <c r="N44" s="608">
        <f>+M44-L44</f>
        <v>1</v>
      </c>
      <c r="O44" s="126"/>
      <c r="P44" s="126"/>
      <c r="Q44" s="126"/>
      <c r="R44" s="160"/>
    </row>
    <row r="45" spans="1:18" ht="18" thickBot="1">
      <c r="A45" s="168"/>
      <c r="B45" s="126"/>
      <c r="C45" s="497"/>
      <c r="D45" s="497"/>
      <c r="E45" s="498"/>
      <c r="F45" s="126"/>
      <c r="G45" s="126"/>
      <c r="H45" s="126"/>
      <c r="I45" s="126"/>
      <c r="J45" s="126"/>
      <c r="K45" s="489" t="s">
        <v>366</v>
      </c>
      <c r="L45" s="609">
        <f>L44/L43</f>
        <v>2.0408163265306121E-2</v>
      </c>
      <c r="M45" s="609">
        <f>M44/M43</f>
        <v>0.02</v>
      </c>
      <c r="N45" s="604" t="s">
        <v>365</v>
      </c>
      <c r="O45" s="126"/>
      <c r="P45" s="126"/>
      <c r="Q45" s="126"/>
      <c r="R45" s="160"/>
    </row>
    <row r="46" spans="1:18" ht="18" thickBot="1">
      <c r="A46" s="168"/>
      <c r="B46" s="126"/>
      <c r="C46" s="497"/>
      <c r="D46" s="497"/>
      <c r="E46" s="497"/>
      <c r="F46" s="126"/>
      <c r="G46" s="126"/>
      <c r="H46" s="126"/>
      <c r="I46" s="126"/>
      <c r="J46" s="126"/>
      <c r="K46" s="517"/>
      <c r="L46" s="610"/>
      <c r="M46" s="610"/>
      <c r="N46" s="610"/>
      <c r="O46" s="126"/>
      <c r="P46" s="126"/>
      <c r="Q46" s="126"/>
      <c r="R46" s="160"/>
    </row>
    <row r="47" spans="1:18" ht="17.399999999999999">
      <c r="A47" s="168"/>
      <c r="B47" s="126"/>
      <c r="C47" s="497"/>
      <c r="D47" s="497"/>
      <c r="E47" s="498"/>
      <c r="F47" s="126"/>
      <c r="G47" s="126"/>
      <c r="H47" s="126"/>
      <c r="I47" s="126"/>
      <c r="J47" s="126"/>
      <c r="K47" s="603" t="s">
        <v>367</v>
      </c>
      <c r="L47" s="605">
        <v>2001</v>
      </c>
      <c r="M47" s="605">
        <v>2002</v>
      </c>
      <c r="N47" s="606" t="s">
        <v>24</v>
      </c>
      <c r="O47" s="126"/>
      <c r="P47" s="126"/>
      <c r="Q47" s="126"/>
      <c r="R47" s="160"/>
    </row>
    <row r="48" spans="1:18" ht="17.399999999999999">
      <c r="A48" s="168"/>
      <c r="B48" s="126"/>
      <c r="C48" s="497"/>
      <c r="D48" s="497"/>
      <c r="E48" s="497"/>
      <c r="F48" s="126"/>
      <c r="G48" s="126"/>
      <c r="H48" s="126"/>
      <c r="I48" s="126"/>
      <c r="J48" s="126"/>
      <c r="K48" s="488" t="s">
        <v>362</v>
      </c>
      <c r="L48" s="607">
        <v>833</v>
      </c>
      <c r="M48" s="607">
        <v>900</v>
      </c>
      <c r="N48" s="608">
        <f>+M48-L48</f>
        <v>67</v>
      </c>
      <c r="O48" s="126"/>
      <c r="P48" s="126"/>
      <c r="Q48" s="126"/>
      <c r="R48" s="160"/>
    </row>
    <row r="49" spans="1:18" ht="17.399999999999999">
      <c r="A49" s="168"/>
      <c r="B49" s="126"/>
      <c r="C49" s="497"/>
      <c r="D49" s="497"/>
      <c r="E49" s="498"/>
      <c r="F49" s="126"/>
      <c r="G49" s="126"/>
      <c r="H49" s="126"/>
      <c r="I49" s="126"/>
      <c r="J49" s="126"/>
      <c r="K49" s="488" t="s">
        <v>363</v>
      </c>
      <c r="L49" s="607">
        <v>17</v>
      </c>
      <c r="M49" s="607">
        <v>13</v>
      </c>
      <c r="N49" s="611">
        <f>+M49-L49</f>
        <v>-4</v>
      </c>
      <c r="O49" s="126"/>
      <c r="P49" s="126"/>
      <c r="Q49" s="126"/>
      <c r="R49" s="160"/>
    </row>
    <row r="50" spans="1:18" ht="18" thickBot="1">
      <c r="A50" s="168"/>
      <c r="B50" s="126"/>
      <c r="C50" s="497"/>
      <c r="D50" s="497"/>
      <c r="E50" s="497"/>
      <c r="F50" s="126"/>
      <c r="G50" s="126"/>
      <c r="H50" s="126"/>
      <c r="I50" s="126"/>
      <c r="J50" s="126"/>
      <c r="K50" s="489" t="s">
        <v>366</v>
      </c>
      <c r="L50" s="609">
        <f>L49/L48</f>
        <v>2.0408163265306121E-2</v>
      </c>
      <c r="M50" s="609">
        <f>M49/M48</f>
        <v>1.4444444444444444E-2</v>
      </c>
      <c r="N50" s="604" t="s">
        <v>365</v>
      </c>
      <c r="O50" s="126"/>
      <c r="P50" s="126"/>
      <c r="Q50" s="126"/>
      <c r="R50" s="160"/>
    </row>
    <row r="51" spans="1:18" ht="17.399999999999999">
      <c r="A51" s="168"/>
      <c r="B51" s="126"/>
      <c r="C51" s="497"/>
      <c r="D51" s="126"/>
      <c r="E51" s="499"/>
      <c r="F51" s="126"/>
      <c r="G51" s="497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60"/>
    </row>
    <row r="52" spans="1:18">
      <c r="A52" s="168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60"/>
    </row>
    <row r="53" spans="1:18" ht="13.8" thickBot="1">
      <c r="A53" s="169"/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61"/>
    </row>
  </sheetData>
  <phoneticPr fontId="0" type="noConversion"/>
  <printOptions horizontalCentered="1"/>
  <pageMargins left="0.74803149606299213" right="0.74803149606299213" top="0.51181102362204722" bottom="0.6692913385826772" header="0.51181102362204722" footer="0.51181102362204722"/>
  <pageSetup paperSize="9" scale="61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O52"/>
  <sheetViews>
    <sheetView zoomScale="65" zoomScaleNormal="100" zoomScaleSheetLayoutView="100" workbookViewId="0">
      <selection activeCell="F23" sqref="F23"/>
    </sheetView>
  </sheetViews>
  <sheetFormatPr defaultColWidth="9.109375" defaultRowHeight="13.2"/>
  <cols>
    <col min="1" max="1" width="3.5546875" style="14" customWidth="1"/>
    <col min="2" max="2" width="9.109375" style="14"/>
    <col min="3" max="3" width="10.88671875" style="14" customWidth="1"/>
    <col min="4" max="4" width="9.109375" style="14"/>
    <col min="5" max="5" width="14.44140625" style="14" customWidth="1"/>
    <col min="6" max="6" width="7.5546875" style="14" customWidth="1"/>
    <col min="7" max="7" width="13" style="14" customWidth="1"/>
    <col min="8" max="8" width="9" style="14" customWidth="1"/>
    <col min="9" max="9" width="14.6640625" style="14" customWidth="1"/>
    <col min="10" max="10" width="10.88671875" style="14" customWidth="1"/>
    <col min="11" max="11" width="5.6640625" style="14" customWidth="1"/>
    <col min="12" max="12" width="17.44140625" style="14" customWidth="1"/>
    <col min="13" max="13" width="28.109375" style="14" customWidth="1"/>
    <col min="14" max="14" width="9" style="14" customWidth="1"/>
    <col min="15" max="16384" width="9.109375" style="14"/>
  </cols>
  <sheetData>
    <row r="1" spans="1:15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59"/>
    </row>
    <row r="2" spans="1:15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60"/>
    </row>
    <row r="3" spans="1:15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60"/>
    </row>
    <row r="4" spans="1:15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60"/>
    </row>
    <row r="5" spans="1:15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60"/>
    </row>
    <row r="6" spans="1:15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60"/>
    </row>
    <row r="7" spans="1:15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60"/>
    </row>
    <row r="8" spans="1:15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60"/>
    </row>
    <row r="9" spans="1:15">
      <c r="A9" s="16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60"/>
    </row>
    <row r="10" spans="1:15" ht="15.6">
      <c r="A10" s="168"/>
      <c r="B10" s="126"/>
      <c r="C10" s="126"/>
      <c r="D10" s="126"/>
      <c r="E10" s="126"/>
      <c r="F10" s="278"/>
      <c r="G10" s="126"/>
      <c r="H10" s="126"/>
      <c r="I10" s="126"/>
      <c r="J10" s="126"/>
      <c r="K10" s="126"/>
      <c r="L10" s="126"/>
      <c r="M10" s="126"/>
      <c r="N10" s="126"/>
      <c r="O10" s="160"/>
    </row>
    <row r="11" spans="1:15" ht="13.8" thickBot="1">
      <c r="A11" s="168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60"/>
    </row>
    <row r="12" spans="1:15" ht="15.6">
      <c r="A12" s="289"/>
      <c r="B12" s="290"/>
      <c r="C12" s="291"/>
      <c r="D12" s="292"/>
      <c r="E12" s="292"/>
      <c r="F12" s="292"/>
      <c r="G12" s="292"/>
      <c r="H12" s="292"/>
      <c r="I12" s="293"/>
      <c r="J12" s="294"/>
      <c r="K12" s="279"/>
      <c r="L12" s="324" t="s">
        <v>92</v>
      </c>
      <c r="M12" s="295"/>
      <c r="N12" s="279"/>
      <c r="O12" s="160"/>
    </row>
    <row r="13" spans="1:15" ht="15.6">
      <c r="A13" s="289"/>
      <c r="B13" s="296"/>
      <c r="C13" s="297"/>
      <c r="D13" s="298"/>
      <c r="E13" s="298" t="s">
        <v>86</v>
      </c>
      <c r="F13" s="298"/>
      <c r="G13" s="298" t="s">
        <v>71</v>
      </c>
      <c r="H13" s="298"/>
      <c r="I13" s="298" t="s">
        <v>34</v>
      </c>
      <c r="J13" s="299" t="s">
        <v>93</v>
      </c>
      <c r="K13" s="300"/>
      <c r="L13" s="295"/>
      <c r="O13" s="160"/>
    </row>
    <row r="14" spans="1:15" ht="15.6">
      <c r="A14" s="289"/>
      <c r="B14" s="258" t="s">
        <v>97</v>
      </c>
      <c r="C14" s="301"/>
      <c r="D14" s="302"/>
      <c r="E14" s="281">
        <f>+'Input Data'!F33+'Input Data'!F35+'Input Data'!F37</f>
        <v>5205784</v>
      </c>
      <c r="F14" s="303"/>
      <c r="G14" s="304">
        <f>+E14/I14</f>
        <v>130144.6</v>
      </c>
      <c r="H14" s="305"/>
      <c r="I14" s="320">
        <f>+'Adaytum Headcount'!E31</f>
        <v>40</v>
      </c>
      <c r="J14" s="306"/>
      <c r="K14" s="279"/>
      <c r="L14" s="307"/>
      <c r="N14" s="279"/>
      <c r="O14" s="306"/>
    </row>
    <row r="15" spans="1:15" ht="15.6">
      <c r="A15" s="289"/>
      <c r="B15" s="258" t="s">
        <v>96</v>
      </c>
      <c r="C15" s="301"/>
      <c r="D15" s="302"/>
      <c r="E15" s="281">
        <f>+'Adaytum by Month'!Q31+'Adaytum by Month'!Q32+'Adaytum by Month'!Q33</f>
        <v>6964785.0646251841</v>
      </c>
      <c r="F15" s="303"/>
      <c r="G15" s="304">
        <f>+E15/I15</f>
        <v>148186.91626862093</v>
      </c>
      <c r="H15" s="308"/>
      <c r="I15" s="321">
        <f>+'Adaytum Headcount'!E25</f>
        <v>47</v>
      </c>
      <c r="J15" s="306"/>
      <c r="K15" s="279"/>
      <c r="L15" s="307"/>
      <c r="M15" s="309" t="s">
        <v>178</v>
      </c>
      <c r="N15" s="300">
        <f>+'Adaytum Headcount'!E25</f>
        <v>47</v>
      </c>
      <c r="O15" s="306"/>
    </row>
    <row r="16" spans="1:15" ht="16.2" thickBot="1">
      <c r="A16" s="289"/>
      <c r="B16" s="282" t="s">
        <v>38</v>
      </c>
      <c r="C16" s="310"/>
      <c r="D16" s="311"/>
      <c r="E16" s="283">
        <f>+'Adaytum  Detail 2002'!E26+'Adaytum  Detail 2002'!E33+'Adaytum  Detail 2002'!E46</f>
        <v>4719869.4629424633</v>
      </c>
      <c r="F16" s="312"/>
      <c r="G16" s="446">
        <f>E16/I16</f>
        <v>131107.4850817351</v>
      </c>
      <c r="H16" s="313"/>
      <c r="I16" s="322">
        <f>+'Adaytum  Detail 2002'!E15</f>
        <v>36</v>
      </c>
      <c r="J16" s="314"/>
      <c r="K16" s="279"/>
      <c r="L16" s="307"/>
      <c r="M16" s="279"/>
      <c r="N16" s="300"/>
      <c r="O16" s="306"/>
    </row>
    <row r="17" spans="1:15" ht="15.6">
      <c r="A17" s="289"/>
      <c r="B17" s="279"/>
      <c r="C17" s="279"/>
      <c r="D17" s="279"/>
      <c r="E17" s="279"/>
      <c r="F17" s="279"/>
      <c r="G17" s="279"/>
      <c r="H17" s="279"/>
      <c r="I17" s="279"/>
      <c r="J17" s="279"/>
      <c r="K17" s="279"/>
      <c r="L17" s="307"/>
      <c r="M17" s="279" t="s">
        <v>179</v>
      </c>
      <c r="N17" s="300">
        <f>+N19-N15</f>
        <v>-11</v>
      </c>
      <c r="O17" s="306"/>
    </row>
    <row r="18" spans="1:15" ht="15.6">
      <c r="A18" s="289"/>
      <c r="B18" s="279"/>
      <c r="C18" s="279"/>
      <c r="D18" s="279"/>
      <c r="E18" s="279"/>
      <c r="F18" s="279"/>
      <c r="G18" s="279"/>
      <c r="H18" s="279"/>
      <c r="I18" s="279"/>
      <c r="J18" s="279"/>
      <c r="K18" s="279"/>
      <c r="L18" s="307"/>
      <c r="M18" s="279"/>
      <c r="N18" s="300"/>
      <c r="O18" s="306"/>
    </row>
    <row r="19" spans="1:15" ht="15.6">
      <c r="A19" s="168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307"/>
      <c r="M19" s="315" t="s">
        <v>180</v>
      </c>
      <c r="N19" s="445">
        <f>+'Adaytum  Detail 2002'!E15</f>
        <v>36</v>
      </c>
      <c r="O19" s="306"/>
    </row>
    <row r="20" spans="1:15" ht="15">
      <c r="A20" s="168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307"/>
      <c r="M20" s="279"/>
      <c r="N20" s="279"/>
      <c r="O20" s="306"/>
    </row>
    <row r="21" spans="1:15" ht="15">
      <c r="A21" s="168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307"/>
      <c r="M21" s="279"/>
      <c r="N21" s="279"/>
      <c r="O21" s="306"/>
    </row>
    <row r="22" spans="1:15" ht="15">
      <c r="A22" s="168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N22" s="279"/>
      <c r="O22" s="306"/>
    </row>
    <row r="23" spans="1:15" ht="17.399999999999999">
      <c r="A23" s="168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496" t="s">
        <v>376</v>
      </c>
      <c r="M23" s="279"/>
      <c r="N23" s="279"/>
      <c r="O23" s="306"/>
    </row>
    <row r="24" spans="1:15" ht="15">
      <c r="A24" s="168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316"/>
      <c r="M24" s="279"/>
      <c r="N24" s="279"/>
      <c r="O24" s="306"/>
    </row>
    <row r="25" spans="1:15" ht="15">
      <c r="A25" s="168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316"/>
      <c r="M25" s="279"/>
      <c r="N25" s="279"/>
      <c r="O25" s="306"/>
    </row>
    <row r="26" spans="1:15" ht="15">
      <c r="A26" s="168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317"/>
      <c r="M26" s="279"/>
      <c r="N26" s="279"/>
      <c r="O26" s="306"/>
    </row>
    <row r="27" spans="1:15" ht="15">
      <c r="A27" s="168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316"/>
      <c r="M27" s="279"/>
      <c r="N27" s="279"/>
      <c r="O27" s="306"/>
    </row>
    <row r="28" spans="1:15" ht="15">
      <c r="A28" s="16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307"/>
      <c r="M28" s="279"/>
      <c r="N28" s="279"/>
      <c r="O28" s="306"/>
    </row>
    <row r="29" spans="1:15" ht="15">
      <c r="A29" s="16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316"/>
      <c r="M29" s="279"/>
      <c r="N29" s="279"/>
      <c r="O29" s="306"/>
    </row>
    <row r="30" spans="1:15" ht="15">
      <c r="A30" s="16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307"/>
      <c r="M30" s="279"/>
      <c r="N30" s="279"/>
      <c r="O30" s="306"/>
    </row>
    <row r="31" spans="1:15" ht="15">
      <c r="A31" s="16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316"/>
      <c r="M31" s="279"/>
      <c r="N31" s="279"/>
      <c r="O31" s="306"/>
    </row>
    <row r="32" spans="1:15" ht="15">
      <c r="A32" s="168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307"/>
      <c r="M32" s="279"/>
      <c r="N32" s="279"/>
      <c r="O32" s="306"/>
    </row>
    <row r="33" spans="1:15" ht="15">
      <c r="A33" s="168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279"/>
      <c r="M33" s="279"/>
      <c r="N33" s="279"/>
      <c r="O33" s="306"/>
    </row>
    <row r="34" spans="1:15" ht="15">
      <c r="A34" s="168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279"/>
      <c r="M34" s="279"/>
      <c r="N34" s="279"/>
      <c r="O34" s="306"/>
    </row>
    <row r="35" spans="1:15" ht="15">
      <c r="A35" s="168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279"/>
      <c r="M35" s="279"/>
      <c r="N35" s="279"/>
      <c r="O35" s="306"/>
    </row>
    <row r="36" spans="1:15" ht="15">
      <c r="A36" s="168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279"/>
      <c r="M36" s="279"/>
      <c r="N36" s="279"/>
      <c r="O36" s="306"/>
    </row>
    <row r="37" spans="1:15" ht="15">
      <c r="A37" s="168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279"/>
      <c r="M37" s="279"/>
      <c r="N37" s="279"/>
      <c r="O37" s="306"/>
    </row>
    <row r="38" spans="1:15" ht="15">
      <c r="A38" s="168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279"/>
      <c r="M38" s="279"/>
      <c r="N38" s="279"/>
      <c r="O38" s="306"/>
    </row>
    <row r="39" spans="1:15" ht="15">
      <c r="A39" s="168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279"/>
      <c r="M39" s="279"/>
      <c r="N39" s="279"/>
      <c r="O39" s="306"/>
    </row>
    <row r="40" spans="1:15" ht="15">
      <c r="A40" s="168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279"/>
      <c r="M40" s="279"/>
      <c r="N40" s="279"/>
      <c r="O40" s="306"/>
    </row>
    <row r="41" spans="1:15">
      <c r="A41" s="168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60"/>
    </row>
    <row r="42" spans="1:15">
      <c r="A42" s="168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60"/>
    </row>
    <row r="43" spans="1:15">
      <c r="A43" s="168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60"/>
    </row>
    <row r="44" spans="1:15">
      <c r="A44" s="168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60"/>
    </row>
    <row r="45" spans="1:15">
      <c r="A45" s="168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60"/>
    </row>
    <row r="46" spans="1:15">
      <c r="A46" s="168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60"/>
    </row>
    <row r="47" spans="1:15">
      <c r="A47" s="168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60"/>
    </row>
    <row r="48" spans="1:15">
      <c r="A48" s="168"/>
      <c r="B48" s="280" t="s">
        <v>87</v>
      </c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60"/>
    </row>
    <row r="49" spans="1:15">
      <c r="A49" s="168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60"/>
    </row>
    <row r="50" spans="1:15">
      <c r="A50" s="168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60"/>
    </row>
    <row r="51" spans="1:15">
      <c r="A51" s="168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60"/>
    </row>
    <row r="52" spans="1:15" ht="13.8" thickBot="1">
      <c r="A52" s="169"/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61"/>
    </row>
  </sheetData>
  <phoneticPr fontId="0" type="noConversion"/>
  <printOptions horizontalCentered="1"/>
  <pageMargins left="0.51181102362204722" right="0.47244094488188981" top="0.6692913385826772" bottom="0.6692913385826772" header="0.51181102362204722" footer="0.51181102362204722"/>
  <pageSetup paperSize="9" scale="69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S62"/>
  <sheetViews>
    <sheetView showGridLines="0" topLeftCell="A26" zoomScale="75" workbookViewId="0">
      <selection activeCell="F23" sqref="F23"/>
    </sheetView>
  </sheetViews>
  <sheetFormatPr defaultColWidth="9.109375" defaultRowHeight="13.2"/>
  <cols>
    <col min="1" max="18" width="9.109375" style="14"/>
    <col min="19" max="19" width="14.109375" style="14" customWidth="1"/>
    <col min="20" max="16384" width="9.109375" style="14"/>
  </cols>
  <sheetData>
    <row r="1" spans="1:19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59"/>
    </row>
    <row r="2" spans="1:19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60"/>
    </row>
    <row r="3" spans="1:19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60"/>
    </row>
    <row r="4" spans="1:19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60"/>
    </row>
    <row r="5" spans="1:19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60"/>
    </row>
    <row r="6" spans="1:19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60"/>
    </row>
    <row r="7" spans="1:19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60"/>
    </row>
    <row r="8" spans="1:19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60"/>
    </row>
    <row r="9" spans="1:19">
      <c r="A9" s="16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60"/>
    </row>
    <row r="10" spans="1:19">
      <c r="A10" s="168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60"/>
    </row>
    <row r="11" spans="1:19">
      <c r="A11" s="168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60"/>
    </row>
    <row r="12" spans="1:19">
      <c r="A12" s="168"/>
      <c r="B12" s="126"/>
      <c r="C12" s="126"/>
      <c r="D12" s="164"/>
      <c r="E12" s="164"/>
      <c r="F12" s="164"/>
      <c r="G12" s="164"/>
      <c r="H12" s="164"/>
      <c r="I12" s="164"/>
      <c r="J12" s="164"/>
      <c r="K12" s="126"/>
      <c r="L12" s="126"/>
      <c r="M12" s="126"/>
      <c r="N12" s="126"/>
      <c r="O12" s="126"/>
      <c r="P12" s="126"/>
      <c r="Q12" s="126"/>
      <c r="R12" s="126"/>
      <c r="S12" s="160"/>
    </row>
    <row r="13" spans="1:19">
      <c r="A13" s="168"/>
      <c r="B13" s="126"/>
      <c r="C13" s="126"/>
      <c r="D13" s="164"/>
      <c r="E13" s="164"/>
      <c r="F13" s="164"/>
      <c r="G13" s="164"/>
      <c r="H13" s="164"/>
      <c r="I13" s="164"/>
      <c r="J13" s="164"/>
      <c r="K13" s="126"/>
      <c r="L13" s="126"/>
      <c r="M13" s="126"/>
      <c r="N13" s="126"/>
      <c r="O13" s="126"/>
      <c r="P13" s="126"/>
      <c r="Q13" s="126"/>
      <c r="R13" s="126"/>
      <c r="S13" s="160"/>
    </row>
    <row r="14" spans="1:19">
      <c r="A14" s="168"/>
      <c r="B14" s="126"/>
      <c r="C14" s="126"/>
      <c r="D14" s="164"/>
      <c r="E14" s="164"/>
      <c r="F14" s="164"/>
      <c r="G14" s="164"/>
      <c r="H14" s="164"/>
      <c r="I14" s="164"/>
      <c r="J14" s="164"/>
      <c r="K14" s="126"/>
      <c r="L14" s="126"/>
      <c r="M14" s="126"/>
      <c r="N14" s="126"/>
      <c r="O14" s="126"/>
      <c r="P14" s="126"/>
      <c r="Q14" s="126"/>
      <c r="R14" s="126"/>
      <c r="S14" s="160"/>
    </row>
    <row r="15" spans="1:19" ht="15.6">
      <c r="A15" s="168"/>
      <c r="B15" s="126"/>
      <c r="C15" s="126"/>
      <c r="D15" s="164"/>
      <c r="E15" s="164"/>
      <c r="F15" s="450"/>
      <c r="G15" s="164"/>
      <c r="H15" s="164"/>
      <c r="I15" s="164"/>
      <c r="J15" s="164"/>
      <c r="K15" s="126"/>
      <c r="L15" s="126"/>
      <c r="M15" s="126"/>
      <c r="N15" s="126"/>
      <c r="O15" s="126"/>
      <c r="P15" s="126"/>
      <c r="Q15" s="126"/>
      <c r="R15" s="126"/>
      <c r="S15" s="160"/>
    </row>
    <row r="16" spans="1:19">
      <c r="A16" s="168"/>
      <c r="B16" s="126"/>
      <c r="C16" s="126"/>
      <c r="D16" s="164"/>
      <c r="E16" s="164"/>
      <c r="F16" s="164"/>
      <c r="G16" s="164"/>
      <c r="H16" s="164"/>
      <c r="I16" s="164"/>
      <c r="J16" s="164"/>
      <c r="K16" s="126"/>
      <c r="L16" s="126"/>
      <c r="M16" s="126"/>
      <c r="N16" s="126"/>
      <c r="O16" s="126"/>
      <c r="P16" s="126"/>
      <c r="Q16" s="126"/>
      <c r="R16" s="126"/>
      <c r="S16" s="160"/>
    </row>
    <row r="17" spans="1:19">
      <c r="A17" s="168"/>
      <c r="B17" s="126"/>
      <c r="C17" s="126"/>
      <c r="D17" s="164"/>
      <c r="E17" s="164"/>
      <c r="F17" s="164"/>
      <c r="G17" s="164"/>
      <c r="H17" s="164"/>
      <c r="I17" s="164"/>
      <c r="J17" s="164"/>
      <c r="K17" s="126"/>
      <c r="L17" s="126"/>
      <c r="M17" s="126"/>
      <c r="N17" s="126"/>
      <c r="O17" s="126"/>
      <c r="P17" s="126"/>
      <c r="Q17" s="126"/>
      <c r="R17" s="126"/>
      <c r="S17" s="160"/>
    </row>
    <row r="18" spans="1:19">
      <c r="A18" s="168"/>
      <c r="B18" s="126"/>
      <c r="C18" s="126"/>
      <c r="D18" s="164"/>
      <c r="E18" s="164"/>
      <c r="F18" s="164"/>
      <c r="G18" s="164"/>
      <c r="H18" s="164"/>
      <c r="I18" s="164"/>
      <c r="J18" s="164"/>
      <c r="K18" s="126"/>
      <c r="L18" s="126"/>
      <c r="M18" s="126"/>
      <c r="N18" s="126"/>
      <c r="O18" s="126"/>
      <c r="P18" s="126"/>
      <c r="Q18" s="126"/>
      <c r="R18" s="126"/>
      <c r="S18" s="160"/>
    </row>
    <row r="19" spans="1:19">
      <c r="A19" s="168"/>
      <c r="B19" s="126"/>
      <c r="C19" s="126"/>
      <c r="D19" s="164"/>
      <c r="E19" s="164"/>
      <c r="F19" s="164"/>
      <c r="G19" s="164"/>
      <c r="H19" s="164"/>
      <c r="I19" s="164"/>
      <c r="J19" s="164"/>
      <c r="K19" s="126"/>
      <c r="L19" s="126"/>
      <c r="M19" s="126"/>
      <c r="N19" s="126"/>
      <c r="O19" s="126"/>
      <c r="P19" s="126"/>
      <c r="Q19" s="126"/>
      <c r="R19" s="126"/>
      <c r="S19" s="160"/>
    </row>
    <row r="20" spans="1:19">
      <c r="A20" s="168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60"/>
    </row>
    <row r="21" spans="1:19">
      <c r="A21" s="168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60"/>
    </row>
    <row r="22" spans="1:19">
      <c r="A22" s="168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60"/>
    </row>
    <row r="23" spans="1:19">
      <c r="A23" s="168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60"/>
    </row>
    <row r="24" spans="1:19">
      <c r="A24" s="168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60"/>
    </row>
    <row r="25" spans="1:19">
      <c r="A25" s="168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60"/>
    </row>
    <row r="26" spans="1:19">
      <c r="A26" s="168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60"/>
    </row>
    <row r="27" spans="1:19">
      <c r="A27" s="168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60"/>
    </row>
    <row r="28" spans="1:19">
      <c r="A28" s="16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60"/>
    </row>
    <row r="29" spans="1:19">
      <c r="A29" s="16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60"/>
    </row>
    <row r="30" spans="1:19">
      <c r="A30" s="16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60"/>
    </row>
    <row r="31" spans="1:19">
      <c r="A31" s="16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60"/>
    </row>
    <row r="32" spans="1:19">
      <c r="A32" s="168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60"/>
    </row>
    <row r="33" spans="1:19">
      <c r="A33" s="168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60"/>
    </row>
    <row r="34" spans="1:19">
      <c r="A34" s="168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60"/>
    </row>
    <row r="35" spans="1:19">
      <c r="A35" s="168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60"/>
    </row>
    <row r="36" spans="1:19">
      <c r="A36" s="168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60"/>
    </row>
    <row r="37" spans="1:19">
      <c r="A37" s="168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60"/>
    </row>
    <row r="38" spans="1:19">
      <c r="A38" s="168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60"/>
    </row>
    <row r="39" spans="1:19">
      <c r="A39" s="168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60"/>
    </row>
    <row r="40" spans="1:19">
      <c r="A40" s="168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60"/>
    </row>
    <row r="41" spans="1:19">
      <c r="A41" s="168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60"/>
    </row>
    <row r="42" spans="1:19">
      <c r="A42" s="168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60"/>
    </row>
    <row r="43" spans="1:19">
      <c r="A43" s="168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60"/>
    </row>
    <row r="44" spans="1:19">
      <c r="A44" s="168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60"/>
    </row>
    <row r="45" spans="1:19">
      <c r="A45" s="168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60"/>
    </row>
    <row r="46" spans="1:19">
      <c r="A46" s="168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60"/>
    </row>
    <row r="47" spans="1:19">
      <c r="A47" s="168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60"/>
    </row>
    <row r="48" spans="1:19">
      <c r="A48" s="168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60"/>
    </row>
    <row r="49" spans="1:19">
      <c r="A49" s="168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60"/>
    </row>
    <row r="50" spans="1:19">
      <c r="A50" s="168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60"/>
    </row>
    <row r="51" spans="1:19">
      <c r="A51" s="168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60"/>
    </row>
    <row r="52" spans="1:19">
      <c r="A52" s="168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60"/>
    </row>
    <row r="53" spans="1:19">
      <c r="A53" s="168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60"/>
    </row>
    <row r="54" spans="1:19">
      <c r="A54" s="168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60"/>
    </row>
    <row r="55" spans="1:19">
      <c r="A55" s="168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60"/>
    </row>
    <row r="56" spans="1:19">
      <c r="A56" s="168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60"/>
    </row>
    <row r="57" spans="1:19">
      <c r="A57" s="168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60"/>
    </row>
    <row r="58" spans="1:19">
      <c r="A58" s="168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60"/>
    </row>
    <row r="59" spans="1:19">
      <c r="A59" s="168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60"/>
    </row>
    <row r="60" spans="1:19">
      <c r="A60" s="168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60"/>
    </row>
    <row r="61" spans="1:19">
      <c r="A61" s="168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60"/>
    </row>
    <row r="62" spans="1:19" ht="13.8" thickBot="1">
      <c r="A62" s="169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61"/>
    </row>
  </sheetData>
  <phoneticPr fontId="0" type="noConversion"/>
  <printOptions horizontalCentered="1"/>
  <pageMargins left="0.74803149606299213" right="0.74803149606299213" top="0.51181102362204722" bottom="0.6692913385826772" header="0.51181102362204722" footer="0.51181102362204722"/>
  <pageSetup paperSize="9" scale="66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S62"/>
  <sheetViews>
    <sheetView showGridLines="0" zoomScale="75" workbookViewId="0">
      <selection activeCell="F23" sqref="F23"/>
    </sheetView>
  </sheetViews>
  <sheetFormatPr defaultColWidth="9.109375" defaultRowHeight="13.2"/>
  <cols>
    <col min="1" max="16" width="9.109375" style="14"/>
    <col min="17" max="17" width="3.88671875" style="14" customWidth="1"/>
    <col min="18" max="18" width="4" style="14" customWidth="1"/>
    <col min="19" max="19" width="3.33203125" style="14" customWidth="1"/>
    <col min="20" max="16384" width="9.109375" style="14"/>
  </cols>
  <sheetData>
    <row r="1" spans="1:19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59"/>
    </row>
    <row r="2" spans="1:19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60"/>
    </row>
    <row r="3" spans="1:19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60"/>
    </row>
    <row r="4" spans="1:19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60"/>
    </row>
    <row r="5" spans="1:19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60"/>
    </row>
    <row r="6" spans="1:19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60"/>
    </row>
    <row r="7" spans="1:19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60"/>
    </row>
    <row r="8" spans="1:19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60"/>
    </row>
    <row r="9" spans="1:19">
      <c r="A9" s="16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60"/>
    </row>
    <row r="10" spans="1:19">
      <c r="A10" s="168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60"/>
    </row>
    <row r="11" spans="1:19">
      <c r="A11" s="168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60"/>
    </row>
    <row r="12" spans="1:19">
      <c r="A12" s="168"/>
      <c r="B12" s="126"/>
      <c r="C12" s="126"/>
      <c r="D12" s="126"/>
      <c r="E12" s="164"/>
      <c r="F12" s="164"/>
      <c r="G12" s="164"/>
      <c r="H12" s="164"/>
      <c r="I12" s="164"/>
      <c r="J12" s="164"/>
      <c r="K12" s="164"/>
      <c r="L12" s="126"/>
      <c r="M12" s="126"/>
      <c r="N12" s="126"/>
      <c r="O12" s="126"/>
      <c r="P12" s="126"/>
      <c r="Q12" s="126"/>
      <c r="R12" s="126"/>
      <c r="S12" s="160"/>
    </row>
    <row r="13" spans="1:19">
      <c r="A13" s="168"/>
      <c r="B13" s="126"/>
      <c r="C13" s="126"/>
      <c r="D13" s="126"/>
      <c r="E13" s="164"/>
      <c r="F13" s="164"/>
      <c r="G13" s="164"/>
      <c r="H13" s="164"/>
      <c r="I13" s="164"/>
      <c r="J13" s="164"/>
      <c r="K13" s="164"/>
      <c r="L13" s="126"/>
      <c r="M13" s="126"/>
      <c r="N13" s="126"/>
      <c r="O13" s="126"/>
      <c r="P13" s="126"/>
      <c r="Q13" s="126"/>
      <c r="R13" s="126"/>
      <c r="S13" s="160"/>
    </row>
    <row r="14" spans="1:19">
      <c r="A14" s="168"/>
      <c r="B14" s="126"/>
      <c r="C14" s="126"/>
      <c r="D14" s="126"/>
      <c r="E14" s="164"/>
      <c r="F14" s="164"/>
      <c r="G14" s="164"/>
      <c r="H14" s="164"/>
      <c r="I14" s="164"/>
      <c r="J14" s="164"/>
      <c r="K14" s="164"/>
      <c r="L14" s="126"/>
      <c r="M14" s="126"/>
      <c r="N14" s="126"/>
      <c r="O14" s="126"/>
      <c r="P14" s="126"/>
      <c r="Q14" s="126"/>
      <c r="R14" s="126"/>
      <c r="S14" s="160"/>
    </row>
    <row r="15" spans="1:19" ht="15.6">
      <c r="A15" s="168"/>
      <c r="B15" s="126"/>
      <c r="C15" s="126"/>
      <c r="D15" s="126"/>
      <c r="E15" s="164"/>
      <c r="F15" s="164"/>
      <c r="G15" s="450"/>
      <c r="H15" s="164"/>
      <c r="I15" s="164"/>
      <c r="J15" s="164"/>
      <c r="K15" s="164"/>
      <c r="L15" s="126"/>
      <c r="M15" s="126"/>
      <c r="N15" s="126"/>
      <c r="O15" s="126"/>
      <c r="P15" s="126"/>
      <c r="Q15" s="126"/>
      <c r="R15" s="126"/>
      <c r="S15" s="160"/>
    </row>
    <row r="16" spans="1:19">
      <c r="A16" s="168"/>
      <c r="B16" s="126"/>
      <c r="C16" s="126"/>
      <c r="D16" s="126"/>
      <c r="E16" s="164"/>
      <c r="F16" s="164"/>
      <c r="G16" s="164"/>
      <c r="H16" s="164"/>
      <c r="I16" s="164"/>
      <c r="J16" s="164"/>
      <c r="K16" s="164"/>
      <c r="L16" s="126"/>
      <c r="M16" s="126"/>
      <c r="N16" s="126"/>
      <c r="O16" s="126"/>
      <c r="P16" s="126"/>
      <c r="Q16" s="126"/>
      <c r="R16" s="126"/>
      <c r="S16" s="160"/>
    </row>
    <row r="17" spans="1:19">
      <c r="A17" s="168"/>
      <c r="B17" s="126"/>
      <c r="C17" s="126"/>
      <c r="D17" s="126"/>
      <c r="E17" s="164"/>
      <c r="F17" s="164"/>
      <c r="G17" s="164"/>
      <c r="H17" s="164"/>
      <c r="I17" s="164"/>
      <c r="J17" s="164"/>
      <c r="K17" s="164"/>
      <c r="L17" s="126"/>
      <c r="M17" s="126"/>
      <c r="N17" s="126"/>
      <c r="O17" s="126"/>
      <c r="P17" s="126"/>
      <c r="Q17" s="126"/>
      <c r="R17" s="126"/>
      <c r="S17" s="160"/>
    </row>
    <row r="18" spans="1:19">
      <c r="A18" s="168"/>
      <c r="B18" s="126"/>
      <c r="C18" s="126"/>
      <c r="D18" s="126"/>
      <c r="E18" s="164"/>
      <c r="F18" s="164"/>
      <c r="G18" s="164"/>
      <c r="H18" s="164"/>
      <c r="I18" s="164"/>
      <c r="J18" s="164"/>
      <c r="K18" s="164"/>
      <c r="L18" s="126"/>
      <c r="M18" s="126"/>
      <c r="N18" s="126"/>
      <c r="O18" s="126"/>
      <c r="P18" s="126"/>
      <c r="Q18" s="126"/>
      <c r="R18" s="126"/>
      <c r="S18" s="160"/>
    </row>
    <row r="19" spans="1:19">
      <c r="A19" s="168"/>
      <c r="B19" s="126"/>
      <c r="C19" s="126"/>
      <c r="D19" s="126"/>
      <c r="E19" s="164"/>
      <c r="F19" s="164"/>
      <c r="G19" s="164"/>
      <c r="H19" s="164"/>
      <c r="I19" s="164"/>
      <c r="J19" s="164"/>
      <c r="K19" s="164"/>
      <c r="L19" s="126"/>
      <c r="M19" s="126"/>
      <c r="N19" s="126"/>
      <c r="O19" s="126"/>
      <c r="P19" s="126"/>
      <c r="Q19" s="126"/>
      <c r="R19" s="126"/>
      <c r="S19" s="160"/>
    </row>
    <row r="20" spans="1:19">
      <c r="A20" s="168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60"/>
    </row>
    <row r="21" spans="1:19">
      <c r="A21" s="168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60"/>
    </row>
    <row r="22" spans="1:19">
      <c r="A22" s="168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60"/>
    </row>
    <row r="23" spans="1:19">
      <c r="A23" s="168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60"/>
    </row>
    <row r="24" spans="1:19">
      <c r="A24" s="168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60"/>
    </row>
    <row r="25" spans="1:19">
      <c r="A25" s="168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60"/>
    </row>
    <row r="26" spans="1:19">
      <c r="A26" s="168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60"/>
    </row>
    <row r="27" spans="1:19">
      <c r="A27" s="168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60"/>
    </row>
    <row r="28" spans="1:19">
      <c r="A28" s="16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60"/>
    </row>
    <row r="29" spans="1:19">
      <c r="A29" s="16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60"/>
    </row>
    <row r="30" spans="1:19">
      <c r="A30" s="16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60"/>
    </row>
    <row r="31" spans="1:19">
      <c r="A31" s="16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60"/>
    </row>
    <row r="32" spans="1:19">
      <c r="A32" s="168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60"/>
    </row>
    <row r="33" spans="1:19">
      <c r="A33" s="168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60"/>
    </row>
    <row r="34" spans="1:19">
      <c r="A34" s="168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60"/>
    </row>
    <row r="35" spans="1:19">
      <c r="A35" s="168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60"/>
    </row>
    <row r="36" spans="1:19">
      <c r="A36" s="168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60"/>
    </row>
    <row r="37" spans="1:19">
      <c r="A37" s="168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60"/>
    </row>
    <row r="38" spans="1:19">
      <c r="A38" s="168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60"/>
    </row>
    <row r="39" spans="1:19">
      <c r="A39" s="168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60"/>
    </row>
    <row r="40" spans="1:19">
      <c r="A40" s="168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60"/>
    </row>
    <row r="41" spans="1:19">
      <c r="A41" s="168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60"/>
    </row>
    <row r="42" spans="1:19">
      <c r="A42" s="168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60"/>
    </row>
    <row r="43" spans="1:19">
      <c r="A43" s="168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60"/>
    </row>
    <row r="44" spans="1:19">
      <c r="A44" s="168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60"/>
    </row>
    <row r="45" spans="1:19">
      <c r="A45" s="168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60"/>
    </row>
    <row r="46" spans="1:19">
      <c r="A46" s="168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60"/>
    </row>
    <row r="47" spans="1:19">
      <c r="A47" s="168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60"/>
    </row>
    <row r="48" spans="1:19">
      <c r="A48" s="168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60"/>
    </row>
    <row r="49" spans="1:19">
      <c r="A49" s="168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60"/>
    </row>
    <row r="50" spans="1:19">
      <c r="A50" s="168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60"/>
    </row>
    <row r="51" spans="1:19">
      <c r="A51" s="168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60"/>
    </row>
    <row r="52" spans="1:19">
      <c r="A52" s="168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60"/>
    </row>
    <row r="53" spans="1:19">
      <c r="A53" s="168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60"/>
    </row>
    <row r="54" spans="1:19">
      <c r="A54" s="168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60"/>
    </row>
    <row r="55" spans="1:19">
      <c r="A55" s="168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60"/>
    </row>
    <row r="56" spans="1:19">
      <c r="A56" s="168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60"/>
    </row>
    <row r="57" spans="1:19">
      <c r="A57" s="168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60"/>
    </row>
    <row r="58" spans="1:19">
      <c r="A58" s="168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60"/>
    </row>
    <row r="59" spans="1:19">
      <c r="A59" s="168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60"/>
    </row>
    <row r="60" spans="1:19">
      <c r="A60" s="168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60"/>
    </row>
    <row r="61" spans="1:19">
      <c r="A61" s="168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60"/>
    </row>
    <row r="62" spans="1:19" ht="13.8" thickBot="1">
      <c r="A62" s="169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61"/>
    </row>
  </sheetData>
  <phoneticPr fontId="0" type="noConversion"/>
  <printOptions horizontalCentered="1"/>
  <pageMargins left="0.74803149606299213" right="0.74803149606299213" top="0.51181102362204722" bottom="0.6692913385826772" header="0.51181102362204722" footer="0.51181102362204722"/>
  <pageSetup paperSize="9" scale="66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M81"/>
  <sheetViews>
    <sheetView showGridLines="0" tabSelected="1" topLeftCell="A14" zoomScale="75" workbookViewId="0">
      <selection activeCell="C9" sqref="C9"/>
    </sheetView>
  </sheetViews>
  <sheetFormatPr defaultColWidth="9.109375" defaultRowHeight="13.2"/>
  <cols>
    <col min="1" max="1" width="24.88671875" style="14" customWidth="1"/>
    <col min="2" max="2" width="15.109375" style="127" customWidth="1"/>
    <col min="3" max="3" width="19" style="128" customWidth="1"/>
    <col min="4" max="4" width="15.88671875" style="127" customWidth="1"/>
    <col min="5" max="5" width="2.33203125" style="14" customWidth="1"/>
    <col min="6" max="8" width="19.33203125" style="14" customWidth="1"/>
    <col min="9" max="11" width="20.5546875" style="14" customWidth="1"/>
    <col min="12" max="12" width="14.5546875" style="14" customWidth="1"/>
    <col min="13" max="13" width="5.109375" style="14" customWidth="1"/>
    <col min="14" max="16384" width="9.109375" style="14"/>
  </cols>
  <sheetData>
    <row r="1" spans="1:13">
      <c r="A1" s="166"/>
      <c r="B1" s="192"/>
      <c r="C1" s="193"/>
      <c r="D1" s="192"/>
      <c r="E1" s="167"/>
      <c r="F1" s="167"/>
      <c r="G1" s="167"/>
      <c r="H1" s="167"/>
      <c r="I1" s="167"/>
      <c r="J1" s="167"/>
      <c r="K1" s="167"/>
      <c r="L1" s="167"/>
      <c r="M1" s="159"/>
    </row>
    <row r="2" spans="1:13">
      <c r="A2" s="168"/>
      <c r="B2" s="194"/>
      <c r="C2" s="195"/>
      <c r="D2" s="194"/>
      <c r="E2" s="126"/>
      <c r="F2" s="126"/>
      <c r="G2" s="126"/>
      <c r="H2" s="126"/>
      <c r="I2" s="126"/>
      <c r="J2" s="126"/>
      <c r="K2" s="126"/>
      <c r="L2" s="126"/>
      <c r="M2" s="160"/>
    </row>
    <row r="3" spans="1:13">
      <c r="A3" s="168"/>
      <c r="B3" s="194"/>
      <c r="C3" s="195"/>
      <c r="D3" s="194"/>
      <c r="E3" s="126"/>
      <c r="F3" s="126"/>
      <c r="G3" s="126"/>
      <c r="H3" s="126"/>
      <c r="I3" s="126"/>
      <c r="J3" s="126"/>
      <c r="K3" s="126"/>
      <c r="L3" s="126"/>
      <c r="M3" s="160"/>
    </row>
    <row r="4" spans="1:13">
      <c r="A4" s="168"/>
      <c r="B4" s="194"/>
      <c r="C4" s="195"/>
      <c r="D4" s="194"/>
      <c r="E4" s="126"/>
      <c r="F4" s="126"/>
      <c r="G4" s="126"/>
      <c r="H4" s="126"/>
      <c r="I4" s="126"/>
      <c r="J4" s="126"/>
      <c r="K4" s="126"/>
      <c r="L4" s="126"/>
      <c r="M4" s="160"/>
    </row>
    <row r="5" spans="1:13">
      <c r="A5" s="168"/>
      <c r="B5" s="194"/>
      <c r="C5" s="195"/>
      <c r="D5" s="194"/>
      <c r="E5" s="126"/>
      <c r="F5" s="126"/>
      <c r="G5" s="126"/>
      <c r="H5" s="126"/>
      <c r="I5" s="126"/>
      <c r="J5" s="126"/>
      <c r="K5" s="126"/>
      <c r="L5" s="126"/>
      <c r="M5" s="160"/>
    </row>
    <row r="6" spans="1:13">
      <c r="A6" s="168"/>
      <c r="B6" s="194"/>
      <c r="C6" s="195"/>
      <c r="D6" s="194"/>
      <c r="E6" s="126"/>
      <c r="F6" s="126"/>
      <c r="G6" s="126"/>
      <c r="H6" s="126"/>
      <c r="I6" s="126"/>
      <c r="J6" s="126"/>
      <c r="K6" s="126"/>
      <c r="L6" s="126"/>
      <c r="M6" s="160"/>
    </row>
    <row r="7" spans="1:13">
      <c r="A7" s="168"/>
      <c r="B7" s="194"/>
      <c r="C7" s="195"/>
      <c r="D7" s="194"/>
      <c r="E7" s="126"/>
      <c r="F7" s="126"/>
      <c r="G7" s="126"/>
      <c r="H7" s="126"/>
      <c r="I7" s="126"/>
      <c r="J7" s="126"/>
      <c r="K7" s="126"/>
      <c r="L7" s="126"/>
      <c r="M7" s="160"/>
    </row>
    <row r="8" spans="1:13">
      <c r="A8" s="168"/>
      <c r="B8" s="451"/>
      <c r="C8" s="464"/>
      <c r="D8" s="451"/>
      <c r="E8" s="164"/>
      <c r="F8" s="164"/>
      <c r="G8" s="164"/>
      <c r="H8" s="164"/>
      <c r="I8" s="164"/>
      <c r="J8" s="164"/>
      <c r="K8" s="164"/>
      <c r="L8" s="126"/>
      <c r="M8" s="160"/>
    </row>
    <row r="9" spans="1:13" ht="17.25" customHeight="1">
      <c r="A9" s="258"/>
      <c r="B9" s="451"/>
      <c r="C9" s="452"/>
      <c r="D9" s="465"/>
      <c r="E9" s="164"/>
      <c r="F9" s="164"/>
      <c r="G9" s="164"/>
      <c r="H9" s="164"/>
      <c r="I9" s="164"/>
      <c r="J9" s="164"/>
      <c r="K9" s="164"/>
      <c r="L9" s="126"/>
      <c r="M9" s="160"/>
    </row>
    <row r="10" spans="1:13">
      <c r="A10" s="168"/>
      <c r="B10" s="194"/>
      <c r="C10" s="195"/>
      <c r="D10" s="194"/>
      <c r="E10" s="126"/>
      <c r="F10" s="126"/>
      <c r="G10" s="126"/>
      <c r="H10" s="126"/>
      <c r="I10" s="126"/>
      <c r="J10" s="126"/>
      <c r="K10" s="126"/>
      <c r="L10" s="126"/>
      <c r="M10" s="160"/>
    </row>
    <row r="11" spans="1:13" ht="13.8" thickBot="1">
      <c r="A11" s="168"/>
      <c r="B11" s="194"/>
      <c r="C11" s="195"/>
      <c r="D11" s="194"/>
      <c r="E11" s="126"/>
      <c r="F11" s="126"/>
      <c r="G11" s="126"/>
      <c r="H11" s="126"/>
      <c r="I11" s="126"/>
      <c r="J11" s="126"/>
      <c r="K11" s="126"/>
      <c r="L11" s="126"/>
      <c r="M11" s="160"/>
    </row>
    <row r="12" spans="1:13" s="129" customFormat="1" ht="26.4">
      <c r="A12" s="196"/>
      <c r="B12" s="365" t="s">
        <v>263</v>
      </c>
      <c r="C12" s="365" t="s">
        <v>263</v>
      </c>
      <c r="D12" s="366" t="s">
        <v>284</v>
      </c>
      <c r="E12" s="197"/>
      <c r="F12" s="458"/>
      <c r="G12" s="458"/>
      <c r="H12" s="458"/>
      <c r="I12" s="458"/>
      <c r="J12" s="458"/>
      <c r="K12" s="458"/>
      <c r="L12" s="458"/>
      <c r="M12" s="198"/>
    </row>
    <row r="13" spans="1:13" ht="13.8" thickBot="1">
      <c r="A13" s="168"/>
      <c r="B13" s="367" t="s">
        <v>91</v>
      </c>
      <c r="C13" s="368" t="s">
        <v>69</v>
      </c>
      <c r="D13" s="369" t="s">
        <v>34</v>
      </c>
      <c r="E13" s="24"/>
      <c r="F13" s="459"/>
      <c r="G13" s="459"/>
      <c r="H13" s="459"/>
      <c r="I13" s="457"/>
      <c r="J13" s="457"/>
      <c r="K13" s="457"/>
      <c r="L13" s="459"/>
      <c r="M13" s="199"/>
    </row>
    <row r="14" spans="1:13">
      <c r="A14" s="168"/>
      <c r="B14" s="194"/>
      <c r="C14" s="195"/>
      <c r="D14" s="194"/>
      <c r="E14" s="126"/>
      <c r="F14" s="164"/>
      <c r="G14" s="164"/>
      <c r="H14" s="164"/>
      <c r="I14" s="164"/>
      <c r="J14" s="164"/>
      <c r="K14" s="164"/>
      <c r="L14" s="164"/>
      <c r="M14" s="160"/>
    </row>
    <row r="15" spans="1:13">
      <c r="A15" s="467"/>
      <c r="B15" s="131"/>
      <c r="C15" s="135"/>
      <c r="D15" s="139"/>
      <c r="E15" s="126"/>
      <c r="F15" s="451"/>
      <c r="G15" s="451"/>
      <c r="H15" s="451"/>
      <c r="I15" s="461"/>
      <c r="J15" s="461"/>
      <c r="K15" s="461"/>
      <c r="L15" s="462"/>
      <c r="M15" s="160"/>
    </row>
    <row r="16" spans="1:13" ht="15.6">
      <c r="A16" s="471" t="s">
        <v>283</v>
      </c>
      <c r="B16" s="132"/>
      <c r="C16" s="136"/>
      <c r="D16" s="140"/>
      <c r="E16" s="126"/>
      <c r="F16" s="451"/>
      <c r="G16" s="451"/>
      <c r="H16" s="451"/>
      <c r="I16" s="461"/>
      <c r="J16" s="461"/>
      <c r="K16" s="461"/>
      <c r="L16" s="462"/>
      <c r="M16" s="160"/>
    </row>
    <row r="17" spans="1:13">
      <c r="A17" s="467"/>
      <c r="B17" s="132"/>
      <c r="C17" s="136"/>
      <c r="D17" s="140"/>
      <c r="E17" s="126"/>
      <c r="F17" s="451"/>
      <c r="G17" s="451"/>
      <c r="H17" s="451"/>
      <c r="I17" s="461"/>
      <c r="J17" s="461"/>
      <c r="K17" s="461"/>
      <c r="L17" s="462"/>
      <c r="M17" s="160"/>
    </row>
    <row r="18" spans="1:13">
      <c r="A18" s="472" t="s">
        <v>264</v>
      </c>
      <c r="B18" s="469">
        <f t="shared" ref="B18:B29" si="0">C18*$B$41</f>
        <v>3192681.1397393858</v>
      </c>
      <c r="C18" s="136">
        <f>D18/$D$41</f>
        <v>0.1276595744680851</v>
      </c>
      <c r="D18" s="140">
        <v>6</v>
      </c>
      <c r="E18" s="126"/>
      <c r="F18" s="451"/>
      <c r="G18" s="451"/>
      <c r="H18" s="451"/>
      <c r="I18" s="461"/>
      <c r="J18" s="461"/>
      <c r="K18" s="461"/>
      <c r="L18" s="462"/>
      <c r="M18" s="160"/>
    </row>
    <row r="19" spans="1:13">
      <c r="A19" s="472" t="s">
        <v>265</v>
      </c>
      <c r="B19" s="469">
        <f t="shared" si="0"/>
        <v>4256908.1863191808</v>
      </c>
      <c r="C19" s="136">
        <f t="shared" ref="C19:C39" si="1">D19/$D$41</f>
        <v>0.1702127659574468</v>
      </c>
      <c r="D19" s="140">
        <v>8</v>
      </c>
      <c r="E19" s="126"/>
      <c r="F19" s="451"/>
      <c r="G19" s="451"/>
      <c r="H19" s="451"/>
      <c r="I19" s="461"/>
      <c r="J19" s="461"/>
      <c r="K19" s="461"/>
      <c r="L19" s="462"/>
      <c r="M19" s="160"/>
    </row>
    <row r="20" spans="1:13">
      <c r="A20" s="472" t="s">
        <v>266</v>
      </c>
      <c r="B20" s="469">
        <f t="shared" si="0"/>
        <v>3192681.1397393858</v>
      </c>
      <c r="C20" s="136">
        <f t="shared" si="1"/>
        <v>0.1276595744680851</v>
      </c>
      <c r="D20" s="140">
        <v>6</v>
      </c>
      <c r="E20" s="126"/>
      <c r="F20" s="451"/>
      <c r="G20" s="451"/>
      <c r="H20" s="451"/>
      <c r="I20" s="461"/>
      <c r="J20" s="461"/>
      <c r="K20" s="461"/>
      <c r="L20" s="462"/>
      <c r="M20" s="160"/>
    </row>
    <row r="21" spans="1:13">
      <c r="A21" s="472" t="s">
        <v>267</v>
      </c>
      <c r="B21" s="469">
        <f t="shared" si="0"/>
        <v>2660567.6164494883</v>
      </c>
      <c r="C21" s="136">
        <f t="shared" si="1"/>
        <v>0.10638297872340426</v>
      </c>
      <c r="D21" s="140">
        <v>5</v>
      </c>
      <c r="E21" s="126"/>
      <c r="F21" s="451"/>
      <c r="G21" s="451"/>
      <c r="H21" s="451"/>
      <c r="I21" s="461"/>
      <c r="J21" s="461"/>
      <c r="K21" s="461"/>
      <c r="L21" s="462"/>
      <c r="M21" s="160"/>
    </row>
    <row r="22" spans="1:13">
      <c r="A22" s="472" t="s">
        <v>268</v>
      </c>
      <c r="B22" s="469">
        <f t="shared" si="0"/>
        <v>2128454.0931595904</v>
      </c>
      <c r="C22" s="136">
        <f t="shared" si="1"/>
        <v>8.5106382978723402E-2</v>
      </c>
      <c r="D22" s="140">
        <v>4</v>
      </c>
      <c r="E22" s="126"/>
      <c r="F22" s="451"/>
      <c r="G22" s="451"/>
      <c r="H22" s="451"/>
      <c r="I22" s="461"/>
      <c r="J22" s="461"/>
      <c r="K22" s="461"/>
      <c r="L22" s="462"/>
      <c r="M22" s="160"/>
    </row>
    <row r="23" spans="1:13">
      <c r="A23" s="472" t="s">
        <v>272</v>
      </c>
      <c r="B23" s="469">
        <f t="shared" si="0"/>
        <v>532113.5232898976</v>
      </c>
      <c r="C23" s="136">
        <f t="shared" si="1"/>
        <v>2.1276595744680851E-2</v>
      </c>
      <c r="D23" s="140">
        <v>1</v>
      </c>
      <c r="E23" s="126"/>
      <c r="F23" s="451"/>
      <c r="G23" s="451"/>
      <c r="H23" s="451"/>
      <c r="I23" s="461"/>
      <c r="J23" s="461"/>
      <c r="K23" s="461"/>
      <c r="L23" s="462"/>
      <c r="M23" s="160"/>
    </row>
    <row r="24" spans="1:13">
      <c r="A24" s="472" t="s">
        <v>274</v>
      </c>
      <c r="B24" s="469">
        <f t="shared" si="0"/>
        <v>532113.5232898976</v>
      </c>
      <c r="C24" s="136">
        <f t="shared" si="1"/>
        <v>2.1276595744680851E-2</v>
      </c>
      <c r="D24" s="140">
        <v>1</v>
      </c>
      <c r="E24" s="126"/>
      <c r="F24" s="451"/>
      <c r="G24" s="451"/>
      <c r="H24" s="451"/>
      <c r="I24" s="461"/>
      <c r="J24" s="461"/>
      <c r="K24" s="461"/>
      <c r="L24" s="462"/>
      <c r="M24" s="160"/>
    </row>
    <row r="25" spans="1:13">
      <c r="A25" s="472" t="s">
        <v>275</v>
      </c>
      <c r="B25" s="469">
        <f t="shared" si="0"/>
        <v>0</v>
      </c>
      <c r="C25" s="136">
        <f t="shared" si="1"/>
        <v>0</v>
      </c>
      <c r="D25" s="140">
        <v>0</v>
      </c>
      <c r="E25" s="126"/>
      <c r="F25" s="451"/>
      <c r="G25" s="451"/>
      <c r="H25" s="451"/>
      <c r="I25" s="461"/>
      <c r="J25" s="461"/>
      <c r="K25" s="461"/>
      <c r="L25" s="462"/>
      <c r="M25" s="160"/>
    </row>
    <row r="26" spans="1:13">
      <c r="A26" s="472" t="s">
        <v>276</v>
      </c>
      <c r="B26" s="469">
        <f t="shared" si="0"/>
        <v>532113.5232898976</v>
      </c>
      <c r="C26" s="136">
        <f t="shared" si="1"/>
        <v>2.1276595744680851E-2</v>
      </c>
      <c r="D26" s="140">
        <v>1</v>
      </c>
      <c r="E26" s="126"/>
      <c r="F26" s="451"/>
      <c r="G26" s="451"/>
      <c r="H26" s="451"/>
      <c r="I26" s="461"/>
      <c r="J26" s="461"/>
      <c r="K26" s="461"/>
      <c r="L26" s="462"/>
      <c r="M26" s="160"/>
    </row>
    <row r="27" spans="1:13">
      <c r="A27" s="472" t="s">
        <v>279</v>
      </c>
      <c r="B27" s="469">
        <f t="shared" si="0"/>
        <v>0</v>
      </c>
      <c r="C27" s="136">
        <f t="shared" si="1"/>
        <v>0</v>
      </c>
      <c r="D27" s="140">
        <v>0</v>
      </c>
      <c r="E27" s="126"/>
      <c r="F27" s="463"/>
      <c r="G27" s="463"/>
      <c r="H27" s="463"/>
      <c r="I27" s="461"/>
      <c r="J27" s="461"/>
      <c r="K27" s="461"/>
      <c r="L27" s="462"/>
      <c r="M27" s="160"/>
    </row>
    <row r="28" spans="1:13">
      <c r="A28" s="472" t="s">
        <v>280</v>
      </c>
      <c r="B28" s="469">
        <f t="shared" si="0"/>
        <v>0</v>
      </c>
      <c r="C28" s="136">
        <f t="shared" si="1"/>
        <v>0</v>
      </c>
      <c r="D28" s="140">
        <v>0</v>
      </c>
      <c r="E28" s="126"/>
      <c r="F28" s="463"/>
      <c r="G28" s="463"/>
      <c r="H28" s="463"/>
      <c r="I28" s="461"/>
      <c r="J28" s="461"/>
      <c r="K28" s="461"/>
      <c r="L28" s="462"/>
      <c r="M28" s="160"/>
    </row>
    <row r="29" spans="1:13">
      <c r="A29" s="472" t="s">
        <v>281</v>
      </c>
      <c r="B29" s="469">
        <f t="shared" si="0"/>
        <v>0</v>
      </c>
      <c r="C29" s="136">
        <f t="shared" si="1"/>
        <v>0</v>
      </c>
      <c r="D29" s="140">
        <v>0</v>
      </c>
      <c r="E29" s="126"/>
      <c r="F29" s="463"/>
      <c r="G29" s="463"/>
      <c r="H29" s="463"/>
      <c r="I29" s="461"/>
      <c r="J29" s="461"/>
      <c r="K29" s="461"/>
      <c r="L29" s="462"/>
      <c r="M29" s="160"/>
    </row>
    <row r="30" spans="1:13">
      <c r="A30" s="473"/>
      <c r="B30" s="469"/>
      <c r="C30" s="136"/>
      <c r="D30" s="140"/>
      <c r="E30" s="126"/>
      <c r="F30" s="463"/>
      <c r="G30" s="463"/>
      <c r="H30" s="463"/>
      <c r="I30" s="461"/>
      <c r="J30" s="461"/>
      <c r="K30" s="461"/>
      <c r="L30" s="462"/>
      <c r="M30" s="160"/>
    </row>
    <row r="31" spans="1:13" ht="15.6">
      <c r="A31" s="471" t="s">
        <v>282</v>
      </c>
      <c r="B31" s="469"/>
      <c r="C31" s="136"/>
      <c r="D31" s="140"/>
      <c r="E31" s="126"/>
      <c r="F31" s="463"/>
      <c r="G31" s="463"/>
      <c r="H31" s="463"/>
      <c r="I31" s="461"/>
      <c r="J31" s="461"/>
      <c r="K31" s="461"/>
      <c r="L31" s="462"/>
      <c r="M31" s="160"/>
    </row>
    <row r="32" spans="1:13">
      <c r="A32" s="213"/>
      <c r="B32" s="469"/>
      <c r="C32" s="136"/>
      <c r="D32" s="140"/>
      <c r="E32" s="126"/>
      <c r="F32" s="463"/>
      <c r="G32" s="463"/>
      <c r="H32" s="463"/>
      <c r="I32" s="461"/>
      <c r="J32" s="461"/>
      <c r="K32" s="461"/>
      <c r="L32" s="462"/>
      <c r="M32" s="160"/>
    </row>
    <row r="33" spans="1:13">
      <c r="A33" s="472" t="s">
        <v>269</v>
      </c>
      <c r="B33" s="469">
        <f t="shared" ref="B33:B39" si="2">C33*$B$41</f>
        <v>2660567.6164494883</v>
      </c>
      <c r="C33" s="136">
        <f t="shared" si="1"/>
        <v>0.10638297872340426</v>
      </c>
      <c r="D33" s="140">
        <v>5</v>
      </c>
      <c r="E33" s="126"/>
      <c r="F33" s="463"/>
      <c r="G33" s="463"/>
      <c r="H33" s="463"/>
      <c r="I33" s="461"/>
      <c r="J33" s="461"/>
      <c r="K33" s="461"/>
      <c r="L33" s="462"/>
      <c r="M33" s="160"/>
    </row>
    <row r="34" spans="1:13">
      <c r="A34" s="472" t="s">
        <v>270</v>
      </c>
      <c r="B34" s="469">
        <f t="shared" si="2"/>
        <v>532113.5232898976</v>
      </c>
      <c r="C34" s="136">
        <f t="shared" si="1"/>
        <v>2.1276595744680851E-2</v>
      </c>
      <c r="D34" s="140">
        <v>1</v>
      </c>
      <c r="E34" s="126"/>
      <c r="F34" s="463"/>
      <c r="G34" s="463"/>
      <c r="H34" s="463"/>
      <c r="I34" s="461"/>
      <c r="J34" s="461"/>
      <c r="K34" s="461"/>
      <c r="L34" s="462"/>
      <c r="M34" s="160"/>
    </row>
    <row r="35" spans="1:13">
      <c r="A35" s="472" t="s">
        <v>271</v>
      </c>
      <c r="B35" s="469">
        <f t="shared" si="2"/>
        <v>0</v>
      </c>
      <c r="C35" s="136">
        <f t="shared" si="1"/>
        <v>0</v>
      </c>
      <c r="D35" s="140">
        <v>0</v>
      </c>
      <c r="E35" s="126"/>
      <c r="F35" s="463"/>
      <c r="G35" s="463"/>
      <c r="H35" s="463"/>
      <c r="I35" s="461"/>
      <c r="J35" s="461"/>
      <c r="K35" s="461"/>
      <c r="L35" s="462"/>
      <c r="M35" s="160"/>
    </row>
    <row r="36" spans="1:13">
      <c r="A36" s="472" t="s">
        <v>273</v>
      </c>
      <c r="B36" s="469">
        <f t="shared" si="2"/>
        <v>1064227.0465797952</v>
      </c>
      <c r="C36" s="136">
        <f t="shared" si="1"/>
        <v>4.2553191489361701E-2</v>
      </c>
      <c r="D36" s="140">
        <v>2</v>
      </c>
      <c r="E36" s="126"/>
      <c r="F36" s="463"/>
      <c r="G36" s="463"/>
      <c r="H36" s="463"/>
      <c r="I36" s="461"/>
      <c r="J36" s="461"/>
      <c r="K36" s="461"/>
      <c r="L36" s="462"/>
      <c r="M36" s="160"/>
    </row>
    <row r="37" spans="1:13">
      <c r="A37" s="472" t="s">
        <v>277</v>
      </c>
      <c r="B37" s="469">
        <f t="shared" si="2"/>
        <v>2128454.0931595904</v>
      </c>
      <c r="C37" s="136">
        <f t="shared" si="1"/>
        <v>8.5106382978723402E-2</v>
      </c>
      <c r="D37" s="140">
        <v>4</v>
      </c>
      <c r="E37" s="126"/>
      <c r="F37" s="463"/>
      <c r="G37" s="463"/>
      <c r="H37" s="463"/>
      <c r="I37" s="461"/>
      <c r="J37" s="461"/>
      <c r="K37" s="461"/>
      <c r="L37" s="462"/>
      <c r="M37" s="160"/>
    </row>
    <row r="38" spans="1:13">
      <c r="A38" s="472" t="s">
        <v>278</v>
      </c>
      <c r="B38" s="469">
        <f t="shared" si="2"/>
        <v>532113.5232898976</v>
      </c>
      <c r="C38" s="136">
        <f t="shared" si="1"/>
        <v>2.1276595744680851E-2</v>
      </c>
      <c r="D38" s="140">
        <v>1</v>
      </c>
      <c r="E38" s="126"/>
      <c r="F38" s="463"/>
      <c r="G38" s="463"/>
      <c r="H38" s="463"/>
      <c r="I38" s="461"/>
      <c r="J38" s="461"/>
      <c r="K38" s="461"/>
      <c r="L38" s="462"/>
      <c r="M38" s="160"/>
    </row>
    <row r="39" spans="1:13">
      <c r="A39" s="473" t="s">
        <v>447</v>
      </c>
      <c r="B39" s="469">
        <f t="shared" si="2"/>
        <v>1064227.0465797952</v>
      </c>
      <c r="C39" s="136">
        <f t="shared" si="1"/>
        <v>4.2553191489361701E-2</v>
      </c>
      <c r="D39" s="140">
        <v>2</v>
      </c>
      <c r="E39" s="126"/>
      <c r="F39" s="463"/>
      <c r="G39" s="463"/>
      <c r="H39" s="463"/>
      <c r="I39" s="461"/>
      <c r="J39" s="461"/>
      <c r="K39" s="461"/>
      <c r="L39" s="462"/>
      <c r="M39" s="160"/>
    </row>
    <row r="40" spans="1:13">
      <c r="A40" s="473"/>
      <c r="B40" s="468"/>
      <c r="C40" s="136"/>
      <c r="D40" s="140"/>
      <c r="E40" s="126"/>
      <c r="F40" s="463"/>
      <c r="G40" s="463"/>
      <c r="H40" s="463"/>
      <c r="I40" s="461"/>
      <c r="J40" s="461"/>
      <c r="K40" s="461"/>
      <c r="L40" s="462"/>
      <c r="M40" s="160"/>
    </row>
    <row r="41" spans="1:13">
      <c r="A41" s="212" t="s">
        <v>70</v>
      </c>
      <c r="B41" s="125">
        <f>'Adaytum by Month'!O40</f>
        <v>25009335.59462519</v>
      </c>
      <c r="C41" s="501">
        <f>SUM(C18:C39)</f>
        <v>1.0000000000000002</v>
      </c>
      <c r="D41" s="141">
        <f>'Adaytum Headcount'!E25</f>
        <v>47</v>
      </c>
      <c r="E41" s="133"/>
      <c r="F41" s="456"/>
      <c r="G41" s="456"/>
      <c r="H41" s="456"/>
      <c r="I41" s="457"/>
      <c r="J41" s="457"/>
      <c r="K41" s="457"/>
      <c r="L41" s="459"/>
      <c r="M41" s="160"/>
    </row>
    <row r="42" spans="1:13">
      <c r="A42" s="211"/>
      <c r="B42" s="502"/>
      <c r="C42" s="137"/>
      <c r="D42" s="24"/>
      <c r="E42" s="126"/>
      <c r="F42" s="463"/>
      <c r="G42" s="463"/>
      <c r="H42" s="463"/>
      <c r="I42" s="461"/>
      <c r="J42" s="461"/>
      <c r="K42" s="461"/>
      <c r="L42" s="462"/>
      <c r="M42" s="160"/>
    </row>
    <row r="43" spans="1:13">
      <c r="A43" s="200"/>
      <c r="B43" s="194"/>
      <c r="C43" s="195"/>
      <c r="D43" s="194" t="b">
        <f>D41=SUM(D18:D39)</f>
        <v>1</v>
      </c>
      <c r="E43" s="126"/>
      <c r="F43" s="126"/>
      <c r="G43" s="126"/>
      <c r="H43" s="126"/>
      <c r="I43" s="126"/>
      <c r="J43" s="126"/>
      <c r="K43" s="126"/>
      <c r="L43" s="126"/>
      <c r="M43" s="160"/>
    </row>
    <row r="44" spans="1:13">
      <c r="A44" s="168"/>
      <c r="B44" s="194"/>
      <c r="C44" s="195"/>
      <c r="D44" s="194"/>
      <c r="E44" s="126"/>
      <c r="F44" s="126"/>
      <c r="G44" s="126"/>
      <c r="H44" s="126"/>
      <c r="I44" s="126"/>
      <c r="J44" s="126"/>
      <c r="K44" s="126"/>
      <c r="L44" s="126"/>
      <c r="M44" s="160"/>
    </row>
    <row r="45" spans="1:13">
      <c r="A45" s="180" t="s">
        <v>182</v>
      </c>
      <c r="B45" s="194"/>
      <c r="C45" s="195"/>
      <c r="D45" s="194"/>
      <c r="E45" s="126"/>
      <c r="F45" s="126"/>
      <c r="G45" s="126"/>
      <c r="H45" s="126"/>
      <c r="I45" s="126"/>
      <c r="J45" s="126"/>
      <c r="K45" s="126"/>
      <c r="L45" s="126"/>
      <c r="M45" s="160"/>
    </row>
    <row r="46" spans="1:13">
      <c r="A46" s="168"/>
      <c r="B46" s="194"/>
      <c r="C46" s="195"/>
      <c r="D46" s="194"/>
      <c r="E46" s="126"/>
      <c r="F46" s="126"/>
      <c r="G46" s="126"/>
      <c r="H46" s="126"/>
      <c r="I46" s="126"/>
      <c r="J46" s="126"/>
      <c r="K46" s="126"/>
      <c r="L46" s="126"/>
      <c r="M46" s="160"/>
    </row>
    <row r="47" spans="1:13">
      <c r="A47" s="168"/>
      <c r="B47" s="194"/>
      <c r="C47" s="195"/>
      <c r="D47" s="194"/>
      <c r="E47" s="126"/>
      <c r="F47" s="126"/>
      <c r="G47" s="126"/>
      <c r="H47" s="126"/>
      <c r="I47" s="126"/>
      <c r="J47" s="126"/>
      <c r="K47" s="126"/>
      <c r="L47" s="126"/>
      <c r="M47" s="160"/>
    </row>
    <row r="48" spans="1:13">
      <c r="A48" s="168"/>
      <c r="B48" s="194"/>
      <c r="C48" s="195"/>
      <c r="D48" s="194"/>
      <c r="E48" s="126"/>
      <c r="F48" s="126"/>
      <c r="G48" s="126"/>
      <c r="H48" s="126"/>
      <c r="I48" s="126"/>
      <c r="J48" s="126"/>
      <c r="K48" s="126"/>
      <c r="L48" s="126"/>
      <c r="M48" s="160"/>
    </row>
    <row r="49" spans="1:13">
      <c r="A49" s="168"/>
      <c r="B49" s="194"/>
      <c r="C49" s="195"/>
      <c r="D49" s="194"/>
      <c r="E49" s="126"/>
      <c r="F49" s="126"/>
      <c r="G49" s="126"/>
      <c r="H49" s="126"/>
      <c r="I49" s="126"/>
      <c r="J49" s="126"/>
      <c r="K49" s="126"/>
      <c r="L49" s="126"/>
      <c r="M49" s="160"/>
    </row>
    <row r="50" spans="1:13" ht="13.8" thickBot="1">
      <c r="A50" s="201"/>
      <c r="B50" s="202"/>
      <c r="C50" s="203"/>
      <c r="D50" s="202"/>
      <c r="E50" s="170"/>
      <c r="F50" s="170"/>
      <c r="G50" s="170"/>
      <c r="H50" s="170"/>
      <c r="I50" s="170"/>
      <c r="J50" s="170"/>
      <c r="K50" s="170"/>
      <c r="L50" s="170"/>
      <c r="M50" s="161"/>
    </row>
    <row r="64" spans="1:13">
      <c r="A64" s="466" t="s">
        <v>264</v>
      </c>
      <c r="B64" s="468">
        <v>3084796.76</v>
      </c>
      <c r="C64" s="472" t="s">
        <v>264</v>
      </c>
      <c r="D64" s="474">
        <f t="shared" ref="D64:D77" si="3">VLOOKUP(C64,$A$18:$C$39,3,FALSE)</f>
        <v>0.1276595744680851</v>
      </c>
      <c r="E64" s="14">
        <v>1</v>
      </c>
    </row>
    <row r="65" spans="1:5">
      <c r="A65" s="466" t="s">
        <v>265</v>
      </c>
      <c r="B65" s="468">
        <v>2623700.75</v>
      </c>
      <c r="C65" s="472" t="s">
        <v>265</v>
      </c>
      <c r="D65" s="474">
        <f t="shared" si="3"/>
        <v>0.1702127659574468</v>
      </c>
      <c r="E65" s="14">
        <v>2</v>
      </c>
    </row>
    <row r="66" spans="1:5">
      <c r="A66" s="466" t="s">
        <v>266</v>
      </c>
      <c r="B66" s="468">
        <v>1379140.14</v>
      </c>
      <c r="C66" s="472" t="s">
        <v>266</v>
      </c>
      <c r="D66" s="474">
        <f t="shared" si="3"/>
        <v>0.1276595744680851</v>
      </c>
      <c r="E66" s="14">
        <v>3</v>
      </c>
    </row>
    <row r="67" spans="1:5">
      <c r="A67" s="466" t="s">
        <v>267</v>
      </c>
      <c r="B67" s="468">
        <v>1160731.82</v>
      </c>
      <c r="C67" s="472" t="s">
        <v>267</v>
      </c>
      <c r="D67" s="474">
        <f t="shared" si="3"/>
        <v>0.10638297872340426</v>
      </c>
      <c r="E67" s="14">
        <v>4</v>
      </c>
    </row>
    <row r="68" spans="1:5">
      <c r="A68" s="466" t="s">
        <v>268</v>
      </c>
      <c r="B68" s="468">
        <v>644590.34</v>
      </c>
      <c r="C68" s="472" t="s">
        <v>268</v>
      </c>
      <c r="D68" s="474">
        <f t="shared" si="3"/>
        <v>8.5106382978723402E-2</v>
      </c>
      <c r="E68" s="14">
        <v>6</v>
      </c>
    </row>
    <row r="69" spans="1:5">
      <c r="A69" s="466" t="s">
        <v>269</v>
      </c>
      <c r="B69" s="468">
        <v>514354.17</v>
      </c>
      <c r="C69" s="472" t="s">
        <v>272</v>
      </c>
      <c r="D69" s="474">
        <f t="shared" si="3"/>
        <v>2.1276595744680851E-2</v>
      </c>
      <c r="E69" s="14">
        <v>8</v>
      </c>
    </row>
    <row r="70" spans="1:5">
      <c r="A70" s="466" t="s">
        <v>270</v>
      </c>
      <c r="B70" s="468">
        <v>407342.93</v>
      </c>
      <c r="C70" s="472" t="s">
        <v>274</v>
      </c>
      <c r="D70" s="474">
        <f t="shared" si="3"/>
        <v>2.1276595744680851E-2</v>
      </c>
    </row>
    <row r="71" spans="1:5">
      <c r="A71" s="466" t="s">
        <v>271</v>
      </c>
      <c r="B71" s="468">
        <v>289003.44</v>
      </c>
      <c r="C71" s="472" t="s">
        <v>276</v>
      </c>
      <c r="D71" s="474">
        <f t="shared" si="3"/>
        <v>2.1276595744680851E-2</v>
      </c>
    </row>
    <row r="72" spans="1:5">
      <c r="A72" s="466" t="s">
        <v>272</v>
      </c>
      <c r="B72" s="468">
        <v>281464.96999999997</v>
      </c>
      <c r="C72" s="472" t="s">
        <v>269</v>
      </c>
      <c r="D72" s="474">
        <f t="shared" si="3"/>
        <v>0.10638297872340426</v>
      </c>
    </row>
    <row r="73" spans="1:5">
      <c r="A73" s="466" t="s">
        <v>273</v>
      </c>
      <c r="B73" s="468">
        <v>197581.87</v>
      </c>
      <c r="C73" s="472" t="s">
        <v>270</v>
      </c>
      <c r="D73" s="474">
        <f t="shared" si="3"/>
        <v>2.1276595744680851E-2</v>
      </c>
    </row>
    <row r="74" spans="1:5">
      <c r="A74" s="466" t="s">
        <v>274</v>
      </c>
      <c r="B74" s="468">
        <v>55821.47</v>
      </c>
      <c r="C74" s="472" t="s">
        <v>273</v>
      </c>
      <c r="D74" s="474">
        <f t="shared" si="3"/>
        <v>4.2553191489361701E-2</v>
      </c>
    </row>
    <row r="75" spans="1:5">
      <c r="A75" s="466" t="s">
        <v>275</v>
      </c>
      <c r="B75" s="468">
        <v>28370.36</v>
      </c>
      <c r="C75" s="472" t="s">
        <v>277</v>
      </c>
      <c r="D75" s="474">
        <f t="shared" si="3"/>
        <v>8.5106382978723402E-2</v>
      </c>
    </row>
    <row r="76" spans="1:5">
      <c r="A76" s="466" t="s">
        <v>276</v>
      </c>
      <c r="B76" s="468">
        <v>26506.25</v>
      </c>
      <c r="C76" s="472" t="s">
        <v>278</v>
      </c>
      <c r="D76" s="474">
        <f t="shared" si="3"/>
        <v>2.1276595744680851E-2</v>
      </c>
      <c r="E76" s="14">
        <v>7</v>
      </c>
    </row>
    <row r="77" spans="1:5">
      <c r="A77" s="466" t="s">
        <v>277</v>
      </c>
      <c r="B77" s="468">
        <v>18883.2</v>
      </c>
      <c r="C77" s="128" t="s">
        <v>447</v>
      </c>
      <c r="D77" s="474">
        <f t="shared" si="3"/>
        <v>4.2553191489361701E-2</v>
      </c>
      <c r="E77" s="14">
        <v>9</v>
      </c>
    </row>
    <row r="78" spans="1:5">
      <c r="A78" s="466" t="s">
        <v>278</v>
      </c>
      <c r="B78" s="468">
        <v>17409.990000000002</v>
      </c>
    </row>
    <row r="79" spans="1:5">
      <c r="A79" s="466" t="s">
        <v>279</v>
      </c>
      <c r="B79" s="468">
        <v>4929.74</v>
      </c>
      <c r="E79" s="14">
        <v>10</v>
      </c>
    </row>
    <row r="80" spans="1:5">
      <c r="A80" s="466" t="s">
        <v>280</v>
      </c>
      <c r="B80" s="468">
        <v>1892.48</v>
      </c>
      <c r="E80" s="14">
        <v>5</v>
      </c>
    </row>
    <row r="81" spans="1:2">
      <c r="A81" s="466" t="s">
        <v>281</v>
      </c>
      <c r="B81" s="468">
        <v>628.54</v>
      </c>
    </row>
  </sheetData>
  <phoneticPr fontId="0" type="noConversion"/>
  <pageMargins left="0.75" right="0.75" top="0.71" bottom="0.78" header="0.5" footer="0.5"/>
  <pageSetup paperSize="9" scale="60" orientation="landscape" r:id="rId1"/>
  <headerFooter alignWithMargins="0">
    <oddFooter>&amp;L&amp;9Enron Europe Confidential&amp;C&amp;9Source: Financial Planning and Analysis&amp;R&amp;9Printed : 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60</vt:i4>
      </vt:variant>
    </vt:vector>
  </HeadingPairs>
  <TitlesOfParts>
    <vt:vector size="86" baseType="lpstr">
      <vt:lpstr>Index</vt:lpstr>
      <vt:lpstr>Cost Summary </vt:lpstr>
      <vt:lpstr>PL Expense Analysis</vt:lpstr>
      <vt:lpstr>Legal Spend 2001</vt:lpstr>
      <vt:lpstr>Legal Spend 2002</vt:lpstr>
      <vt:lpstr>Headcount Summary</vt:lpstr>
      <vt:lpstr>Org Chart</vt:lpstr>
      <vt:lpstr>Core Activities</vt:lpstr>
      <vt:lpstr>Allocations 2001 </vt:lpstr>
      <vt:lpstr>Allocations 2002</vt:lpstr>
      <vt:lpstr>Corporate Allocations</vt:lpstr>
      <vt:lpstr>Run Rate Analysis</vt:lpstr>
      <vt:lpstr>Expense Analysis</vt:lpstr>
      <vt:lpstr>Expense Detail</vt:lpstr>
      <vt:lpstr>Expense Detail (2)</vt:lpstr>
      <vt:lpstr>Expense Detail (3)</vt:lpstr>
      <vt:lpstr>Appendices</vt:lpstr>
      <vt:lpstr>CC Appendices 2002 Plan</vt:lpstr>
      <vt:lpstr>Mnth Appendices 2002 Plan </vt:lpstr>
      <vt:lpstr>Adaytum</vt:lpstr>
      <vt:lpstr>Adaytum  Detail 2002</vt:lpstr>
      <vt:lpstr>Adaytum Flight Details</vt:lpstr>
      <vt:lpstr>Input Data</vt:lpstr>
      <vt:lpstr>Adaytum by CC</vt:lpstr>
      <vt:lpstr>Adaytum by Month</vt:lpstr>
      <vt:lpstr>Adaytum Headcount</vt:lpstr>
      <vt:lpstr>'Adaytum  Detail 2002'!adaytum_col_1</vt:lpstr>
      <vt:lpstr>'Adaytum by CC'!adaytum_col_1</vt:lpstr>
      <vt:lpstr>'Adaytum by Month'!adaytum_col_1</vt:lpstr>
      <vt:lpstr>'Adaytum Headcount'!adaytum_col_1</vt:lpstr>
      <vt:lpstr>'Adaytum by Month'!adaytum_col_2</vt:lpstr>
      <vt:lpstr>'Adaytum Flight Details'!adaytum_col_2</vt:lpstr>
      <vt:lpstr>'Adaytum Headcount'!adaytum_col_2</vt:lpstr>
      <vt:lpstr>'Adaytum by CC'!adaytum_col_3</vt:lpstr>
      <vt:lpstr>'Adaytum by Month'!adaytum_col_3</vt:lpstr>
      <vt:lpstr>'Adaytum  Detail 2002'!adaytum_data_1</vt:lpstr>
      <vt:lpstr>'Adaytum by Month'!adaytum_data_1</vt:lpstr>
      <vt:lpstr>'Adaytum Flight Details'!adaytum_data_1</vt:lpstr>
      <vt:lpstr>'Adaytum by CC'!adaytum_data_2</vt:lpstr>
      <vt:lpstr>'Adaytum by Month'!adaytum_data_2</vt:lpstr>
      <vt:lpstr>'Adaytum Headcount'!adaytum_data_2</vt:lpstr>
      <vt:lpstr>'Adaytum by CC'!adaytum_data_3</vt:lpstr>
      <vt:lpstr>'Adaytum by Month'!adaytum_data_3</vt:lpstr>
      <vt:lpstr>'Adaytum Headcount'!adaytum_data_3</vt:lpstr>
      <vt:lpstr>'Adaytum  Detail 2002'!adaytum_page_1</vt:lpstr>
      <vt:lpstr>'Adaytum by CC'!adaytum_page_1</vt:lpstr>
      <vt:lpstr>'Adaytum by Month'!adaytum_page_1</vt:lpstr>
      <vt:lpstr>'Adaytum Headcount'!adaytum_page_1</vt:lpstr>
      <vt:lpstr>'Adaytum by Month'!adaytum_page_2</vt:lpstr>
      <vt:lpstr>'Adaytum Flight Details'!adaytum_page_2</vt:lpstr>
      <vt:lpstr>'Adaytum Headcount'!adaytum_page_2</vt:lpstr>
      <vt:lpstr>'Adaytum by CC'!adaytum_page_3</vt:lpstr>
      <vt:lpstr>'Adaytum by Month'!adaytum_page_3</vt:lpstr>
      <vt:lpstr>'Adaytum  Detail 2002'!adaytum_row_1</vt:lpstr>
      <vt:lpstr>'Adaytum by CC'!adaytum_row_1</vt:lpstr>
      <vt:lpstr>'Adaytum by Month'!adaytum_row_1</vt:lpstr>
      <vt:lpstr>'Adaytum Headcount'!adaytum_row_1</vt:lpstr>
      <vt:lpstr>'Adaytum by Month'!adaytum_row_2</vt:lpstr>
      <vt:lpstr>'Adaytum Flight Details'!adaytum_row_2</vt:lpstr>
      <vt:lpstr>'Adaytum Headcount'!adaytum_row_2</vt:lpstr>
      <vt:lpstr>'Adaytum by CC'!adaytum_row_3</vt:lpstr>
      <vt:lpstr>'Adaytum by Month'!adaytum_row_3</vt:lpstr>
      <vt:lpstr>'Adaytum by Month'!adaytum_view_1</vt:lpstr>
      <vt:lpstr>'Adaytum  Detail 2002'!adaytum_view_2</vt:lpstr>
      <vt:lpstr>'Adaytum by CC'!adaytum_view_2</vt:lpstr>
      <vt:lpstr>'Adaytum by Month'!adaytum_view_2</vt:lpstr>
      <vt:lpstr>'Adaytum Headcount'!adaytum_view_2</vt:lpstr>
      <vt:lpstr>'Adaytum by CC'!adaytum_view_3</vt:lpstr>
      <vt:lpstr>'Adaytum Flight Details'!adaytum_view_3</vt:lpstr>
      <vt:lpstr>'Adaytum Headcount'!adaytum_view_3</vt:lpstr>
      <vt:lpstr>'Adaytum by Month'!adaytum_view_4</vt:lpstr>
      <vt:lpstr>'Adaytum  Detail 2002'!Print_Area</vt:lpstr>
      <vt:lpstr>'Adaytum by CC'!Print_Area</vt:lpstr>
      <vt:lpstr>'Adaytum by Month'!Print_Area</vt:lpstr>
      <vt:lpstr>'Adaytum Flight Details'!Print_Area</vt:lpstr>
      <vt:lpstr>'Adaytum Headcount'!Print_Area</vt:lpstr>
      <vt:lpstr>'Allocations 2001 '!Print_Area</vt:lpstr>
      <vt:lpstr>'Allocations 2002'!Print_Area</vt:lpstr>
      <vt:lpstr>'CC Appendices 2002 Plan'!Print_Area</vt:lpstr>
      <vt:lpstr>'Cost Summary '!Print_Area</vt:lpstr>
      <vt:lpstr>'Expense Detail'!Print_Area</vt:lpstr>
      <vt:lpstr>'Expense Detail (2)'!Print_Area</vt:lpstr>
      <vt:lpstr>'Expense Detail (3)'!Print_Area</vt:lpstr>
      <vt:lpstr>'Headcount Summary'!Print_Area</vt:lpstr>
      <vt:lpstr>'Mnth Appendices 2002 Plan '!Print_Area</vt:lpstr>
      <vt:lpstr>'PL Expense Analysis'!Print_Area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devans5</dc:creator>
  <cp:lastModifiedBy>Havlíček Jan</cp:lastModifiedBy>
  <cp:lastPrinted>2001-10-09T10:07:55Z</cp:lastPrinted>
  <dcterms:created xsi:type="dcterms:W3CDTF">2001-06-19T10:34:16Z</dcterms:created>
  <dcterms:modified xsi:type="dcterms:W3CDTF">2023-09-10T16:04:03Z</dcterms:modified>
</cp:coreProperties>
</file>