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1" r:id="rId1"/>
    <sheet name="Data" sheetId="2" r:id="rId2"/>
    <sheet name="EIM New Deals" sheetId="3" r:id="rId3"/>
    <sheet name="EIM Volumes" sheetId="4" r:id="rId4"/>
    <sheet name="WE 5-30 EOL Data" sheetId="5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Data!$O$10:$AC$79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80000" fullCalcOnLoad="1"/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F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68" i="2"/>
  <c r="V68" i="2"/>
  <c r="W68" i="2"/>
  <c r="X68" i="2"/>
  <c r="Y68" i="2"/>
  <c r="Z68" i="2"/>
  <c r="AA68" i="2"/>
  <c r="Y69" i="2"/>
  <c r="Z69" i="2"/>
  <c r="AA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A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E55" i="24"/>
  <c r="G55" i="24"/>
  <c r="I55" i="24"/>
  <c r="C58" i="24"/>
  <c r="E58" i="24"/>
  <c r="G58" i="24"/>
  <c r="I58" i="24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D43" i="23"/>
  <c r="E43" i="23"/>
  <c r="F43" i="23"/>
  <c r="G43" i="23"/>
  <c r="H43" i="23"/>
  <c r="I43" i="23"/>
  <c r="J43" i="23"/>
  <c r="J44" i="23"/>
  <c r="J45" i="23"/>
  <c r="J46" i="23"/>
  <c r="J47" i="23"/>
  <c r="J48" i="23"/>
  <c r="J49" i="23"/>
  <c r="B52" i="23"/>
  <c r="C52" i="23"/>
  <c r="D52" i="23"/>
  <c r="E52" i="23"/>
  <c r="F52" i="23"/>
  <c r="G52" i="23"/>
  <c r="H52" i="23"/>
  <c r="I52" i="23"/>
  <c r="B53" i="23"/>
  <c r="C53" i="23"/>
  <c r="D53" i="23"/>
  <c r="E53" i="23"/>
  <c r="F53" i="23"/>
  <c r="G53" i="23"/>
  <c r="H53" i="23"/>
  <c r="I53" i="23"/>
  <c r="B55" i="23"/>
  <c r="C55" i="23"/>
  <c r="D55" i="23"/>
  <c r="E55" i="23"/>
  <c r="F55" i="23"/>
  <c r="G55" i="23"/>
  <c r="H55" i="23"/>
  <c r="I55" i="23"/>
  <c r="J55" i="23"/>
  <c r="B56" i="23"/>
  <c r="C56" i="23"/>
  <c r="D56" i="23"/>
  <c r="E56" i="23"/>
  <c r="F56" i="23"/>
  <c r="G56" i="23"/>
  <c r="H56" i="23"/>
  <c r="I56" i="23"/>
  <c r="J56" i="23"/>
  <c r="B57" i="23"/>
  <c r="C57" i="23"/>
  <c r="D57" i="23"/>
  <c r="E57" i="23"/>
  <c r="F57" i="23"/>
  <c r="G57" i="23"/>
  <c r="H57" i="23"/>
  <c r="I57" i="23"/>
  <c r="J57" i="23"/>
  <c r="B58" i="23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D68" i="23"/>
  <c r="E68" i="23"/>
  <c r="F68" i="23"/>
  <c r="G68" i="23"/>
  <c r="H68" i="23"/>
  <c r="I68" i="23"/>
  <c r="B69" i="23"/>
  <c r="C69" i="23"/>
  <c r="D69" i="23"/>
  <c r="E69" i="23"/>
  <c r="F69" i="23"/>
  <c r="G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D71" i="23"/>
  <c r="E71" i="23"/>
  <c r="F71" i="23"/>
  <c r="G71" i="23"/>
  <c r="H71" i="23"/>
  <c r="I71" i="23"/>
  <c r="B72" i="23"/>
  <c r="C72" i="23"/>
  <c r="D72" i="23"/>
  <c r="E72" i="23"/>
  <c r="F72" i="23"/>
  <c r="G72" i="23"/>
  <c r="H72" i="23"/>
  <c r="I72" i="23"/>
  <c r="B73" i="23"/>
  <c r="C73" i="23"/>
  <c r="D73" i="23"/>
  <c r="E73" i="23"/>
  <c r="F73" i="23"/>
  <c r="G73" i="23"/>
  <c r="H73" i="23"/>
  <c r="I73" i="23"/>
  <c r="B74" i="23"/>
  <c r="C74" i="23"/>
  <c r="D74" i="23"/>
  <c r="E74" i="23"/>
  <c r="F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C6" i="22"/>
  <c r="B7" i="22"/>
  <c r="C7" i="22"/>
  <c r="B9" i="22"/>
  <c r="C9" i="22"/>
  <c r="B10" i="22"/>
  <c r="C10" i="22"/>
  <c r="B11" i="22"/>
  <c r="C11" i="22"/>
  <c r="B12" i="22"/>
  <c r="C12" i="22"/>
  <c r="B14" i="22"/>
  <c r="C14" i="22"/>
  <c r="B29" i="22"/>
  <c r="C29" i="22"/>
  <c r="B30" i="22"/>
  <c r="C30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9" i="22"/>
  <c r="C55" i="22"/>
  <c r="C58" i="22"/>
  <c r="B6" i="15"/>
  <c r="C6" i="15"/>
  <c r="B7" i="15"/>
  <c r="C7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6" i="15"/>
  <c r="C16" i="15"/>
  <c r="B17" i="15"/>
  <c r="C17" i="15"/>
  <c r="B29" i="15"/>
  <c r="C29" i="15"/>
  <c r="B30" i="15"/>
  <c r="C30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9" i="15"/>
  <c r="B40" i="15"/>
  <c r="C40" i="15"/>
  <c r="C55" i="15"/>
  <c r="C58" i="15"/>
  <c r="B25" i="12"/>
  <c r="B45" i="12"/>
  <c r="C55" i="12"/>
  <c r="C58" i="12"/>
  <c r="B6" i="16"/>
  <c r="C6" i="16"/>
  <c r="B7" i="16"/>
  <c r="C7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6" i="16"/>
  <c r="C16" i="16"/>
  <c r="B17" i="16"/>
  <c r="C17" i="16"/>
  <c r="B29" i="16"/>
  <c r="C29" i="16"/>
  <c r="B30" i="16"/>
  <c r="C30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9" i="16"/>
  <c r="C39" i="16"/>
  <c r="B40" i="16"/>
  <c r="C40" i="16"/>
  <c r="C55" i="16"/>
  <c r="C58" i="16"/>
  <c r="B6" i="7"/>
  <c r="C6" i="7"/>
  <c r="B7" i="7"/>
  <c r="C7" i="7"/>
  <c r="B9" i="7"/>
  <c r="C9" i="7"/>
  <c r="B10" i="7"/>
  <c r="C10" i="7"/>
  <c r="B11" i="7"/>
  <c r="C11" i="7"/>
  <c r="B12" i="7"/>
  <c r="C12" i="7"/>
  <c r="B13" i="7"/>
  <c r="C13" i="7"/>
  <c r="B14" i="7"/>
  <c r="C14" i="7"/>
  <c r="B16" i="7"/>
  <c r="C16" i="7"/>
  <c r="B17" i="7"/>
  <c r="C17" i="7"/>
  <c r="B25" i="7"/>
  <c r="B29" i="7"/>
  <c r="C29" i="7"/>
  <c r="B30" i="7"/>
  <c r="C30" i="7"/>
  <c r="B32" i="7"/>
  <c r="C32" i="7"/>
  <c r="B33" i="7"/>
  <c r="C33" i="7"/>
  <c r="B34" i="7"/>
  <c r="C34" i="7"/>
  <c r="B35" i="7"/>
  <c r="C35" i="7"/>
  <c r="B36" i="7"/>
  <c r="B37" i="7"/>
  <c r="C37" i="7"/>
  <c r="B39" i="7"/>
  <c r="C39" i="7"/>
  <c r="B40" i="7"/>
  <c r="C40" i="7"/>
  <c r="B45" i="7"/>
  <c r="C55" i="7"/>
  <c r="C58" i="7"/>
  <c r="B24" i="6"/>
  <c r="B24" i="5"/>
  <c r="J12" i="1"/>
  <c r="K12" i="1"/>
  <c r="L12" i="1"/>
  <c r="M12" i="1"/>
  <c r="O12" i="1"/>
  <c r="R12" i="1"/>
  <c r="S12" i="1"/>
  <c r="T12" i="1"/>
  <c r="U12" i="1"/>
  <c r="W12" i="1"/>
  <c r="J13" i="1"/>
  <c r="K13" i="1"/>
  <c r="L13" i="1"/>
  <c r="M13" i="1"/>
  <c r="O13" i="1"/>
  <c r="R13" i="1"/>
  <c r="S13" i="1"/>
  <c r="T13" i="1"/>
  <c r="U13" i="1"/>
  <c r="W13" i="1"/>
  <c r="J14" i="1"/>
  <c r="K14" i="1"/>
  <c r="L14" i="1"/>
  <c r="M14" i="1"/>
  <c r="R15" i="1"/>
  <c r="S15" i="1"/>
  <c r="T15" i="1"/>
  <c r="U15" i="1"/>
  <c r="W15" i="1"/>
  <c r="J16" i="1"/>
  <c r="K16" i="1"/>
  <c r="L16" i="1"/>
  <c r="M16" i="1"/>
  <c r="O16" i="1"/>
  <c r="R16" i="1"/>
  <c r="S16" i="1"/>
  <c r="T16" i="1"/>
  <c r="U16" i="1"/>
  <c r="W16" i="1"/>
  <c r="J17" i="1"/>
  <c r="K17" i="1"/>
  <c r="L17" i="1"/>
  <c r="M17" i="1"/>
  <c r="O17" i="1"/>
  <c r="R17" i="1"/>
  <c r="S17" i="1"/>
  <c r="T17" i="1"/>
  <c r="U17" i="1"/>
  <c r="W17" i="1"/>
  <c r="J18" i="1"/>
  <c r="K18" i="1"/>
  <c r="L18" i="1"/>
  <c r="M18" i="1"/>
  <c r="O18" i="1"/>
  <c r="J19" i="1"/>
  <c r="K19" i="1"/>
  <c r="L19" i="1"/>
  <c r="M19" i="1"/>
  <c r="O19" i="1"/>
  <c r="R19" i="1"/>
  <c r="S19" i="1"/>
  <c r="T19" i="1"/>
  <c r="U19" i="1"/>
  <c r="W19" i="1"/>
  <c r="J20" i="1"/>
  <c r="K20" i="1"/>
  <c r="L20" i="1"/>
  <c r="M20" i="1"/>
  <c r="O20" i="1"/>
  <c r="R20" i="1"/>
  <c r="S20" i="1"/>
  <c r="T20" i="1"/>
  <c r="U20" i="1"/>
  <c r="W20" i="1"/>
  <c r="J21" i="1"/>
  <c r="K21" i="1"/>
  <c r="L21" i="1"/>
  <c r="M21" i="1"/>
  <c r="R21" i="1"/>
  <c r="S21" i="1"/>
  <c r="T21" i="1"/>
  <c r="U21" i="1"/>
  <c r="W21" i="1"/>
  <c r="R22" i="1"/>
  <c r="S22" i="1"/>
  <c r="T22" i="1"/>
  <c r="U22" i="1"/>
  <c r="W22" i="1"/>
  <c r="J23" i="1"/>
  <c r="K23" i="1"/>
  <c r="L23" i="1"/>
  <c r="M23" i="1"/>
  <c r="O23" i="1"/>
  <c r="J24" i="1"/>
  <c r="K24" i="1"/>
  <c r="L24" i="1"/>
  <c r="M24" i="1"/>
  <c r="O24" i="1"/>
  <c r="J25" i="1"/>
  <c r="K25" i="1"/>
  <c r="L25" i="1"/>
  <c r="M25" i="1"/>
  <c r="O25" i="1"/>
  <c r="J26" i="1"/>
  <c r="K26" i="1"/>
  <c r="L26" i="1"/>
  <c r="M26" i="1"/>
  <c r="O26" i="1"/>
  <c r="J27" i="1"/>
  <c r="K27" i="1"/>
  <c r="L27" i="1"/>
  <c r="M27" i="1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<sst xmlns="http://schemas.openxmlformats.org/spreadsheetml/2006/main" count="2100" uniqueCount="237">
  <si>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</si>
  <si>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</si>
  <si>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</si>
  <si>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</si>
  <si>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</si>
  <si>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</si>
  <si>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</si>
  <si>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</si>
  <si>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</si>
  <si>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</si>
  <si>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</si>
  <si>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</si>
  <si>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</si>
  <si>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</si>
  <si>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</si>
  <si>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</si>
  <si>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</si>
  <si>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</si>
  <si>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</si>
  <si>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</si>
  <si>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</si>
  <si>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</si>
  <si>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</si>
  <si>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</si>
  <si>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</si>
  <si>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</si>
  <si>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</si>
  <si>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</si>
  <si>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</si>
  <si>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</si>
  <si>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</si>
  <si>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</si>
  <si>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</si>
  <si>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</si>
  <si>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</si>
  <si>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</si>
  <si>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</si>
  <si>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</si>
  <si>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</si>
  <si>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</si>
  <si>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</si>
  <si>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</si>
  <si>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</si>
  <si>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</si>
  <si>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</si>
  <si>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</si>
  <si>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</si>
  <si>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</si>
  <si>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</si>
  <si>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</si>
  <si>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</si>
  <si>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</si>
  <si>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</si>
  <si>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</si>
  <si>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</si>
  <si>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</si>
  <si>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</si>
  <si>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</si>
  <si>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</si>
  <si>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</si>
  <si>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</si>
  <si>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</si>
  <si>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</si>
  <si>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</si>
  <si>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</si>
  <si>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</si>
  <si>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</si>
  <si>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</si>
  <si>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</si>
  <si>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</si>
  <si>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</si>
  <si>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</si>
  <si>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</si>
  <si>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</si>
  <si>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</si>
  <si>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</si>
  <si>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</si>
  <si>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</si>
  <si>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</si>
  <si>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</si>
  <si>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</si>
  <si>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</si>
  <si>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</si>
  <si>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</si>
  <si>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</si>
  <si>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</si>
  <si>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</si>
  <si>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</si>
  <si>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</si>
  <si>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</si>
  <si>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</si>
  <si>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</si>
  <si>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</si>
  <si>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</si>
  <si>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</si>
  <si>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</si>
  <si>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</si>
  <si>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</si>
  <si>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</si>
  <si>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</si>
  <si>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</si>
  <si>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</si>
  <si>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</si>
  <si>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</si>
  <si>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</si>
  <si>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</si>
  <si>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</si>
  <si>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</si>
  <si>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</si>
  <si>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</si>
  <si>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</si>
  <si>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</si>
  <si>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</si>
  <si>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</si>
  <si>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</si>
  <si>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</si>
  <si>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</si>
  <si>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</si>
  <si>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</si>
  <si>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</si>
  <si>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</si>
  <si>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</si>
  <si>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</si>
  <si>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</si>
  <si>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</si>
  <si>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</si>
  <si>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</si>
  <si>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</si>
  <si>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</si>
  <si>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</si>
  <si>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</si>
  <si>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</si>
  <si>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</si>
  <si>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</si>
  <si>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</si>
  <si>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</si>
  <si>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</si>
  <si>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</si>
  <si>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</si>
  <si>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</si>
  <si>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</si>
  <si>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</si>
  <si>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</si>
  <si>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</si>
  <si>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</si>
  <si>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</si>
  <si>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</si>
  <si>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</si>
  <si>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</si>
  <si>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</si>
  <si>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</si>
  <si>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</si>
  <si>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</si>
  <si>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</si>
  <si>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</si>
  <si>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</si>
  <si>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</si>
  <si>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</si>
  <si>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</si>
  <si>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</si>
  <si>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</si>
  <si>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</si>
  <si>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</si>
  <si>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</si>
  <si>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</si>
  <si>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</si>
  <si>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</si>
  <si>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</si>
  <si>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</si>
  <si>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</si>
  <si>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</si>
  <si>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</si>
  <si>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</si>
  <si>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</si>
  <si>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</si>
  <si>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</si>
  <si>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</si>
  <si>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</si>
  <si>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</si>
  <si>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</si>
  <si>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</si>
  <si>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</si>
  <si>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</si>
  <si>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</si>
  <si>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</si>
  <si>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</si>
  <si>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</si>
  <si>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</si>
  <si>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</si>
  <si>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</si>
  <si>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</si>
  <si>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</si>
  <si>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</si>
  <si>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</si>
  <si>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</si>
  <si>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4/26-5/2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</si>
  <si>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</si>
  <si>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</si>
  <si>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</si>
  <si>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</si>
  <si>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</si>
  <si>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</si>
  <si>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</si>
  <si>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</si>
  <si>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</si>
  <si>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</si>
  <si>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</si>
  <si>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</si>
  <si>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</si>
  <si>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</si>
  <si>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</si>
  <si>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</si>
  <si>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</si>
  <si>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</si>
  <si>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</si>
  <si>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</si>
  <si>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</si>
  <si>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</si>
  <si>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</si>
  <si>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</si>
  <si>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</si>
  <si>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</si>
  <si>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</si>
  <si>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</si>
  <si>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</si>
  <si>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</si>
  <si>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</si>
  <si>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Week ending 05/30</t>
  </si>
  <si>
    <t xml:space="preserve">-  AEP transition work was the priority this week due to June 1 transition.       </t>
  </si>
  <si>
    <t xml:space="preserve"> going live June 8.       </t>
  </si>
  <si>
    <t xml:space="preserve">and other risk aggregation issues.       </t>
  </si>
  <si>
    <t xml:space="preserve">- Held 1st of three RAC / Risk Management meetings to review risk policy            </t>
  </si>
  <si>
    <t xml:space="preserve">- Progress on Operational DPR Reporting.       </t>
  </si>
  <si>
    <t xml:space="preserve"> Team.</t>
  </si>
  <si>
    <t xml:space="preserve">-  Working on Seoul SK Gas joint venture issue with the Global Assets               </t>
  </si>
  <si>
    <t xml:space="preserve">-  Agreed review process for Merchant Portfolio with Commercial and RAC.       </t>
  </si>
  <si>
    <t xml:space="preserve">-  Unify testing being finalized; dry run conversion this weekend, on track for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</si>
</sst>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applyNumberFormat="1" applyFont="1" applyBorder="1" applyAlignment="1">
      <alignment horizontal="left" indent="4"/>
    </xf>
    <xf numFmtId="3" fontId="0" fillId="6" borderId="0" xfId="0" applyNumberFormat="1" applyFill="1" applyAlignment="1">
      <alignment horizontal="right"/>
    </xf>
    <xf numFmtId="0" fontId="0" fillId="0" borderId="6" xfId="0" applyBorder="1"/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5" borderId="18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72" fontId="0" fillId="2" borderId="18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37" fontId="0" fillId="0" borderId="20" xfId="1" applyNumberFormat="1" applyFont="1" applyBorder="1" applyAlignment="1">
      <alignment horizontal="center"/>
    </xf>
    <xf numFmtId="37" fontId="0" fillId="0" borderId="21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2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5" borderId="28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2" borderId="28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37" fontId="0" fillId="0" borderId="30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591287918192709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77386375457814"/>
          <c:y val="0.12393913632069783"/>
          <c:w val="0.88207784191391403"/>
          <c:h val="0.745332614312141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96275847402488"/>
                  <c:y val="0.786079727623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19-48AC-8096-5BC84B7BB6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05754171994463"/>
                  <c:y val="0.79626650595078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9-48AC-8096-5BC84B7BB6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8629998898293"/>
                  <c:y val="0.80645328427851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19-48AC-8096-5BC84B7BB6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53011440475785"/>
                  <c:y val="0.79966209872669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19-48AC-8096-5BC84B7BB6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05256638166892"/>
                  <c:y val="0.79626650595078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19-48AC-8096-5BC84B7BB6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Data!$W$23:$AA$23</c:f>
              <c:numCache>
                <c:formatCode>#,##0</c:formatCode>
                <c:ptCount val="5"/>
                <c:pt idx="0">
                  <c:v>477</c:v>
                </c:pt>
                <c:pt idx="1">
                  <c:v>357</c:v>
                </c:pt>
                <c:pt idx="2">
                  <c:v>430</c:v>
                </c:pt>
                <c:pt idx="3">
                  <c:v>532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9-48AC-8096-5BC84B7BB674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23944578393729"/>
                  <c:y val="0.5415970477575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19-48AC-8096-5BC84B7BB6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647889156787458"/>
                  <c:y val="0.5925309393962129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19-48AC-8096-5BC84B7BB6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528434973775926"/>
                  <c:y val="0.5365036585937056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19-48AC-8096-5BC84B7BB6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9514642526878"/>
                  <c:y val="0.4804763777911983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19-48AC-8096-5BC84B7BB6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47391622959865"/>
                  <c:y val="0.5432948441455247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19-48AC-8096-5BC84B7BB674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Data!$W$26:$AA$26</c:f>
              <c:numCache>
                <c:formatCode>#,##0</c:formatCode>
                <c:ptCount val="5"/>
                <c:pt idx="0">
                  <c:v>2744</c:v>
                </c:pt>
                <c:pt idx="1">
                  <c:v>2320</c:v>
                </c:pt>
                <c:pt idx="2">
                  <c:v>2922</c:v>
                </c:pt>
                <c:pt idx="3">
                  <c:v>3442</c:v>
                </c:pt>
                <c:pt idx="4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9-48AC-8096-5BC84B7BB674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987496588355926"/>
                  <c:y val="0.31748792454754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19-48AC-8096-5BC84B7BB6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924643643939142"/>
                  <c:y val="0.40916892949709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19-48AC-8096-5BC84B7BB6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962422587828489"/>
                  <c:y val="0.29541657150412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19-48AC-8096-5BC84B7BB6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00833420023961"/>
                  <c:y val="0.21562014127025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19-48AC-8096-5BC84B7BB6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082011125318564"/>
                  <c:y val="0.29881216428003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19-48AC-8096-5BC84B7BB6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Data!$W$29:$AA$29</c:f>
              <c:numCache>
                <c:formatCode>#,##0</c:formatCode>
                <c:ptCount val="5"/>
                <c:pt idx="0">
                  <c:v>31</c:v>
                </c:pt>
                <c:pt idx="1">
                  <c:v>12</c:v>
                </c:pt>
                <c:pt idx="2">
                  <c:v>39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19-48AC-8096-5BC84B7BB674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93748294177963"/>
                  <c:y val="0.320883517323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19-48AC-8096-5BC84B7BB6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031527238067313"/>
                  <c:y val="0.41086672588505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19-48AC-8096-5BC84B7BB6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541005562659277"/>
                  <c:y val="0.3106967389957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19-48AC-8096-5BC84B7BB6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949851998945127"/>
                  <c:y val="0.21562014127025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19-48AC-8096-5BC84B7BB6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616563450437982"/>
                  <c:y val="0.31409233177163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19-48AC-8096-5BC84B7BB6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Data!$W$32:$AA$32</c:f>
              <c:numCache>
                <c:formatCode>#,##0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26</c:v>
                </c:pt>
                <c:pt idx="3">
                  <c:v>36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19-48AC-8096-5BC84B7BB674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440306497113875"/>
                  <c:y val="0.2835319967884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19-48AC-8096-5BC84B7BB6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49784821705844"/>
                  <c:y val="0.363328427022319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19-48AC-8096-5BC84B7BB6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73097511793443"/>
                  <c:y val="0.26655403290889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19-48AC-8096-5BC84B7BB6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68741470889806"/>
                  <c:y val="0.17147743518343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19-48AC-8096-5BC84B7BB6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92686049283529"/>
                  <c:y val="0.259762847357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19-48AC-8096-5BC84B7BB6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Data!$W$35:$AA$35</c:f>
              <c:numCache>
                <c:formatCode>#,##0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19-48AC-8096-5BC84B7BB6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940320"/>
        <c:axId val="1"/>
        <c:axId val="0"/>
      </c:bar3DChart>
      <c:catAx>
        <c:axId val="1819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4032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53461950235869"/>
          <c:y val="0.93378801337512063"/>
          <c:w val="0.82075692242257248"/>
          <c:h val="5.26316880265977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590633283018464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496089511771451"/>
          <c:y val="0.12733472909660737"/>
          <c:w val="0.86614373033894487"/>
          <c:h val="0.760612781803734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20509859074789"/>
                  <c:y val="0.5704595863528009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C1-4A3D-8796-71699D3D82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43384465853682"/>
                  <c:y val="0.6179978852155344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C1-4A3D-8796-71699D3D82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921375003171914"/>
                  <c:y val="0.6112066996637153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C1-4A3D-8796-71699D3D82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11962149272918"/>
                  <c:y val="0.604415514111896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C1-4A3D-8796-71699D3D82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4991330104274"/>
                  <c:y val="0.6112066996637153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C1-4A3D-8796-71699D3D82A1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Data!$W$12:$AA$12</c:f>
              <c:numCache>
                <c:formatCode>#,##0</c:formatCode>
                <c:ptCount val="5"/>
                <c:pt idx="0">
                  <c:v>20552</c:v>
                </c:pt>
                <c:pt idx="1">
                  <c:v>17060</c:v>
                </c:pt>
                <c:pt idx="2">
                  <c:v>18249</c:v>
                </c:pt>
                <c:pt idx="3">
                  <c:v>18093</c:v>
                </c:pt>
                <c:pt idx="4">
                  <c:v>17677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1-4A3D-8796-71699D3D82A1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95316641509232"/>
                  <c:y val="0.2546694581932147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C1-4A3D-8796-71699D3D82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43384465853682"/>
                  <c:y val="0.3565372414705005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C1-4A3D-8796-71699D3D82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06413646685027"/>
                  <c:y val="0.3293724992632243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C1-4A3D-8796-71699D3D82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45684621873359"/>
                  <c:y val="0.3259769064873148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C1-4A3D-8796-71699D3D82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19875399564946"/>
                  <c:y val="0.3514438523066363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C1-4A3D-8796-71699D3D82A1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Data!$W$15:$AA$15</c:f>
              <c:numCache>
                <c:formatCode>#,##0</c:formatCode>
                <c:ptCount val="5"/>
                <c:pt idx="0">
                  <c:v>6088</c:v>
                </c:pt>
                <c:pt idx="1">
                  <c:v>4946</c:v>
                </c:pt>
                <c:pt idx="2">
                  <c:v>4960</c:v>
                </c:pt>
                <c:pt idx="3">
                  <c:v>5325</c:v>
                </c:pt>
                <c:pt idx="4">
                  <c:v>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C1-4A3D-8796-71699D3D8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111912"/>
        <c:axId val="1"/>
        <c:axId val="0"/>
      </c:bar3DChart>
      <c:catAx>
        <c:axId val="18111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1912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80401421939796"/>
          <c:y val="0.94227699531489428"/>
          <c:w val="0.24409505127733902"/>
          <c:h val="4.92360952506881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944794821955012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732912455292343E-2"/>
          <c:y val="0.13095259844115123"/>
          <c:w val="0.90937258694860557"/>
          <c:h val="0.7551032949074175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97125771004495"/>
                  <c:y val="0.82142993567631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2B-4BE0-BC85-F037DDF5E0A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384156844449757"/>
                  <c:y val="0.76870875968052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B-4BE0-BC85-F037DDF5E0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256746980767593"/>
                  <c:y val="0.81972925257967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2B-4BE0-BC85-F037DDF5E0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Data!$W$43:$AA$43</c:f>
              <c:numCache>
                <c:formatCode>#,##0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B-4BE0-BC85-F037DDF5E0AB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5795647385007"/>
                  <c:y val="0.75850466110069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2B-4BE0-BC85-F037DDF5E0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Data!$W$46:$AA$46</c:f>
              <c:numCache>
                <c:formatCode>#,##0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2B-4BE0-BC85-F037DDF5E0AB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290745995952"/>
                  <c:y val="0.49830014731502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2B-4BE0-BC85-F037DDF5E0A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11759433472254"/>
                  <c:y val="0.5408172247309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2B-4BE0-BC85-F037DDF5E0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Data!$W$49:$AA$49</c:f>
              <c:numCache>
                <c:formatCode>#,##0</c:formatCode>
                <c:ptCount val="5"/>
                <c:pt idx="0">
                  <c:v>131</c:v>
                </c:pt>
                <c:pt idx="1">
                  <c:v>102</c:v>
                </c:pt>
                <c:pt idx="2">
                  <c:v>121</c:v>
                </c:pt>
                <c:pt idx="3">
                  <c:v>67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2B-4BE0-BC85-F037DDF5E0AB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511566708131932"/>
                  <c:y val="0.3401366193276655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2B-4BE0-BC85-F037DDF5E0A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869523181981998"/>
                  <c:y val="0.4013612108066452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2B-4BE0-BC85-F037DDF5E0A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37767078731621"/>
                  <c:y val="0.2653065630755791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2B-4BE0-BC85-F037DDF5E0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281282615454263"/>
                  <c:y val="0.3469393517142188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2B-4BE0-BC85-F037DDF5E0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00069792149913"/>
                  <c:y val="0.4693885346721783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2B-4BE0-BC85-F037DDF5E0AB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Data!$W$52:$AA$52</c:f>
              <c:numCache>
                <c:formatCode>#,##0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B-4BE0-BC85-F037DDF5E0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091128"/>
        <c:axId val="1"/>
        <c:axId val="0"/>
      </c:bar3DChart>
      <c:catAx>
        <c:axId val="18209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91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192078422224884"/>
          <c:y val="0.94047775244099507"/>
          <c:w val="0.54992463872905539"/>
          <c:h val="4.93198098025114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61260083816645"/>
          <c:y val="2.2071353043411943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2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4656660219134"/>
          <c:y val="9.168100494955729E-2"/>
          <c:w val="0.88959161818181132"/>
          <c:h val="0.8030576915026037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92462124435712"/>
                  <c:y val="0.2376914943136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F6-4EB3-A7FB-D8535B0CCAB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00382269503277"/>
                  <c:y val="0.2835319967884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6-4EB3-A7FB-D8535B0CCA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19657362991211"/>
                  <c:y val="0.2801364040125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F6-4EB3-A7FB-D8535B0CCAB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23474435847309"/>
                  <c:y val="0.10865896882910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F6-4EB3-A7FB-D8535B0CCA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73665570598933"/>
                  <c:y val="0.164686249631612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F6-4EB3-A7FB-D8535B0CCA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Data!$W$62:$AA$62</c:f>
              <c:numCache>
                <c:formatCode>#,##0</c:formatCode>
                <c:ptCount val="5"/>
                <c:pt idx="0">
                  <c:v>4660.280191529997</c:v>
                </c:pt>
                <c:pt idx="1">
                  <c:v>4226.5836308100033</c:v>
                </c:pt>
                <c:pt idx="2">
                  <c:v>4371.7276664399988</c:v>
                </c:pt>
                <c:pt idx="3">
                  <c:v>5698.3712623199981</c:v>
                </c:pt>
                <c:pt idx="4">
                  <c:v>5240.3550066800044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6-4EB3-A7FB-D8535B0CC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085224"/>
        <c:axId val="1"/>
        <c:axId val="0"/>
      </c:bar3DChart>
      <c:catAx>
        <c:axId val="18208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8522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56202743391155"/>
          <c:y val="0.94397479170284926"/>
          <c:w val="0.57097901734364476"/>
          <c:h val="4.75382988627334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68753296141257"/>
          <c:y val="4.25170774159581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125017523788962"/>
          <c:y val="0.11904781676468296"/>
          <c:w val="0.85937614739094392"/>
          <c:h val="0.775511492067077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75002503398423"/>
                  <c:y val="0.54591927402090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8-446D-B7E7-7784D3E5A2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00004673010389"/>
                  <c:y val="0.62245001336962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98-446D-B7E7-7784D3E5A2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5069260689699"/>
                  <c:y val="0.54251790782762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98-446D-B7E7-7784D3E5A2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3759137404245"/>
                  <c:y val="0.50170151350830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98-446D-B7E7-7784D3E5A2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656360358147141"/>
                  <c:y val="0.53231380924779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98-446D-B7E7-7784D3E5A2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Data!$W$71:$AA$71</c:f>
              <c:numCache>
                <c:formatCode>#,##0</c:formatCode>
                <c:ptCount val="5"/>
                <c:pt idx="0">
                  <c:v>160871.1560899998</c:v>
                </c:pt>
                <c:pt idx="1">
                  <c:v>122928.78282999995</c:v>
                </c:pt>
                <c:pt idx="2">
                  <c:v>169849.40923000019</c:v>
                </c:pt>
                <c:pt idx="3">
                  <c:v>310566.31707999966</c:v>
                </c:pt>
                <c:pt idx="4">
                  <c:v>169987.8798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8-446D-B7E7-7784D3E5A290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593788176825952"/>
                  <c:y val="0.23979631662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98-446D-B7E7-7784D3E5A2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5781311124644825"/>
                  <c:y val="0.38775574603353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98-446D-B7E7-7784D3E5A2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0156330317366069"/>
                  <c:y val="0.2261908518528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98-446D-B7E7-7784D3E5A2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81260389103456"/>
                  <c:y val="0.139456013924342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98-446D-B7E7-7784D3E5A2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093871623440048"/>
                  <c:y val="0.21768743636970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98-446D-B7E7-7784D3E5A2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Data!$W$72:$AA$72</c:f>
              <c:numCache>
                <c:formatCode>#,##0</c:formatCode>
                <c:ptCount val="5"/>
                <c:pt idx="0">
                  <c:v>5954.4979999999996</c:v>
                </c:pt>
                <c:pt idx="1">
                  <c:v>500</c:v>
                </c:pt>
                <c:pt idx="2">
                  <c:v>2082</c:v>
                </c:pt>
                <c:pt idx="3">
                  <c:v>735.5</c:v>
                </c:pt>
                <c:pt idx="4">
                  <c:v>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98-446D-B7E7-7784D3E5A290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593781501096822"/>
                  <c:y val="0.192177189920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98-446D-B7E7-7784D3E5A2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218802362750338"/>
                  <c:y val="0.35544276719741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98-446D-B7E7-7784D3E5A2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43823224403876"/>
                  <c:y val="0.1666669434705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98-446D-B7E7-7784D3E5A2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71884575498968"/>
                  <c:y val="0.10544235199157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98-446D-B7E7-7784D3E5A2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00116825259744"/>
                  <c:y val="0.180272408243662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98-446D-B7E7-7784D3E5A2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Data!$W$73:$AA$73</c:f>
              <c:numCache>
                <c:formatCode>#,##0</c:formatCode>
                <c:ptCount val="5"/>
                <c:pt idx="0">
                  <c:v>27.5</c:v>
                </c:pt>
                <c:pt idx="1">
                  <c:v>75</c:v>
                </c:pt>
                <c:pt idx="2">
                  <c:v>45.75</c:v>
                </c:pt>
                <c:pt idx="3">
                  <c:v>57.5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98-446D-B7E7-7784D3E5A2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087192"/>
        <c:axId val="1"/>
        <c:axId val="0"/>
      </c:bar3DChart>
      <c:catAx>
        <c:axId val="18208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87192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687512934225187E-2"/>
          <c:y val="0.92517160457125014"/>
          <c:w val="0.85937614739094392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6405625524800589"/>
          <c:y val="4.591844360923484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827988039703147"/>
          <c:y val="0.11904781676468296"/>
          <c:w val="0.87250613072095939"/>
          <c:h val="0.7244909991679275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586838348104942"/>
                  <c:y val="0.7295930484578424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AA-4FAB-8B13-E57842B8D1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30353884827581"/>
                  <c:y val="0.7261916822645658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AA-4FAB-8B13-E57842B8D1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83271972995201"/>
                  <c:y val="0.7823142244536307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AA-4FAB-8B13-E57842B8D1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49333786863553"/>
                  <c:y val="0.7772121751637156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AA-4FAB-8B13-E57842B8D1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00069792149913"/>
                  <c:y val="0.7840149075502689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AA-4FAB-8B13-E57842B8D147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Data!$W$66:$AA$66</c:f>
              <c:numCache>
                <c:formatCode>#,##0</c:formatCode>
                <c:ptCount val="5"/>
                <c:pt idx="0">
                  <c:v>41496</c:v>
                </c:pt>
                <c:pt idx="1">
                  <c:v>43480</c:v>
                </c:pt>
                <c:pt idx="2">
                  <c:v>6180</c:v>
                </c:pt>
                <c:pt idx="3">
                  <c:v>12570</c:v>
                </c:pt>
                <c:pt idx="4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A-4FAB-8B13-E57842B8D147}"/>
            </c:ext>
          </c:extLst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65176942413791"/>
                  <c:y val="0.46088511918898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AA-4FAB-8B13-E57842B8D1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869523181981998"/>
                  <c:y val="0.653062309109117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AA-4FAB-8B13-E57842B8D1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1303871870464"/>
                  <c:y val="0.7568039780040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AA-4FAB-8B13-E57842B8D1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359621209763098"/>
                  <c:y val="0.55612337260073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AA-4FAB-8B13-E57842B8D1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024798152176894"/>
                  <c:y val="0.74830056252086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AA-4FAB-8B13-E57842B8D1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Data!$W$67:$AA$67</c:f>
              <c:numCache>
                <c:formatCode>#,##0</c:formatCode>
                <c:ptCount val="5"/>
                <c:pt idx="0">
                  <c:v>170192</c:v>
                </c:pt>
                <c:pt idx="1">
                  <c:v>17427</c:v>
                </c:pt>
                <c:pt idx="2">
                  <c:v>13890</c:v>
                </c:pt>
                <c:pt idx="3">
                  <c:v>155545</c:v>
                </c:pt>
                <c:pt idx="4">
                  <c:v>23943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AA-4FAB-8B13-E57842B8D147}"/>
            </c:ext>
          </c:extLst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433228113823086"/>
                  <c:y val="0.20578265469323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AA-4FAB-8B13-E57842B8D1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15912947700139"/>
                  <c:y val="0.60714386549988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AA-4FAB-8B13-E57842B8D1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59428484422776"/>
                  <c:y val="0.67347050626877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AA-4FAB-8B13-E57842B8D1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95723552581688"/>
                  <c:y val="0.3265311545545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AA-4FAB-8B13-E57842B8D1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10357215049458"/>
                  <c:y val="0.69728006962171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AA-4FAB-8B13-E57842B8D1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Data!$W$68:$AA$68</c:f>
              <c:numCache>
                <c:formatCode>#,##0</c:formatCode>
                <c:ptCount val="5"/>
                <c:pt idx="0">
                  <c:v>26520.525000000001</c:v>
                </c:pt>
                <c:pt idx="1">
                  <c:v>17873.852999999999</c:v>
                </c:pt>
                <c:pt idx="2">
                  <c:v>49474.929000000004</c:v>
                </c:pt>
                <c:pt idx="3">
                  <c:v>20144.013999999999</c:v>
                </c:pt>
                <c:pt idx="4">
                  <c:v>17176.268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AA-4FAB-8B13-E57842B8D147}"/>
            </c:ext>
          </c:extLst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265947843775096"/>
                  <c:y val="1.19047816764682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AA-4FAB-8B13-E57842B8D1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341219483748092"/>
                  <c:y val="1.19047816764682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AA-4FAB-8B13-E57842B8D1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88310358677648"/>
                  <c:y val="0.56122542189064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0AA-4FAB-8B13-E57842B8D1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56554255427271"/>
                  <c:y val="0.222789485659620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AA-4FAB-8B13-E57842B8D1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946459557868037"/>
                  <c:y val="0.60034113311332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AA-4FAB-8B13-E57842B8D1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Data!$W$69:$AA$69</c:f>
              <c:numCache>
                <c:formatCode>#,##0</c:formatCode>
                <c:ptCount val="5"/>
                <c:pt idx="2">
                  <c:v>2758</c:v>
                </c:pt>
                <c:pt idx="3">
                  <c:v>6549.8396000000002</c:v>
                </c:pt>
                <c:pt idx="4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AA-4FAB-8B13-E57842B8D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090472"/>
        <c:axId val="1"/>
        <c:axId val="0"/>
      </c:bar3DChart>
      <c:catAx>
        <c:axId val="18209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90472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33228113823086"/>
          <c:y val="0.92006955528133527"/>
          <c:w val="0.64055467695535229"/>
          <c:h val="5.61225421890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87294526427995"/>
          <c:y val="2.210888025629826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0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6324147174513191E-2"/>
          <c:y val="0.10034030270166135"/>
          <c:w val="0.91433213043753558"/>
          <c:h val="0.7942190061300989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01282919836714"/>
                  <c:y val="0.38605506293690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26-481F-8A9A-68BB3AEDF4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267984445699801"/>
                  <c:y val="0.3809530136469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26-481F-8A9A-68BB3AEDF4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2503093119879"/>
                  <c:y val="0.47278990086545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6-481F-8A9A-68BB3AEDF4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69173245706186"/>
                  <c:y val="0.4540823868024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26-481F-8A9A-68BB3AEDF4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04542508223137"/>
                  <c:y val="0.21258538707979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26-481F-8A9A-68BB3AEDF4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Data!$W$63:$AA$63</c:f>
              <c:numCache>
                <c:formatCode>#,##0</c:formatCode>
                <c:ptCount val="5"/>
                <c:pt idx="0">
                  <c:v>55.72244239000004</c:v>
                </c:pt>
                <c:pt idx="1">
                  <c:v>57.430294329999981</c:v>
                </c:pt>
                <c:pt idx="2">
                  <c:v>44.784324360000014</c:v>
                </c:pt>
                <c:pt idx="3">
                  <c:v>49.627620599999986</c:v>
                </c:pt>
                <c:pt idx="4">
                  <c:v>80.046289300000012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6-481F-8A9A-68BB3AEDF4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586776"/>
        <c:axId val="1"/>
        <c:axId val="0"/>
      </c:bar3DChart>
      <c:catAx>
        <c:axId val="18258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6776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479806162586211"/>
          <c:y val="0.94387911863427165"/>
          <c:w val="0.5638641076974239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156296938720433"/>
          <c:y val="2.87162221374969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2812677324055"/>
          <c:y val="0.1283784048499865"/>
          <c:w val="0.85781364530477866"/>
          <c:h val="0.7584461023374201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68773990901554"/>
                  <c:y val="0.55743254737494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EE-4E11-BAC4-2692A1D4E4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937568008990486"/>
                  <c:y val="0.57094606367493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E-4E11-BAC4-2692A1D4E4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68860775380215"/>
                  <c:y val="0.57939201136243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E-4E11-BAC4-2692A1D4E4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Data!$W$21:$AA$21</c:f>
              <c:numCache>
                <c:formatCode>_(* #,##0_);_(* \(#,##0\);_(* "-"??_);_(@_)</c:formatCode>
                <c:ptCount val="5"/>
                <c:pt idx="0">
                  <c:v>20089</c:v>
                </c:pt>
                <c:pt idx="1">
                  <c:v>16990</c:v>
                </c:pt>
                <c:pt idx="2">
                  <c:v>18272</c:v>
                </c:pt>
                <c:pt idx="3">
                  <c:v>18363</c:v>
                </c:pt>
                <c:pt idx="4">
                  <c:v>17337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E-4E11-BAC4-2692A1D4E411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968787342359813"/>
                  <c:y val="0.27364870507497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EE-4E11-BAC4-2692A1D4E4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281307786780265"/>
                  <c:y val="0.3547298028749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EE-4E11-BAC4-2692A1D4E4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375079274283393"/>
                  <c:y val="0.31081087489996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EE-4E11-BAC4-2692A1D4E4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093851596252671"/>
                  <c:y val="0.30405411674996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EE-4E11-BAC4-2692A1D4E4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593868285575483"/>
                  <c:y val="0.342905476112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EE-4E11-BAC4-2692A1D4E4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Data!$W$41:$AA$41</c:f>
              <c:numCache>
                <c:formatCode>_(* #,##0_);_(* \(#,##0\);_(* "-"??_);_(@_)</c:formatCode>
                <c:ptCount val="5"/>
                <c:pt idx="0">
                  <c:v>1030</c:v>
                </c:pt>
                <c:pt idx="1">
                  <c:v>1166</c:v>
                </c:pt>
                <c:pt idx="2">
                  <c:v>1342</c:v>
                </c:pt>
                <c:pt idx="3">
                  <c:v>1599</c:v>
                </c:pt>
                <c:pt idx="4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E-4E11-BAC4-2692A1D4E411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812530458014149"/>
                  <c:y val="0.2280405875624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EE-4E11-BAC4-2692A1D4E4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437551319667673"/>
                  <c:y val="0.29898654813746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EE-4E11-BAC4-2692A1D4E4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37571346855051"/>
                  <c:y val="0.26182437831247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EE-4E11-BAC4-2692A1D4E4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937594711907004"/>
                  <c:y val="0.2466216724749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EE-4E11-BAC4-2692A1D4E4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031366199410132"/>
                  <c:y val="0.2939189795249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EE-4E11-BAC4-2692A1D4E4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Data!$W$58:$AA$58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EE-4E11-BAC4-2692A1D4E4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593008"/>
        <c:axId val="1"/>
        <c:axId val="0"/>
      </c:bar3DChart>
      <c:catAx>
        <c:axId val="18259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75003170971336"/>
          <c:y val="0.94256776192490088"/>
          <c:w val="0.55937574684719626"/>
          <c:h val="4.8986496587494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EF0-459B-A9D8-17AF25BCB805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F0-459B-A9D8-17AF25BCB805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EF0-459B-A9D8-17AF25BCB805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EF0-459B-A9D8-17AF25BCB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312224"/>
        <c:axId val="1"/>
        <c:axId val="0"/>
      </c:bar3DChart>
      <c:catAx>
        <c:axId val="1813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30</xdr:row>
      <xdr:rowOff>0</xdr:rowOff>
    </xdr:from>
    <xdr:to>
      <xdr:col>16</xdr:col>
      <xdr:colOff>1805940</xdr:colOff>
      <xdr:row>58</xdr:row>
      <xdr:rowOff>7620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579120</xdr:colOff>
      <xdr:row>58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</xdr:colOff>
      <xdr:row>30</xdr:row>
      <xdr:rowOff>7620</xdr:rowOff>
    </xdr:from>
    <xdr:to>
      <xdr:col>23</xdr:col>
      <xdr:colOff>22860</xdr:colOff>
      <xdr:row>58</xdr:row>
      <xdr:rowOff>7620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59</xdr:row>
      <xdr:rowOff>0</xdr:rowOff>
    </xdr:from>
    <xdr:to>
      <xdr:col>5</xdr:col>
      <xdr:colOff>579120</xdr:colOff>
      <xdr:row>87</xdr:row>
      <xdr:rowOff>7620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274320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68580</xdr:colOff>
      <xdr:row>59</xdr:row>
      <xdr:rowOff>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716280</xdr:colOff>
      <xdr:row>0</xdr:row>
      <xdr:rowOff>68580</xdr:rowOff>
    </xdr:from>
    <xdr:to>
      <xdr:col>22</xdr:col>
      <xdr:colOff>716280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4740" y="68580"/>
          <a:ext cx="79248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632460</xdr:colOff>
      <xdr:row>59</xdr:row>
      <xdr:rowOff>7620</xdr:rowOff>
    </xdr:from>
    <xdr:to>
      <xdr:col>11</xdr:col>
      <xdr:colOff>198120</xdr:colOff>
      <xdr:row>87</xdr:row>
      <xdr:rowOff>7620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655320</xdr:colOff>
      <xdr:row>30</xdr:row>
      <xdr:rowOff>0</xdr:rowOff>
    </xdr:from>
    <xdr:to>
      <xdr:col>11</xdr:col>
      <xdr:colOff>205740</xdr:colOff>
      <xdr:row>58</xdr:row>
      <xdr:rowOff>30480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0.49804</cdr:x>
      <cdr:y>0.50464</cdr:y>
    </cdr:from>
    <cdr:to>
      <cdr:x>0.52592</cdr:x>
      <cdr:y>0.54491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4935" y="2266208"/>
          <a:ext cx="135297" cy="1810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3" zoomScale="75" zoomScaleNormal="75" workbookViewId="0">
      <selection activeCell="V26" sqref="V26"/>
    </sheetView>
  </sheetViews>
  <sheetFormatPr defaultRowHeight="13.2" x14ac:dyDescent="0.25"/>
  <cols>
    <col min="1" max="1" width="13.109375" customWidth="1"/>
    <col min="2" max="2" width="12.6640625" customWidth="1"/>
    <col min="3" max="3" width="12.5546875" customWidth="1"/>
    <col min="4" max="4" width="14.44140625" customWidth="1"/>
    <col min="5" max="5" width="9.33203125" customWidth="1"/>
    <col min="6" max="6" width="15.6640625" customWidth="1"/>
    <col min="7" max="7" width="11.88671875" customWidth="1"/>
    <col min="8" max="8" width="3.33203125" customWidth="1"/>
    <col min="9" max="9" width="24.109375" customWidth="1"/>
    <col min="10" max="10" width="11.6640625" customWidth="1"/>
    <col min="11" max="11" width="11" customWidth="1"/>
    <col min="12" max="12" width="10.88671875" customWidth="1"/>
    <col min="13" max="13" width="11.5546875" customWidth="1"/>
    <col min="14" max="14" width="12.6640625" customWidth="1"/>
    <col min="15" max="15" width="11" customWidth="1"/>
    <col min="16" max="16" width="2.33203125" customWidth="1"/>
    <col min="17" max="17" width="26.6640625" customWidth="1"/>
    <col min="18" max="18" width="13.6640625" customWidth="1"/>
    <col min="19" max="19" width="12.6640625" customWidth="1"/>
    <col min="20" max="20" width="12" customWidth="1"/>
    <col min="21" max="21" width="11.5546875" bestFit="1" customWidth="1"/>
    <col min="22" max="22" width="11.5546875" customWidth="1"/>
    <col min="23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12" t="s">
        <v>63</v>
      </c>
      <c r="K8" s="212"/>
      <c r="L8" s="212"/>
      <c r="M8" s="212"/>
      <c r="N8" s="212"/>
      <c r="O8" s="213"/>
      <c r="P8" s="41"/>
      <c r="Q8" s="38"/>
      <c r="R8" s="212" t="s">
        <v>204</v>
      </c>
      <c r="S8" s="212"/>
      <c r="T8" s="212"/>
      <c r="U8" s="212"/>
      <c r="V8" s="212"/>
      <c r="W8" s="213"/>
    </row>
    <row r="9" spans="1:23" ht="6.75" customHeight="1" x14ac:dyDescent="0.3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8" x14ac:dyDescent="0.3">
      <c r="A10" s="130" t="s">
        <v>194</v>
      </c>
      <c r="B10" s="131"/>
      <c r="C10" s="131"/>
      <c r="D10" s="131"/>
      <c r="E10" s="42"/>
      <c r="F10" s="42"/>
      <c r="G10" s="43"/>
      <c r="H10" s="44"/>
      <c r="I10" s="45"/>
      <c r="J10" s="122" t="s">
        <v>195</v>
      </c>
      <c r="K10" s="122" t="s">
        <v>206</v>
      </c>
      <c r="L10" s="122" t="s">
        <v>209</v>
      </c>
      <c r="M10" s="122" t="s">
        <v>222</v>
      </c>
      <c r="N10" s="122" t="s">
        <v>225</v>
      </c>
      <c r="O10" s="79" t="s">
        <v>31</v>
      </c>
      <c r="P10" s="46"/>
      <c r="Q10" s="45"/>
      <c r="R10" s="122" t="s">
        <v>195</v>
      </c>
      <c r="S10" s="122" t="s">
        <v>206</v>
      </c>
      <c r="T10" s="122" t="s">
        <v>209</v>
      </c>
      <c r="U10" s="122" t="s">
        <v>222</v>
      </c>
      <c r="V10" s="122" t="s">
        <v>225</v>
      </c>
      <c r="W10" s="79" t="s">
        <v>31</v>
      </c>
    </row>
    <row r="11" spans="1:23" ht="16.8" x14ac:dyDescent="0.3">
      <c r="A11" s="173"/>
      <c r="B11" s="132"/>
      <c r="C11" s="129"/>
      <c r="D11" s="129"/>
      <c r="E11" s="35"/>
      <c r="F11" s="35"/>
      <c r="G11" s="36"/>
      <c r="H11" s="41"/>
      <c r="I11" s="47" t="s">
        <v>95</v>
      </c>
      <c r="O11" s="36"/>
      <c r="P11" s="41"/>
      <c r="Q11" s="121" t="s">
        <v>134</v>
      </c>
      <c r="W11" s="36"/>
    </row>
    <row r="12" spans="1:23" s="16" customFormat="1" ht="16.8" x14ac:dyDescent="0.3">
      <c r="A12" s="159" t="s">
        <v>228</v>
      </c>
      <c r="B12" s="123"/>
      <c r="C12" s="123"/>
      <c r="D12" s="123"/>
      <c r="E12" s="48"/>
      <c r="F12" s="48"/>
      <c r="G12" s="49"/>
      <c r="H12" s="50"/>
      <c r="I12" s="51" t="s">
        <v>64</v>
      </c>
      <c r="J12" s="123">
        <f>Data!W12</f>
        <v>20552</v>
      </c>
      <c r="K12" s="123">
        <f>Data!X12</f>
        <v>17060</v>
      </c>
      <c r="L12" s="123">
        <f>Data!Y12</f>
        <v>18249</v>
      </c>
      <c r="M12" s="123">
        <f>Data!Z12</f>
        <v>18093</v>
      </c>
      <c r="N12" s="205">
        <v>17677</v>
      </c>
      <c r="O12" s="124">
        <f>SUM(J12:N12)</f>
        <v>91631</v>
      </c>
      <c r="P12" s="50"/>
      <c r="Q12" s="51" t="s">
        <v>156</v>
      </c>
      <c r="R12" s="126">
        <f>Data!W62</f>
        <v>4660.280191529997</v>
      </c>
      <c r="S12" s="126">
        <f>Data!X62</f>
        <v>4226.5836308100033</v>
      </c>
      <c r="T12" s="126">
        <f>Data!Y62</f>
        <v>4371.7276664399988</v>
      </c>
      <c r="U12" s="126">
        <f>Data!Z62</f>
        <v>5698.3712623199981</v>
      </c>
      <c r="V12" s="209">
        <v>5240</v>
      </c>
      <c r="W12" s="124">
        <f>SUM(R12:V12)</f>
        <v>24196.962751099996</v>
      </c>
    </row>
    <row r="13" spans="1:23" s="16" customFormat="1" ht="16.8" x14ac:dyDescent="0.3">
      <c r="A13" s="204"/>
      <c r="C13" s="123"/>
      <c r="D13" s="123"/>
      <c r="E13" s="48"/>
      <c r="F13" s="48"/>
      <c r="G13" s="49"/>
      <c r="H13" s="50"/>
      <c r="I13" s="51" t="s">
        <v>71</v>
      </c>
      <c r="J13" s="123">
        <f>Data!W15</f>
        <v>6088</v>
      </c>
      <c r="K13" s="123">
        <f>Data!X15</f>
        <v>4946</v>
      </c>
      <c r="L13" s="123">
        <f>Data!Y15</f>
        <v>4960</v>
      </c>
      <c r="M13" s="123">
        <f>Data!Z15</f>
        <v>5325</v>
      </c>
      <c r="N13" s="205">
        <v>4845</v>
      </c>
      <c r="O13" s="124">
        <f>SUM(J13:N13)</f>
        <v>26164</v>
      </c>
      <c r="P13" s="50"/>
      <c r="Q13" s="51" t="s">
        <v>157</v>
      </c>
      <c r="R13" s="126">
        <f>Data!W63</f>
        <v>55.72244239000004</v>
      </c>
      <c r="S13" s="126">
        <f>Data!X63</f>
        <v>57.430294329999981</v>
      </c>
      <c r="T13" s="126">
        <f>Data!Y63</f>
        <v>44.784324360000014</v>
      </c>
      <c r="U13" s="126">
        <f>Data!Z63</f>
        <v>49.627620599999986</v>
      </c>
      <c r="V13" s="209">
        <v>80</v>
      </c>
      <c r="W13" s="124">
        <f>SUM(S13:V13)</f>
        <v>231.84223928999998</v>
      </c>
    </row>
    <row r="14" spans="1:23" s="16" customFormat="1" ht="16.8" x14ac:dyDescent="0.3">
      <c r="A14" s="159" t="s">
        <v>236</v>
      </c>
      <c r="B14" s="123"/>
      <c r="C14" s="123"/>
      <c r="D14" s="123"/>
      <c r="E14" s="48"/>
      <c r="F14" s="48"/>
      <c r="G14" s="49"/>
      <c r="H14" s="52"/>
      <c r="I14" s="51" t="s">
        <v>170</v>
      </c>
      <c r="J14" s="167">
        <f>+Data!W18</f>
        <v>0.75409159159159156</v>
      </c>
      <c r="K14" s="167">
        <f>+Data!X18</f>
        <v>0.77206216486412793</v>
      </c>
      <c r="L14" s="167">
        <f>+Data!Y18</f>
        <v>0.78728079624283687</v>
      </c>
      <c r="M14" s="167">
        <f>+Data!Z18</f>
        <v>0.78414040481680758</v>
      </c>
      <c r="N14" s="206">
        <v>0.77</v>
      </c>
      <c r="O14" s="125"/>
      <c r="P14" s="50"/>
      <c r="Q14" s="121" t="s">
        <v>135</v>
      </c>
      <c r="V14" s="209"/>
      <c r="W14" s="124"/>
    </row>
    <row r="15" spans="1:23" s="16" customFormat="1" ht="16.8" x14ac:dyDescent="0.3">
      <c r="A15" s="204"/>
      <c r="B15" s="123" t="s">
        <v>229</v>
      </c>
      <c r="C15" s="123"/>
      <c r="D15" s="123"/>
      <c r="E15" s="48"/>
      <c r="F15" s="48"/>
      <c r="G15" s="49"/>
      <c r="H15" s="50"/>
      <c r="I15" s="54" t="s">
        <v>32</v>
      </c>
      <c r="N15" s="207"/>
      <c r="O15" s="124"/>
      <c r="P15" s="50"/>
      <c r="Q15" s="51" t="s">
        <v>174</v>
      </c>
      <c r="R15" s="126">
        <f>+Data!W71</f>
        <v>160871.1560899998</v>
      </c>
      <c r="S15" s="126">
        <f>+Data!X71</f>
        <v>122928.78282999995</v>
      </c>
      <c r="T15" s="126">
        <f>+Data!Y71</f>
        <v>169849.40923000019</v>
      </c>
      <c r="U15" s="126">
        <f>+Data!Z71</f>
        <v>310566.31707999966</v>
      </c>
      <c r="V15" s="209">
        <v>169988</v>
      </c>
      <c r="W15" s="124">
        <f>SUM(R15:V15)</f>
        <v>934203.66522999969</v>
      </c>
    </row>
    <row r="16" spans="1:23" s="16" customFormat="1" ht="16.8" x14ac:dyDescent="0.3">
      <c r="A16" s="204"/>
      <c r="B16" s="123"/>
      <c r="C16" s="131"/>
      <c r="D16" s="123"/>
      <c r="E16" s="48"/>
      <c r="F16" s="48"/>
      <c r="G16" s="49"/>
      <c r="H16" s="50"/>
      <c r="I16" s="51" t="s">
        <v>0</v>
      </c>
      <c r="J16" s="123">
        <f>Data!W23</f>
        <v>477</v>
      </c>
      <c r="K16" s="123">
        <f>Data!X23</f>
        <v>357</v>
      </c>
      <c r="L16" s="123">
        <f>Data!Y23</f>
        <v>430</v>
      </c>
      <c r="M16" s="123">
        <f>Data!Z23</f>
        <v>532</v>
      </c>
      <c r="N16" s="205">
        <v>357</v>
      </c>
      <c r="O16" s="124">
        <f>SUM(J16:N16)</f>
        <v>2153</v>
      </c>
      <c r="P16" s="50"/>
      <c r="Q16" s="51" t="s">
        <v>175</v>
      </c>
      <c r="R16" s="126">
        <f>+Data!W72</f>
        <v>5954.4979999999996</v>
      </c>
      <c r="S16" s="126">
        <f>+Data!X72</f>
        <v>500</v>
      </c>
      <c r="T16" s="126">
        <f>+Data!Y72</f>
        <v>2082</v>
      </c>
      <c r="U16" s="126">
        <f>+Data!Z72</f>
        <v>735.5</v>
      </c>
      <c r="V16" s="209">
        <v>285</v>
      </c>
      <c r="W16" s="124">
        <f>SUM(R16:V16)</f>
        <v>9556.9979999999996</v>
      </c>
    </row>
    <row r="17" spans="1:23" s="16" customFormat="1" ht="16.8" x14ac:dyDescent="0.3">
      <c r="A17" s="159" t="s">
        <v>232</v>
      </c>
      <c r="B17" s="123"/>
      <c r="C17" s="129"/>
      <c r="D17" s="123"/>
      <c r="E17" s="48"/>
      <c r="F17" s="48"/>
      <c r="G17" s="49"/>
      <c r="H17" s="50"/>
      <c r="I17" s="51" t="s">
        <v>5</v>
      </c>
      <c r="J17" s="123">
        <f>Data!W26</f>
        <v>2744</v>
      </c>
      <c r="K17" s="123">
        <f>Data!X26</f>
        <v>2320</v>
      </c>
      <c r="L17" s="123">
        <f>Data!Y26</f>
        <v>2922</v>
      </c>
      <c r="M17" s="123">
        <f>Data!Z26</f>
        <v>3442</v>
      </c>
      <c r="N17" s="205">
        <v>2999</v>
      </c>
      <c r="O17" s="124">
        <f>SUM(J17:N17)</f>
        <v>14427</v>
      </c>
      <c r="P17" s="50"/>
      <c r="Q17" s="51" t="s">
        <v>158</v>
      </c>
      <c r="R17" s="126">
        <f>+Data!W73</f>
        <v>27.5</v>
      </c>
      <c r="S17" s="126">
        <f>+Data!X73</f>
        <v>75</v>
      </c>
      <c r="T17" s="126">
        <f>+Data!Y73</f>
        <v>45.75</v>
      </c>
      <c r="U17" s="126">
        <f>+Data!Z73</f>
        <v>57.5</v>
      </c>
      <c r="V17" s="209">
        <v>15</v>
      </c>
      <c r="W17" s="124">
        <f>SUM(R17:V17)</f>
        <v>220.75</v>
      </c>
    </row>
    <row r="18" spans="1:23" s="16" customFormat="1" ht="16.8" x14ac:dyDescent="0.3">
      <c r="A18" s="204"/>
      <c r="B18" s="123"/>
      <c r="C18" s="131"/>
      <c r="D18" s="123"/>
      <c r="E18" s="48"/>
      <c r="F18" s="48"/>
      <c r="G18" s="49"/>
      <c r="H18" s="50"/>
      <c r="I18" s="51" t="s">
        <v>4</v>
      </c>
      <c r="J18" s="123">
        <f>Data!W29</f>
        <v>31</v>
      </c>
      <c r="K18" s="123">
        <f>Data!X29</f>
        <v>12</v>
      </c>
      <c r="L18" s="123">
        <f>Data!Y29</f>
        <v>39</v>
      </c>
      <c r="M18" s="123">
        <f>Data!Z29</f>
        <v>22</v>
      </c>
      <c r="N18" s="205">
        <v>13</v>
      </c>
      <c r="O18" s="124">
        <f>SUM(J18:N18)</f>
        <v>117</v>
      </c>
      <c r="P18" s="50"/>
      <c r="Q18" s="53" t="s">
        <v>223</v>
      </c>
      <c r="R18" s="123"/>
      <c r="S18" s="123"/>
      <c r="T18" s="123"/>
      <c r="U18" s="123"/>
      <c r="V18" s="209"/>
      <c r="W18" s="124"/>
    </row>
    <row r="19" spans="1:23" s="16" customFormat="1" ht="16.8" x14ac:dyDescent="0.3">
      <c r="A19" s="159" t="s">
        <v>235</v>
      </c>
      <c r="C19" s="129"/>
      <c r="D19" s="123"/>
      <c r="E19" s="48"/>
      <c r="F19" s="48"/>
      <c r="G19" s="49"/>
      <c r="H19" s="50"/>
      <c r="I19" s="51" t="s">
        <v>3</v>
      </c>
      <c r="J19" s="123">
        <f>Data!W32</f>
        <v>16</v>
      </c>
      <c r="K19" s="123">
        <f>Data!X32</f>
        <v>24</v>
      </c>
      <c r="L19" s="123">
        <f>Data!Y32</f>
        <v>26</v>
      </c>
      <c r="M19" s="123">
        <f>Data!Z32</f>
        <v>36</v>
      </c>
      <c r="N19" s="205">
        <v>15</v>
      </c>
      <c r="O19" s="124">
        <f>SUM(J19:N19)</f>
        <v>117</v>
      </c>
      <c r="P19" s="50"/>
      <c r="Q19" s="51" t="s">
        <v>40</v>
      </c>
      <c r="R19" s="126">
        <f>Data!W66</f>
        <v>41496</v>
      </c>
      <c r="S19" s="126">
        <f>Data!X66</f>
        <v>43480</v>
      </c>
      <c r="T19" s="126">
        <f>Data!Y66</f>
        <v>6180</v>
      </c>
      <c r="U19" s="126">
        <f>Data!Z66</f>
        <v>12570</v>
      </c>
      <c r="V19" s="209">
        <v>2660</v>
      </c>
      <c r="W19" s="124">
        <f>SUM(R19:V19)</f>
        <v>106386</v>
      </c>
    </row>
    <row r="20" spans="1:23" s="16" customFormat="1" ht="16.8" x14ac:dyDescent="0.3">
      <c r="A20" s="159"/>
      <c r="B20" s="123"/>
      <c r="C20" s="123"/>
      <c r="D20" s="123"/>
      <c r="E20" s="48"/>
      <c r="F20" s="48"/>
      <c r="G20" s="49"/>
      <c r="H20" s="50"/>
      <c r="I20" s="51" t="s">
        <v>13</v>
      </c>
      <c r="J20" s="123">
        <f>Data!W35</f>
        <v>6</v>
      </c>
      <c r="K20" s="123">
        <f>Data!X35</f>
        <v>14</v>
      </c>
      <c r="L20" s="123">
        <f>Data!Y35</f>
        <v>16</v>
      </c>
      <c r="M20" s="123">
        <f>Data!Z35</f>
        <v>17</v>
      </c>
      <c r="N20" s="205">
        <v>6</v>
      </c>
      <c r="O20" s="124">
        <f>SUM(J20:N20)</f>
        <v>59</v>
      </c>
      <c r="P20" s="50"/>
      <c r="Q20" s="51" t="s">
        <v>70</v>
      </c>
      <c r="R20" s="126">
        <f>Data!W67</f>
        <v>170192</v>
      </c>
      <c r="S20" s="126">
        <f>Data!X67</f>
        <v>17427</v>
      </c>
      <c r="T20" s="126">
        <f>Data!Y67</f>
        <v>13890</v>
      </c>
      <c r="U20" s="126">
        <f>Data!Z67</f>
        <v>155545</v>
      </c>
      <c r="V20" s="209">
        <v>23943</v>
      </c>
      <c r="W20" s="124">
        <f>SUM(R20:V20)</f>
        <v>380997</v>
      </c>
    </row>
    <row r="21" spans="1:23" s="16" customFormat="1" ht="16.8" x14ac:dyDescent="0.3">
      <c r="A21" s="159" t="s">
        <v>234</v>
      </c>
      <c r="B21" s="123"/>
      <c r="C21" s="123"/>
      <c r="D21" s="123"/>
      <c r="E21" s="48"/>
      <c r="F21" s="48"/>
      <c r="G21" s="49"/>
      <c r="H21" s="50"/>
      <c r="I21" s="51" t="s">
        <v>171</v>
      </c>
      <c r="J21" s="167">
        <f>+Data!W38</f>
        <v>0.31459987782529014</v>
      </c>
      <c r="K21" s="167">
        <f>+Data!X38</f>
        <v>0.4275760909424276</v>
      </c>
      <c r="L21" s="167">
        <f>+Data!Y38</f>
        <v>0.39091173900378678</v>
      </c>
      <c r="M21" s="167">
        <f>+Data!Z38</f>
        <v>0.39491232403062487</v>
      </c>
      <c r="N21" s="206">
        <v>0.43</v>
      </c>
      <c r="O21" s="124"/>
      <c r="P21" s="50"/>
      <c r="Q21" s="51" t="s">
        <v>39</v>
      </c>
      <c r="R21" s="126">
        <f>Data!W68</f>
        <v>26520.525000000001</v>
      </c>
      <c r="S21" s="126">
        <f>Data!X68</f>
        <v>17873.852999999999</v>
      </c>
      <c r="T21" s="126">
        <f>Data!Y68</f>
        <v>49474.929000000004</v>
      </c>
      <c r="U21" s="126">
        <f>Data!Z68</f>
        <v>20144.013999999999</v>
      </c>
      <c r="V21" s="209">
        <v>17176</v>
      </c>
      <c r="W21" s="124">
        <f>SUM(S21:V21)</f>
        <v>104668.796</v>
      </c>
    </row>
    <row r="22" spans="1:23" s="16" customFormat="1" ht="16.8" x14ac:dyDescent="0.3">
      <c r="A22" s="159"/>
      <c r="B22" s="123" t="s">
        <v>233</v>
      </c>
      <c r="C22" s="123"/>
      <c r="D22" s="123"/>
      <c r="E22" s="48"/>
      <c r="F22" s="48"/>
      <c r="G22" s="49"/>
      <c r="H22" s="50"/>
      <c r="I22" s="54" t="s">
        <v>33</v>
      </c>
      <c r="N22" s="207"/>
      <c r="O22" s="124"/>
      <c r="P22" s="50"/>
      <c r="Q22" s="55" t="s">
        <v>41</v>
      </c>
      <c r="R22" s="127">
        <f>Data!W69</f>
        <v>0</v>
      </c>
      <c r="S22" s="127">
        <f>Data!X69</f>
        <v>0</v>
      </c>
      <c r="T22" s="127">
        <f>Data!Y69</f>
        <v>2758</v>
      </c>
      <c r="U22" s="127">
        <f>Data!Z69</f>
        <v>6549.8396000000002</v>
      </c>
      <c r="V22" s="210">
        <v>5586</v>
      </c>
      <c r="W22" s="128">
        <f>SUM(R22:V22)</f>
        <v>14893.839599999999</v>
      </c>
    </row>
    <row r="23" spans="1:23" s="16" customFormat="1" ht="16.8" x14ac:dyDescent="0.3">
      <c r="C23" s="123"/>
      <c r="D23" s="123"/>
      <c r="E23" s="48"/>
      <c r="F23" s="48"/>
      <c r="G23" s="49"/>
      <c r="H23" s="50"/>
      <c r="I23" s="51" t="s">
        <v>40</v>
      </c>
      <c r="J23" s="123">
        <f>Data!W43</f>
        <v>18</v>
      </c>
      <c r="K23" s="123">
        <f>Data!X43</f>
        <v>25</v>
      </c>
      <c r="L23" s="123">
        <f>Data!Y43</f>
        <v>53</v>
      </c>
      <c r="M23" s="123">
        <f>Data!Z43</f>
        <v>77</v>
      </c>
      <c r="N23" s="205">
        <v>19</v>
      </c>
      <c r="O23" s="124">
        <f>SUM(J23:N23)</f>
        <v>192</v>
      </c>
      <c r="P23" s="50"/>
      <c r="Q23" s="70"/>
      <c r="R23" s="48"/>
      <c r="S23" s="48"/>
      <c r="T23" s="48"/>
      <c r="U23" s="48"/>
      <c r="V23" s="48"/>
      <c r="W23" s="48"/>
    </row>
    <row r="24" spans="1:23" s="16" customFormat="1" ht="16.8" x14ac:dyDescent="0.3">
      <c r="A24" s="159" t="s">
        <v>231</v>
      </c>
      <c r="B24" s="131"/>
      <c r="C24" s="123"/>
      <c r="D24" s="123"/>
      <c r="E24" s="48"/>
      <c r="F24" s="48"/>
      <c r="G24" s="49"/>
      <c r="H24" s="50"/>
      <c r="I24" s="51" t="s">
        <v>70</v>
      </c>
      <c r="J24" s="123">
        <f>Data!W46</f>
        <v>27</v>
      </c>
      <c r="K24" s="123">
        <f>Data!X46</f>
        <v>25</v>
      </c>
      <c r="L24" s="123">
        <f>Data!Y46</f>
        <v>23</v>
      </c>
      <c r="M24" s="123">
        <f>Data!Z46</f>
        <v>26</v>
      </c>
      <c r="N24" s="205">
        <v>22</v>
      </c>
      <c r="O24" s="124">
        <f>SUM(J24:N24)</f>
        <v>123</v>
      </c>
      <c r="P24" s="50"/>
      <c r="Q24" s="56"/>
      <c r="R24" s="211" t="s">
        <v>19</v>
      </c>
      <c r="S24" s="211"/>
      <c r="T24" s="211"/>
      <c r="U24" s="211"/>
      <c r="V24" s="211"/>
      <c r="W24" s="57"/>
    </row>
    <row r="25" spans="1:23" ht="16.8" x14ac:dyDescent="0.3">
      <c r="A25" s="159"/>
      <c r="B25" s="123" t="s">
        <v>230</v>
      </c>
      <c r="C25" s="123"/>
      <c r="D25" s="123"/>
      <c r="E25" s="48"/>
      <c r="F25" s="35"/>
      <c r="G25" s="36"/>
      <c r="H25" s="41"/>
      <c r="I25" s="51" t="s">
        <v>39</v>
      </c>
      <c r="J25" s="123">
        <f>Data!W49</f>
        <v>131</v>
      </c>
      <c r="K25" s="123">
        <f>Data!X49</f>
        <v>102</v>
      </c>
      <c r="L25" s="123">
        <f>Data!Y49</f>
        <v>121</v>
      </c>
      <c r="M25" s="123">
        <f>Data!Z49</f>
        <v>67</v>
      </c>
      <c r="N25" s="208">
        <v>90</v>
      </c>
      <c r="O25" s="124">
        <f>SUM(J25:N25)</f>
        <v>511</v>
      </c>
      <c r="P25" s="41"/>
      <c r="Q25" s="45"/>
      <c r="R25" s="122" t="s">
        <v>195</v>
      </c>
      <c r="S25" s="122" t="s">
        <v>206</v>
      </c>
      <c r="T25" s="122" t="s">
        <v>209</v>
      </c>
      <c r="U25" s="122" t="s">
        <v>222</v>
      </c>
      <c r="V25" s="122" t="s">
        <v>225</v>
      </c>
      <c r="W25" s="149"/>
    </row>
    <row r="26" spans="1:23" ht="16.8" x14ac:dyDescent="0.3">
      <c r="A26" s="191"/>
      <c r="B26" s="123"/>
      <c r="C26" s="123"/>
      <c r="D26" s="123"/>
      <c r="E26" s="48"/>
      <c r="F26" s="35"/>
      <c r="G26" s="36"/>
      <c r="H26" s="41"/>
      <c r="I26" s="51" t="s">
        <v>41</v>
      </c>
      <c r="J26" s="123">
        <f>Data!W52</f>
        <v>6</v>
      </c>
      <c r="K26" s="123">
        <f>Data!X52</f>
        <v>7</v>
      </c>
      <c r="L26" s="123">
        <f>Data!Y52</f>
        <v>17</v>
      </c>
      <c r="M26" s="123">
        <f>Data!Z52</f>
        <v>17</v>
      </c>
      <c r="N26" s="208">
        <v>0</v>
      </c>
      <c r="O26" s="124">
        <f>SUM(J26:N26)</f>
        <v>47</v>
      </c>
      <c r="P26" s="41"/>
      <c r="Q26" s="121" t="s">
        <v>65</v>
      </c>
      <c r="R26" s="35">
        <v>11</v>
      </c>
      <c r="S26" s="35">
        <v>6</v>
      </c>
      <c r="T26" s="35">
        <v>7</v>
      </c>
      <c r="U26" s="35">
        <v>7</v>
      </c>
      <c r="V26" s="190">
        <v>4</v>
      </c>
      <c r="W26" s="149"/>
    </row>
    <row r="27" spans="1:23" ht="16.8" x14ac:dyDescent="0.3">
      <c r="A27" s="173"/>
      <c r="B27" s="123"/>
      <c r="C27" s="123"/>
      <c r="D27" s="123"/>
      <c r="E27" s="48"/>
      <c r="F27" s="35"/>
      <c r="G27" s="36"/>
      <c r="H27" s="41"/>
      <c r="I27" s="51" t="s">
        <v>172</v>
      </c>
      <c r="J27" s="168">
        <f>+Data!W55</f>
        <v>2.7472527472527472E-2</v>
      </c>
      <c r="K27" s="168">
        <f>+Data!X55</f>
        <v>8.8050314465408799E-2</v>
      </c>
      <c r="L27" s="168">
        <f>+Data!Y55</f>
        <v>5.1401869158878503E-2</v>
      </c>
      <c r="M27" s="168">
        <f>+Data!Z55</f>
        <v>3.7433155080213901E-2</v>
      </c>
      <c r="N27" s="206">
        <v>0.02</v>
      </c>
      <c r="O27" s="60"/>
      <c r="P27" s="41"/>
      <c r="Q27" s="61"/>
      <c r="R27" s="35"/>
      <c r="S27" s="35"/>
      <c r="T27" s="35"/>
      <c r="U27" s="35"/>
      <c r="V27" s="190"/>
      <c r="W27" s="149"/>
    </row>
    <row r="28" spans="1:23" ht="16.8" x14ac:dyDescent="0.3">
      <c r="A28" s="171"/>
      <c r="B28" s="123"/>
      <c r="C28" s="48"/>
      <c r="D28" s="48"/>
      <c r="E28" s="48"/>
      <c r="F28" s="35"/>
      <c r="G28" s="36"/>
      <c r="H28" s="41"/>
      <c r="I28" s="59"/>
      <c r="J28" s="58"/>
      <c r="K28" s="58"/>
      <c r="L28" s="58"/>
      <c r="M28" s="58"/>
      <c r="N28" s="58"/>
      <c r="O28" s="60"/>
      <c r="P28" s="41"/>
      <c r="Q28" s="121" t="s">
        <v>80</v>
      </c>
      <c r="R28" s="35">
        <v>137</v>
      </c>
      <c r="S28" s="35">
        <v>242</v>
      </c>
      <c r="T28" s="35">
        <v>263</v>
      </c>
      <c r="U28" s="35">
        <v>173</v>
      </c>
      <c r="V28" s="190">
        <v>146</v>
      </c>
      <c r="W28" s="149"/>
    </row>
    <row r="29" spans="1:23" ht="6.75" customHeight="1" x14ac:dyDescent="0.25">
      <c r="A29" s="62"/>
      <c r="B29" s="63"/>
      <c r="C29" s="63"/>
      <c r="D29" s="63"/>
      <c r="E29" s="63"/>
      <c r="F29" s="63"/>
      <c r="G29" s="64"/>
      <c r="H29" s="41"/>
      <c r="I29" s="65"/>
      <c r="J29" s="66"/>
      <c r="K29" s="66"/>
      <c r="L29" s="66"/>
      <c r="M29" s="66"/>
      <c r="N29" s="66"/>
      <c r="O29" s="67"/>
      <c r="P29" s="41"/>
      <c r="Q29" s="68"/>
      <c r="R29" s="69"/>
      <c r="S29" s="69"/>
      <c r="T29" s="63"/>
      <c r="U29" s="63"/>
      <c r="V29" s="63"/>
      <c r="W29" s="64"/>
    </row>
    <row r="30" spans="1:23" x14ac:dyDescent="0.25">
      <c r="A30" s="162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5">
      <c r="A31" s="163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5">
      <c r="A32" s="164"/>
    </row>
    <row r="33" spans="1:1" ht="12.75" customHeight="1" x14ac:dyDescent="0.25">
      <c r="A33" s="164"/>
    </row>
    <row r="34" spans="1:1" ht="12.75" customHeight="1" x14ac:dyDescent="0.25">
      <c r="A34" s="14"/>
    </row>
    <row r="35" spans="1:1" ht="12.75" customHeight="1" x14ac:dyDescent="0.25">
      <c r="A35" s="14"/>
    </row>
    <row r="36" spans="1:1" ht="12.75" customHeight="1" x14ac:dyDescent="0.25">
      <c r="A36" s="14"/>
    </row>
    <row r="37" spans="1:1" ht="12.75" customHeight="1" x14ac:dyDescent="0.25">
      <c r="A37" s="14"/>
    </row>
    <row r="38" spans="1:1" ht="12.75" customHeight="1" x14ac:dyDescent="0.25">
      <c r="A38" s="14"/>
    </row>
    <row r="39" spans="1:1" ht="12.75" customHeight="1" x14ac:dyDescent="0.25">
      <c r="A39" s="14"/>
    </row>
    <row r="40" spans="1:1" ht="12.75" customHeight="1" x14ac:dyDescent="0.25">
      <c r="A40" s="14"/>
    </row>
    <row r="41" spans="1:1" ht="12.75" customHeight="1" x14ac:dyDescent="0.25">
      <c r="A41" s="13"/>
    </row>
    <row r="42" spans="1:1" ht="12.75" customHeight="1" x14ac:dyDescent="0.25">
      <c r="A42" s="13"/>
    </row>
    <row r="43" spans="1:1" ht="12.75" customHeight="1" x14ac:dyDescent="0.25">
      <c r="A43" s="13"/>
    </row>
    <row r="44" spans="1:1" ht="12.75" customHeight="1" x14ac:dyDescent="0.25">
      <c r="A44" s="13"/>
    </row>
    <row r="45" spans="1:1" ht="12.75" customHeight="1" x14ac:dyDescent="0.25">
      <c r="A45" s="13"/>
    </row>
    <row r="46" spans="1:1" ht="12.75" customHeight="1" x14ac:dyDescent="0.25">
      <c r="A46" s="165"/>
    </row>
    <row r="47" spans="1:1" ht="12.75" customHeight="1" x14ac:dyDescent="0.25">
      <c r="A47" s="165"/>
    </row>
    <row r="48" spans="1:1" ht="12.75" customHeight="1" x14ac:dyDescent="0.25">
      <c r="A48" s="166"/>
    </row>
    <row r="49" spans="1:1" ht="12.75" customHeight="1" x14ac:dyDescent="0.25">
      <c r="A49" s="166"/>
    </row>
    <row r="50" spans="1:1" ht="12.75" customHeight="1" x14ac:dyDescent="0.25">
      <c r="A50" s="166"/>
    </row>
    <row r="51" spans="1:1" ht="12.75" customHeight="1" x14ac:dyDescent="0.25">
      <c r="A51" s="166"/>
    </row>
    <row r="52" spans="1:1" ht="12.75" customHeight="1" x14ac:dyDescent="0.25">
      <c r="A52" s="166"/>
    </row>
    <row r="53" spans="1:1" ht="12.75" customHeight="1" x14ac:dyDescent="0.25">
      <c r="A53" s="166"/>
    </row>
    <row r="54" spans="1:1" ht="12.75" customHeight="1" x14ac:dyDescent="0.25">
      <c r="A54" s="166"/>
    </row>
    <row r="55" spans="1:1" ht="12.75" customHeight="1" x14ac:dyDescent="0.25">
      <c r="A55" s="166"/>
    </row>
    <row r="56" spans="1:1" ht="12.75" customHeight="1" x14ac:dyDescent="0.25">
      <c r="A56" s="166"/>
    </row>
    <row r="57" spans="1:1" ht="12.75" customHeight="1" x14ac:dyDescent="0.25">
      <c r="A57" s="166"/>
    </row>
    <row r="58" spans="1:1" ht="12.75" customHeight="1" x14ac:dyDescent="0.25">
      <c r="A58" s="166"/>
    </row>
    <row r="59" spans="1:1" ht="12.75" customHeight="1" x14ac:dyDescent="0.25">
      <c r="A59" s="166"/>
    </row>
    <row r="60" spans="1:1" ht="12.75" customHeight="1" x14ac:dyDescent="0.25">
      <c r="A60" s="166"/>
    </row>
    <row r="61" spans="1:1" ht="12.75" customHeight="1" x14ac:dyDescent="0.25">
      <c r="A61" s="166"/>
    </row>
    <row r="62" spans="1:1" ht="12.75" customHeight="1" x14ac:dyDescent="0.25">
      <c r="A62" s="166"/>
    </row>
    <row r="63" spans="1:1" ht="12.75" customHeight="1" x14ac:dyDescent="0.25">
      <c r="A63" s="166"/>
    </row>
    <row r="64" spans="1:1" ht="12.75" customHeight="1" x14ac:dyDescent="0.25">
      <c r="A64" s="166"/>
    </row>
    <row r="65" spans="1:1" ht="12.75" customHeight="1" x14ac:dyDescent="0.25">
      <c r="A65" s="166"/>
    </row>
    <row r="66" spans="1:1" ht="12.75" customHeight="1" x14ac:dyDescent="0.25">
      <c r="A66" s="166"/>
    </row>
    <row r="67" spans="1:1" ht="12.75" customHeight="1" x14ac:dyDescent="0.25">
      <c r="A67" s="166"/>
    </row>
    <row r="68" spans="1:1" ht="12.75" customHeight="1" x14ac:dyDescent="0.25">
      <c r="A68" s="75"/>
    </row>
    <row r="69" spans="1:1" ht="12.75" customHeight="1" x14ac:dyDescent="0.25">
      <c r="A69" s="160"/>
    </row>
    <row r="70" spans="1:1" ht="12.75" customHeight="1" x14ac:dyDescent="0.25">
      <c r="A70" s="164"/>
    </row>
    <row r="71" spans="1:1" ht="12.75" customHeight="1" x14ac:dyDescent="0.25">
      <c r="A71" s="164"/>
    </row>
    <row r="72" spans="1:1" ht="12.75" customHeight="1" x14ac:dyDescent="0.25">
      <c r="A72" s="164"/>
    </row>
    <row r="73" spans="1:1" ht="12.75" customHeight="1" x14ac:dyDescent="0.25">
      <c r="A73" s="164"/>
    </row>
    <row r="74" spans="1:1" ht="12.75" customHeight="1" x14ac:dyDescent="0.25">
      <c r="A74" s="164"/>
    </row>
    <row r="75" spans="1:1" ht="12.75" customHeight="1" x14ac:dyDescent="0.25">
      <c r="A75" s="164"/>
    </row>
    <row r="76" spans="1:1" ht="12.75" customHeight="1" x14ac:dyDescent="0.25">
      <c r="A76" s="14"/>
    </row>
    <row r="77" spans="1:1" ht="12.75" customHeight="1" x14ac:dyDescent="0.25">
      <c r="A77" s="13"/>
    </row>
    <row r="78" spans="1:1" ht="12.75" customHeight="1" x14ac:dyDescent="0.25">
      <c r="A78" s="165"/>
    </row>
    <row r="79" spans="1:1" ht="12.75" customHeight="1" x14ac:dyDescent="0.25">
      <c r="A79" s="165"/>
    </row>
    <row r="80" spans="1:1" ht="12.75" customHeight="1" x14ac:dyDescent="0.25">
      <c r="A80" s="166"/>
    </row>
    <row r="81" spans="1:1" ht="12.75" customHeight="1" x14ac:dyDescent="0.25">
      <c r="A81" s="166"/>
    </row>
    <row r="82" spans="1:1" ht="12.75" customHeight="1" x14ac:dyDescent="0.25">
      <c r="A82" s="166"/>
    </row>
    <row r="83" spans="1:1" ht="12.75" customHeight="1" x14ac:dyDescent="0.25">
      <c r="A83" s="166"/>
    </row>
    <row r="84" spans="1:1" ht="12.75" customHeight="1" x14ac:dyDescent="0.25">
      <c r="A84" s="166"/>
    </row>
    <row r="85" spans="1:1" ht="12.75" customHeight="1" x14ac:dyDescent="0.25">
      <c r="A85" s="166"/>
    </row>
    <row r="86" spans="1:1" ht="12.75" customHeight="1" x14ac:dyDescent="0.25">
      <c r="A86" s="166"/>
    </row>
    <row r="87" spans="1:1" ht="12.75" customHeight="1" x14ac:dyDescent="0.25">
      <c r="A87" s="13"/>
    </row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24 - May 30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193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14790</v>
      </c>
      <c r="C6" s="145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2956</v>
      </c>
      <c r="C7" s="145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1027</v>
      </c>
      <c r="C9" s="146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4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1</v>
      </c>
      <c r="C11" s="14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15</v>
      </c>
      <c r="C12" s="146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7</v>
      </c>
      <c r="C14" s="136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3</v>
      </c>
      <c r="C17" s="136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17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193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3339</v>
      </c>
      <c r="C29" s="136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2968</v>
      </c>
      <c r="C30" s="136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1830</v>
      </c>
      <c r="C32" s="136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25</v>
      </c>
      <c r="C33" s="136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</v>
      </c>
      <c r="C34" s="136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7</v>
      </c>
      <c r="C35" s="136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645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10</v>
      </c>
      <c r="C37" s="136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277</v>
      </c>
      <c r="C39" s="136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50</v>
      </c>
      <c r="C40" s="136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193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5</v>
      </c>
      <c r="C49" s="139">
        <v>528000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3</v>
      </c>
      <c r="C51" s="139">
        <v>520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528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381258.61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191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10971</v>
      </c>
      <c r="C6" s="139">
        <v>1375461970.2399998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2427</v>
      </c>
      <c r="C7" s="139">
        <v>18936958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856</v>
      </c>
      <c r="C9" s="137">
        <v>41731000.010000005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1</v>
      </c>
      <c r="C11" s="137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191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1946</v>
      </c>
      <c r="C29" s="136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2267</v>
      </c>
      <c r="C30" s="136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1469</v>
      </c>
      <c r="C32" s="136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12</v>
      </c>
      <c r="C33" s="136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2</v>
      </c>
      <c r="C34" s="136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3</v>
      </c>
      <c r="C35" s="136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361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2</v>
      </c>
      <c r="C37" s="136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183</v>
      </c>
      <c r="C39" s="136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32</v>
      </c>
      <c r="C40" s="136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191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1</v>
      </c>
      <c r="C49" s="139">
        <v>88000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5</v>
      </c>
      <c r="C51" s="139">
        <v>2000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0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88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144375.79999999999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2" t="s">
        <v>35</v>
      </c>
    </row>
    <row r="2" spans="1:32" x14ac:dyDescent="0.25">
      <c r="B2" s="229" t="s">
        <v>141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10211</v>
      </c>
      <c r="C6" s="14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1796</v>
      </c>
      <c r="C7" s="14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1548</v>
      </c>
      <c r="C9" s="14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4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3</v>
      </c>
      <c r="C11" s="14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</v>
      </c>
      <c r="C12" s="14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tr">
        <f>B2</f>
        <v>Week ending 2/22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2449</v>
      </c>
      <c r="C29" s="13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1860</v>
      </c>
      <c r="C30" s="13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1587</v>
      </c>
      <c r="C32" s="13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14</v>
      </c>
      <c r="C33" s="13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10</v>
      </c>
      <c r="C34" s="13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23</v>
      </c>
      <c r="C35" s="13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142</v>
      </c>
      <c r="C36" s="13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6</v>
      </c>
      <c r="C37" s="13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72</v>
      </c>
      <c r="C39" s="13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tr">
        <f>B2</f>
        <v>Week ending 2/22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4</v>
      </c>
      <c r="C49" s="80">
        <v>176000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/>
      <c r="C51" s="80"/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f>C49/1000</f>
        <v>176</v>
      </c>
    </row>
    <row r="58" spans="1:4" s="2" customFormat="1" x14ac:dyDescent="0.25">
      <c r="A58" s="5" t="s">
        <v>120</v>
      </c>
      <c r="C58" s="82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45.109375" customWidth="1"/>
  </cols>
  <sheetData>
    <row r="1" spans="1:32" ht="22.8" x14ac:dyDescent="0.4">
      <c r="A1" s="72" t="s">
        <v>35</v>
      </c>
    </row>
    <row r="2" spans="1:32" x14ac:dyDescent="0.25">
      <c r="B2" s="229" t="s">
        <v>150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12043</v>
      </c>
      <c r="C6" s="139">
        <v>1626706705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1776</v>
      </c>
      <c r="C7" s="139">
        <v>19123325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1184</v>
      </c>
      <c r="C9" s="137">
        <v>33587500.009999998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4</v>
      </c>
      <c r="C12" s="13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150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3029</v>
      </c>
      <c r="C29" s="13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1995</v>
      </c>
      <c r="C30" s="13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1409</v>
      </c>
      <c r="C32" s="13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9</v>
      </c>
      <c r="C33" s="13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0</v>
      </c>
      <c r="C34" s="13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14</v>
      </c>
      <c r="C35" s="13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102</v>
      </c>
      <c r="C36" s="136">
        <v>4422278</v>
      </c>
      <c r="D36" s="33" t="s">
        <v>102</v>
      </c>
      <c r="E36" s="33"/>
      <c r="F36" s="158"/>
      <c r="G36" s="33"/>
      <c r="H36" s="33"/>
      <c r="I36" s="33"/>
      <c r="J36" s="33"/>
    </row>
    <row r="37" spans="1:10" x14ac:dyDescent="0.25">
      <c r="A37" s="6" t="s">
        <v>13</v>
      </c>
      <c r="B37" s="136">
        <v>3</v>
      </c>
      <c r="C37" s="13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107</v>
      </c>
      <c r="C39" s="13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150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5</v>
      </c>
      <c r="C49" s="80">
        <v>401000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5</v>
      </c>
      <c r="C51" s="80">
        <v>947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v>401</v>
      </c>
    </row>
    <row r="58" spans="1:4" s="2" customFormat="1" x14ac:dyDescent="0.25">
      <c r="A58" s="5" t="s">
        <v>120</v>
      </c>
      <c r="C58" s="82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2" t="s">
        <v>35</v>
      </c>
    </row>
    <row r="2" spans="1:32" x14ac:dyDescent="0.25">
      <c r="B2" s="229" t="s">
        <v>152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14417</v>
      </c>
      <c r="C6" s="139">
        <v>1693251006.4300001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2005</v>
      </c>
      <c r="C7" s="139">
        <v>15858405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1348</v>
      </c>
      <c r="C9" s="137">
        <v>37581000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3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7</v>
      </c>
      <c r="C12" s="13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152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2892</v>
      </c>
      <c r="C29" s="13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2410</v>
      </c>
      <c r="C30" s="13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1753</v>
      </c>
      <c r="C32" s="13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31</v>
      </c>
      <c r="C33" s="13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</v>
      </c>
      <c r="C34" s="13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15</v>
      </c>
      <c r="C35" s="13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174</v>
      </c>
      <c r="C36" s="13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3</v>
      </c>
      <c r="C37" s="13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117</v>
      </c>
      <c r="C39" s="13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152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7</v>
      </c>
      <c r="C49" s="80">
        <v>646000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4</v>
      </c>
      <c r="C51" s="80">
        <v>683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v>646</v>
      </c>
    </row>
    <row r="58" spans="1:4" s="2" customFormat="1" x14ac:dyDescent="0.25">
      <c r="A58" s="5" t="s">
        <v>120</v>
      </c>
      <c r="C58" s="82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140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f>'[2]Thrusday 02-15-01'!S9+'[2]Thrusday 02-15-01'!S10+-'[2]Thursday 02-08-01'!S9-'[2]Thursday 02-08-01'!S10</f>
        <v>14423</v>
      </c>
      <c r="C6" s="139">
        <f>'[2]Thrusday 02-15-01'!S67+'[2]Thrusday 02-15-01'!S68-'[2]Thursday 02-08-01'!S67-'[2]Thursday 02-08-01'!S68</f>
        <v>1547814272.2600002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f>'[2]Thrusday 02-15-01'!S17+'[2]Thrusday 02-15-01'!S18-'[2]Thursday 02-08-01'!S17-'[2]Thursday 02-08-01'!S18</f>
        <v>2195</v>
      </c>
      <c r="C7" s="139">
        <f>'[2]Thrusday 02-15-01'!S75+'[2]Thrusday 02-15-01'!S76-'[2]Thursday 02-08-01'!S75-'[2]Thursday 02-08-01'!S76</f>
        <v>19115360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f>'[2]Thrusday 02-15-01'!S30+'[2]Thrusday 02-15-01'!S31+'[2]Thrusday 02-15-01'!S33-'[2]Thursday 02-08-01'!S30-'[2]Thursday 02-08-01'!S31-'[2]Thursday 02-08-01'!S33</f>
        <v>1567</v>
      </c>
      <c r="C9" s="13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f>'[2]Thrusday 02-15-01'!S34-'[2]Thursday 02-08-01'!S34</f>
        <v>3</v>
      </c>
      <c r="C10" s="13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f>'[2]Thrusday 02-15-01'!S35-'[2]Thursday 02-08-01'!S35</f>
        <v>19</v>
      </c>
      <c r="C11" s="13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f>'[2]Thrusday 02-15-01'!S39-'[2]Thursday 02-08-01'!S39</f>
        <v>10</v>
      </c>
      <c r="C12" s="13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f>'[2]Thrusday 02-15-01'!S48-'[2]Thursday 02-08-01'!S47</f>
        <v>0</v>
      </c>
      <c r="C13" s="13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f>'[2]Thrusday 02-15-01'!S37-'[2]Thursday 02-08-01'!S37</f>
        <v>8</v>
      </c>
      <c r="C14" s="13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f>'[2]Thrusday 02-15-01'!S38-'[2]Thursday 02-08-01'!S38</f>
        <v>0</v>
      </c>
      <c r="C16" s="13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f>'[2]Thrusday 02-15-01'!S44-'[2]Thursday 02-08-01'!S44</f>
        <v>0</v>
      </c>
      <c r="C17" s="13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140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f>'[2]Thrusday 02-15-01'!T9+'[2]Thrusday 02-15-01'!T10-'[2]Thursday 02-08-01'!T9-'[2]Thursday 02-08-01'!T10</f>
        <v>2800</v>
      </c>
      <c r="C29" s="13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f>'[2]Thrusday 02-15-01'!T17+'[2]Thrusday 02-15-01'!T18-'[2]Thursday 02-08-01'!T17-'[2]Thursday 02-08-01'!T18</f>
        <v>2392</v>
      </c>
      <c r="C30" s="13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f>'[2]Thrusday 02-15-01'!T30+'[2]Thrusday 02-15-01'!T31+'[2]Thrusday 02-15-01'!T33-'[2]Thursday 02-08-01'!T30-'[2]Thursday 02-08-01'!T31-'[2]Thursday 02-08-01'!T33</f>
        <v>1786</v>
      </c>
      <c r="C32" s="13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f>'[2]Thrusday 02-15-01'!T34-'[2]Thursday 02-08-01'!T34</f>
        <v>13</v>
      </c>
      <c r="C33" s="13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f>'[2]Thrusday 02-15-01'!T35-'[2]Thursday 02-08-01'!T35</f>
        <v>23</v>
      </c>
      <c r="C34" s="13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f>'[2]Thrusday 02-15-01'!T39-'[2]Thursday 02-08-01'!T39</f>
        <v>29</v>
      </c>
      <c r="C35" s="13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f>'[2]Thrusday 02-15-01'!T48-'[2]Thursday 02-08-01'!T47</f>
        <v>122</v>
      </c>
      <c r="C36" s="13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f>'[2]Thrusday 02-15-01'!T37-'[2]Thursday 02-08-01'!T37</f>
        <v>12</v>
      </c>
      <c r="C37" s="13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f>'[2]Thrusday 02-15-01'!T38-'[2]Thursday 02-08-01'!T38+34</f>
        <v>82</v>
      </c>
      <c r="C39" s="13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f>'[2]Thrusday 02-15-01'!T44-'[2]Thursday 02-08-01'!T43</f>
        <v>1</v>
      </c>
      <c r="C40" s="13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140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4</v>
      </c>
      <c r="C49" s="80">
        <v>374000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3</v>
      </c>
      <c r="C51" s="80">
        <v>680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f>C49/1000</f>
        <v>374</v>
      </c>
    </row>
    <row r="58" spans="1:4" s="2" customFormat="1" x14ac:dyDescent="0.25">
      <c r="A58" s="5" t="s">
        <v>120</v>
      </c>
      <c r="C58" s="82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138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'[1]Thrusday 02-08-01'!S9+'[1]Thrusday 02-08-01'!S10+-'[1]Thursday 02-01-01'!S9-'[1]Thursday 02-01-01'!S10</f>
        <v>15960</v>
      </c>
      <c r="C6" s="80">
        <f>'[1]Thrusday 02-08-01'!S67+'[1]Thrusday 02-08-01'!S68-'[1]Thursday 02-01-01'!S67-'[1]Thursday 02-01-01'!S68</f>
        <v>1917251550.2199991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'[1]Thrusday 02-08-01'!S17+'[1]Thrusday 02-08-01'!S18-'[1]Thursday 02-01-01'!S17-'[1]Thursday 02-01-01'!S18</f>
        <v>2251</v>
      </c>
      <c r="C7" s="80">
        <f>'[1]Thrusday 02-08-01'!S75+'[1]Thrusday 02-08-01'!S76-'[1]Thursday 02-01-01'!S75-'[1]Thursday 02-01-01'!S76</f>
        <v>23577055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77"/>
      <c r="C8" s="118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'[1]Thrusday 02-08-01'!S34-'[1]Thursday 02-01-01'!S34</f>
        <v>6</v>
      </c>
      <c r="C10" s="13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33">
        <f>'[1]Thrusday 02-08-01'!S35-'[1]Thursday 02-01-01'!S35</f>
        <v>2</v>
      </c>
      <c r="C11" s="13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'[1]Thrusday 02-08-01'!S39-'[1]Thursday 02-01-01'!S39</f>
        <v>13</v>
      </c>
      <c r="C12" s="13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f>'[1]Thrusday 02-08-01'!S47-'[1]Thursday 02-01-01'!S47</f>
        <v>0</v>
      </c>
      <c r="C13" s="13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'[1]Thrusday 02-08-01'!S37-'[1]Thursday 02-01-01'!S37</f>
        <v>16</v>
      </c>
      <c r="C14" s="13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f>'[1]Thrusday 02-08-01'!S38-'[1]Thursday 02-01-01'!S38+11</f>
        <v>11</v>
      </c>
      <c r="C16" s="13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f>'[1]Thrusday 02-08-01'!S43-'[1]Thursday 02-01-01'!S43</f>
        <v>0</v>
      </c>
      <c r="C17" s="13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77">
        <v>12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</row>
    <row r="25" spans="1:32" x14ac:dyDescent="0.25">
      <c r="B25" s="229" t="s">
        <v>138</v>
      </c>
      <c r="C25" s="230"/>
      <c r="D25" s="73" t="s">
        <v>109</v>
      </c>
    </row>
    <row r="26" spans="1:32" x14ac:dyDescent="0.25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77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77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f>'[1]Thrusday 02-08-01'!T38-'[1]Thursday 02-01-01'!T38+25</f>
        <v>88</v>
      </c>
      <c r="C39" s="13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</row>
    <row r="45" spans="1:10" x14ac:dyDescent="0.25">
      <c r="B45" s="229" t="s">
        <v>138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7</v>
      </c>
      <c r="C49" s="80">
        <v>668000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5</v>
      </c>
      <c r="C51" s="80">
        <v>1130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f>C49/1000</f>
        <v>668</v>
      </c>
    </row>
    <row r="58" spans="1:4" s="2" customFormat="1" x14ac:dyDescent="0.25">
      <c r="A58" s="5" t="s">
        <v>120</v>
      </c>
      <c r="C58" s="82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173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15177</v>
      </c>
      <c r="C6" s="139">
        <v>1871114782.54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2512</v>
      </c>
      <c r="C7" s="139">
        <v>26007420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1324</v>
      </c>
      <c r="C9" s="137">
        <v>37574000.020000011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4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2</v>
      </c>
      <c r="C12" s="13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9</v>
      </c>
      <c r="C14" s="13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173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2680</v>
      </c>
      <c r="C29" s="13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2417</v>
      </c>
      <c r="C30" s="13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1693</v>
      </c>
      <c r="C32" s="13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11</v>
      </c>
      <c r="C33" s="13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4</v>
      </c>
      <c r="C34" s="13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9</v>
      </c>
      <c r="C35" s="13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596</v>
      </c>
      <c r="C36" s="13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7</v>
      </c>
      <c r="C37" s="13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155</v>
      </c>
      <c r="C39" s="13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173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7</v>
      </c>
      <c r="C49" s="80">
        <v>792000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11</v>
      </c>
      <c r="C51" s="80">
        <v>4480</v>
      </c>
      <c r="D51" t="s">
        <v>117</v>
      </c>
    </row>
    <row r="53" spans="1:4" x14ac:dyDescent="0.25">
      <c r="A53" s="2" t="s">
        <v>118</v>
      </c>
      <c r="B53" s="2">
        <v>2</v>
      </c>
      <c r="C53" s="2"/>
    </row>
    <row r="55" spans="1:4" x14ac:dyDescent="0.25">
      <c r="A55" s="4" t="s">
        <v>119</v>
      </c>
      <c r="C55" s="81">
        <v>792</v>
      </c>
    </row>
    <row r="58" spans="1:4" s="2" customFormat="1" x14ac:dyDescent="0.25">
      <c r="A58" s="5" t="s">
        <v>120</v>
      </c>
      <c r="C58" s="82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2" t="s">
        <v>35</v>
      </c>
    </row>
    <row r="2" spans="1:32" x14ac:dyDescent="0.25">
      <c r="B2" s="229" t="s">
        <v>181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14137</v>
      </c>
      <c r="C6" s="139">
        <v>1754284573.9000001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2252</v>
      </c>
      <c r="C7" s="139">
        <v>18605150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1314</v>
      </c>
      <c r="C9" s="137">
        <v>44978000.00999999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5</v>
      </c>
      <c r="C12" s="13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181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2558</v>
      </c>
      <c r="C29" s="13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2521</v>
      </c>
      <c r="C30" s="13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1583</v>
      </c>
      <c r="C32" s="13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27</v>
      </c>
      <c r="C33" s="13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5</v>
      </c>
      <c r="C34" s="13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12</v>
      </c>
      <c r="C35" s="13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306</v>
      </c>
      <c r="C36" s="13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14</v>
      </c>
      <c r="C37" s="13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207</v>
      </c>
      <c r="C39" s="13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14</v>
      </c>
      <c r="C40" s="13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181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5</v>
      </c>
      <c r="C49" s="80">
        <v>612000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3</v>
      </c>
      <c r="C51" s="80">
        <v>1420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v>612</v>
      </c>
    </row>
    <row r="58" spans="1:4" s="2" customFormat="1" x14ac:dyDescent="0.25">
      <c r="A58" s="5" t="s">
        <v>120</v>
      </c>
      <c r="C58" s="82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2" t="s">
        <v>35</v>
      </c>
    </row>
    <row r="2" spans="1:32" x14ac:dyDescent="0.25">
      <c r="B2" s="229" t="s">
        <v>183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16658</v>
      </c>
      <c r="C6" s="139">
        <v>2284624434.1600003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2303</v>
      </c>
      <c r="C7" s="139">
        <v>19431220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1074</v>
      </c>
      <c r="C9" s="137">
        <v>52381000.00999999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</v>
      </c>
      <c r="C12" s="13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3</v>
      </c>
      <c r="C17" s="13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183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3926</v>
      </c>
      <c r="C29" s="13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2493</v>
      </c>
      <c r="C30" s="13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1746</v>
      </c>
      <c r="C32" s="13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14</v>
      </c>
      <c r="C33" s="13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10</v>
      </c>
      <c r="C34" s="13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6</v>
      </c>
      <c r="C35" s="13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552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15</v>
      </c>
      <c r="C37" s="13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81</v>
      </c>
      <c r="C39" s="13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183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9</v>
      </c>
      <c r="C49" s="139">
        <v>1112000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12</v>
      </c>
      <c r="C51" s="139">
        <v>53500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1112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169228.08</v>
      </c>
      <c r="D58" s="144"/>
      <c r="E58" s="144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111"/>
  <sheetViews>
    <sheetView topLeftCell="E10" workbookViewId="0">
      <pane xSplit="1" topLeftCell="V1" activePane="topRight" state="frozen"/>
      <selection activeCell="G3" sqref="G3"/>
      <selection pane="topRight" activeCell="Z39" sqref="Z39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5" max="5" width="13.6640625" customWidth="1"/>
    <col min="6" max="6" width="11.5546875" customWidth="1"/>
    <col min="7" max="7" width="14.44140625" bestFit="1" customWidth="1"/>
    <col min="8" max="8" width="10.88671875" bestFit="1" customWidth="1"/>
    <col min="9" max="9" width="10.88671875" style="16" bestFit="1" customWidth="1"/>
    <col min="10" max="10" width="9.6640625" bestFit="1" customWidth="1"/>
    <col min="11" max="12" width="9.6640625" customWidth="1"/>
    <col min="13" max="14" width="10.5546875" customWidth="1"/>
    <col min="15" max="15" width="11.109375" bestFit="1" customWidth="1"/>
    <col min="16" max="24" width="11.109375" customWidth="1"/>
    <col min="25" max="26" width="12.6640625" bestFit="1" customWidth="1"/>
    <col min="27" max="27" width="12.6640625" customWidth="1"/>
    <col min="28" max="28" width="3.33203125" customWidth="1"/>
    <col min="29" max="29" width="13.88671875" bestFit="1" customWidth="1"/>
  </cols>
  <sheetData>
    <row r="1" spans="1:29" hidden="1" x14ac:dyDescent="0.25">
      <c r="A1" s="7" t="s">
        <v>63</v>
      </c>
      <c r="E1" t="s">
        <v>77</v>
      </c>
    </row>
    <row r="2" spans="1:29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9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9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9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9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9" hidden="1" x14ac:dyDescent="0.25">
      <c r="A7" s="7" t="s">
        <v>54</v>
      </c>
      <c r="B7">
        <v>5</v>
      </c>
    </row>
    <row r="8" spans="1:29" hidden="1" x14ac:dyDescent="0.25">
      <c r="A8" s="7" t="s">
        <v>56</v>
      </c>
      <c r="B8">
        <v>10</v>
      </c>
    </row>
    <row r="9" spans="1:29" hidden="1" x14ac:dyDescent="0.25">
      <c r="A9" s="7" t="s">
        <v>55</v>
      </c>
      <c r="B9">
        <v>20</v>
      </c>
    </row>
    <row r="10" spans="1:29" x14ac:dyDescent="0.25">
      <c r="E10" s="86" t="s">
        <v>63</v>
      </c>
    </row>
    <row r="11" spans="1:29" ht="13.8" x14ac:dyDescent="0.25">
      <c r="A11" s="7" t="s">
        <v>62</v>
      </c>
      <c r="B11">
        <v>50</v>
      </c>
      <c r="F11" s="83" t="s">
        <v>121</v>
      </c>
      <c r="G11" s="83" t="s">
        <v>122</v>
      </c>
      <c r="H11" s="83" t="s">
        <v>123</v>
      </c>
      <c r="I11" s="83" t="s">
        <v>124</v>
      </c>
      <c r="J11" s="83" t="s">
        <v>136</v>
      </c>
      <c r="K11" s="83" t="s">
        <v>137</v>
      </c>
      <c r="L11" s="83" t="s">
        <v>139</v>
      </c>
      <c r="M11" s="83" t="s">
        <v>143</v>
      </c>
      <c r="N11" s="83" t="s">
        <v>144</v>
      </c>
      <c r="O11" s="83" t="s">
        <v>151</v>
      </c>
      <c r="P11" s="83" t="s">
        <v>167</v>
      </c>
      <c r="Q11" s="83" t="s">
        <v>180</v>
      </c>
      <c r="R11" s="83" t="s">
        <v>186</v>
      </c>
      <c r="S11" s="83" t="s">
        <v>187</v>
      </c>
      <c r="T11" s="83" t="s">
        <v>188</v>
      </c>
      <c r="U11" s="83" t="s">
        <v>190</v>
      </c>
      <c r="V11" s="83" t="s">
        <v>192</v>
      </c>
      <c r="W11" s="83" t="s">
        <v>202</v>
      </c>
      <c r="X11" s="83" t="s">
        <v>205</v>
      </c>
      <c r="Y11" s="83" t="s">
        <v>208</v>
      </c>
      <c r="Z11" s="83" t="s">
        <v>221</v>
      </c>
      <c r="AA11" s="83" t="s">
        <v>226</v>
      </c>
    </row>
    <row r="12" spans="1:29" x14ac:dyDescent="0.25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>+W13+W14</f>
        <v>20552</v>
      </c>
      <c r="X12" s="33">
        <f>+X13+X14</f>
        <v>17060</v>
      </c>
      <c r="Y12" s="33">
        <f>+Y13+Y14</f>
        <v>18249</v>
      </c>
      <c r="Z12" s="33">
        <f>+Z13+Z14</f>
        <v>18093</v>
      </c>
      <c r="AA12" s="33">
        <f>+AA13+AA14</f>
        <v>17677</v>
      </c>
      <c r="AC12" s="84" t="s">
        <v>81</v>
      </c>
    </row>
    <row r="13" spans="1:29" x14ac:dyDescent="0.25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f>+'WE 5-30 EOL Data'!B28</f>
        <v>3281</v>
      </c>
      <c r="AC13" s="84"/>
    </row>
    <row r="14" spans="1:29" x14ac:dyDescent="0.25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f>+'WE 5-30 EOL Data'!B6</f>
        <v>14396</v>
      </c>
      <c r="AC14" s="84"/>
    </row>
    <row r="15" spans="1:29" x14ac:dyDescent="0.25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1">+Q16+Q17</f>
        <v>4773</v>
      </c>
      <c r="R15" s="33">
        <f t="shared" si="1"/>
        <v>4796</v>
      </c>
      <c r="S15" s="33">
        <f t="shared" si="1"/>
        <v>5262</v>
      </c>
      <c r="T15" s="33">
        <f t="shared" si="1"/>
        <v>5391</v>
      </c>
      <c r="U15" s="33">
        <f t="shared" si="1"/>
        <v>4694</v>
      </c>
      <c r="V15" s="33">
        <f t="shared" si="1"/>
        <v>5924</v>
      </c>
      <c r="W15" s="33">
        <f>+W16+W17</f>
        <v>6088</v>
      </c>
      <c r="X15" s="33">
        <f>+X16+X17</f>
        <v>4946</v>
      </c>
      <c r="Y15" s="33">
        <f>+Y16+Y17</f>
        <v>4960</v>
      </c>
      <c r="Z15" s="33">
        <f>+Z16+Z17</f>
        <v>5325</v>
      </c>
      <c r="AA15" s="33">
        <f>+AA16+AA17</f>
        <v>4845</v>
      </c>
      <c r="AC15" s="84" t="s">
        <v>82</v>
      </c>
    </row>
    <row r="16" spans="1:29" x14ac:dyDescent="0.25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f>+'WE 5-30 EOL Data'!B29</f>
        <v>1904</v>
      </c>
      <c r="AC16" s="84"/>
    </row>
    <row r="17" spans="1:29" x14ac:dyDescent="0.25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f>+'WE 5-30 EOL Data'!B7</f>
        <v>2941</v>
      </c>
      <c r="AC17" s="84"/>
    </row>
    <row r="18" spans="1:29" x14ac:dyDescent="0.25">
      <c r="E18" t="s">
        <v>169</v>
      </c>
      <c r="J18" s="33"/>
      <c r="K18" s="161">
        <f t="shared" ref="K18:Q18" si="2">(+K17+K14)/(K15+K12)</f>
        <v>0.78658431237042159</v>
      </c>
      <c r="L18" s="161">
        <f t="shared" si="2"/>
        <v>0.76194406235671708</v>
      </c>
      <c r="M18" s="161">
        <f t="shared" si="2"/>
        <v>0.73590340769796514</v>
      </c>
      <c r="N18" s="161">
        <f t="shared" si="2"/>
        <v>0.73337578941782089</v>
      </c>
      <c r="O18" s="161">
        <f t="shared" si="2"/>
        <v>0.75593813294052659</v>
      </c>
      <c r="P18" s="161">
        <f t="shared" si="2"/>
        <v>0.77631001492144303</v>
      </c>
      <c r="Q18" s="161">
        <f t="shared" si="2"/>
        <v>0.76341531581889321</v>
      </c>
      <c r="R18" s="161">
        <f t="shared" ref="R18:AA18" si="3">(+R17+R14)/(R15+R12)</f>
        <v>0.74708431836091416</v>
      </c>
      <c r="S18" s="161">
        <f t="shared" si="3"/>
        <v>0.76601551838421644</v>
      </c>
      <c r="T18" s="161">
        <f t="shared" si="3"/>
        <v>0.78096036905011534</v>
      </c>
      <c r="U18" s="161">
        <f t="shared" si="3"/>
        <v>0.7607745159275453</v>
      </c>
      <c r="V18" s="161">
        <f t="shared" si="3"/>
        <v>0.73778738618883299</v>
      </c>
      <c r="W18" s="161">
        <f t="shared" si="3"/>
        <v>0.75409159159159156</v>
      </c>
      <c r="X18" s="161">
        <f t="shared" si="3"/>
        <v>0.77206216486412793</v>
      </c>
      <c r="Y18" s="161">
        <f t="shared" si="3"/>
        <v>0.78728079624283687</v>
      </c>
      <c r="Z18" s="161">
        <f t="shared" si="3"/>
        <v>0.78414040481680758</v>
      </c>
      <c r="AA18" s="161">
        <f t="shared" si="3"/>
        <v>0.76978065891128677</v>
      </c>
      <c r="AC18" s="84"/>
    </row>
    <row r="19" spans="1:29" x14ac:dyDescent="0.25">
      <c r="E19" s="5" t="s">
        <v>95</v>
      </c>
      <c r="J19" s="33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C19" s="84"/>
    </row>
    <row r="20" spans="1:29" x14ac:dyDescent="0.25">
      <c r="E20" s="5" t="s">
        <v>182</v>
      </c>
      <c r="J20" s="33"/>
      <c r="K20" s="119">
        <f>+K13+K16</f>
        <v>4941</v>
      </c>
      <c r="L20" s="119">
        <f t="shared" ref="L20:Q20" si="4">+L13+L16</f>
        <v>5192</v>
      </c>
      <c r="M20" s="119">
        <f t="shared" si="4"/>
        <v>4309</v>
      </c>
      <c r="N20" s="119">
        <f t="shared" si="4"/>
        <v>5024</v>
      </c>
      <c r="O20" s="119">
        <f t="shared" si="4"/>
        <v>5302</v>
      </c>
      <c r="P20" s="119">
        <f t="shared" si="4"/>
        <v>5097</v>
      </c>
      <c r="Q20" s="119">
        <f t="shared" si="4"/>
        <v>5079</v>
      </c>
      <c r="R20" s="119">
        <f t="shared" ref="R20:W20" si="5">+R13+R16</f>
        <v>6419</v>
      </c>
      <c r="S20" s="119">
        <f t="shared" si="5"/>
        <v>6001</v>
      </c>
      <c r="T20" s="119">
        <f t="shared" si="5"/>
        <v>5223</v>
      </c>
      <c r="U20" s="119">
        <f t="shared" si="5"/>
        <v>4213</v>
      </c>
      <c r="V20" s="119">
        <f t="shared" si="5"/>
        <v>6307</v>
      </c>
      <c r="W20" s="119">
        <f t="shared" si="5"/>
        <v>6551</v>
      </c>
      <c r="X20" s="119">
        <f>+X13+X16</f>
        <v>5016</v>
      </c>
      <c r="Y20" s="119">
        <f>+Y13+Y16</f>
        <v>4937</v>
      </c>
      <c r="Z20" s="119">
        <f>+Z13+Z16</f>
        <v>5055</v>
      </c>
      <c r="AA20" s="119">
        <f>+AA13+AA16</f>
        <v>5185</v>
      </c>
      <c r="AC20" s="84"/>
    </row>
    <row r="21" spans="1:29" x14ac:dyDescent="0.25">
      <c r="E21" s="5" t="s">
        <v>96</v>
      </c>
      <c r="J21" s="33"/>
      <c r="K21" s="119">
        <f>+K17+K14</f>
        <v>18211</v>
      </c>
      <c r="L21" s="119">
        <f t="shared" ref="L21:Q21" si="6">+L17+L14</f>
        <v>16618</v>
      </c>
      <c r="M21" s="119">
        <f t="shared" si="6"/>
        <v>12007</v>
      </c>
      <c r="N21" s="119">
        <f t="shared" si="6"/>
        <v>13819</v>
      </c>
      <c r="O21" s="119">
        <f t="shared" si="6"/>
        <v>16422</v>
      </c>
      <c r="P21" s="119">
        <f t="shared" si="6"/>
        <v>17689</v>
      </c>
      <c r="Q21" s="119">
        <f t="shared" si="6"/>
        <v>16389</v>
      </c>
      <c r="R21" s="119">
        <f t="shared" ref="R21:W21" si="7">+R17+R14</f>
        <v>18961</v>
      </c>
      <c r="S21" s="119">
        <f t="shared" si="7"/>
        <v>19646</v>
      </c>
      <c r="T21" s="119">
        <f t="shared" si="7"/>
        <v>18622</v>
      </c>
      <c r="U21" s="119">
        <f t="shared" si="7"/>
        <v>13398</v>
      </c>
      <c r="V21" s="119">
        <f t="shared" si="7"/>
        <v>17746</v>
      </c>
      <c r="W21" s="119">
        <f t="shared" si="7"/>
        <v>20089</v>
      </c>
      <c r="X21" s="119">
        <f>+X17+X14</f>
        <v>16990</v>
      </c>
      <c r="Y21" s="119">
        <f>+Y17+Y14</f>
        <v>18272</v>
      </c>
      <c r="Z21" s="119">
        <f>+Z17+Z14</f>
        <v>18363</v>
      </c>
      <c r="AA21" s="119">
        <f>+AA17+AA14</f>
        <v>17337</v>
      </c>
      <c r="AC21" s="84"/>
    </row>
    <row r="22" spans="1:29" ht="13.8" x14ac:dyDescent="0.25">
      <c r="A22" s="7" t="s">
        <v>57</v>
      </c>
      <c r="B22">
        <v>20</v>
      </c>
      <c r="F22" s="83" t="s">
        <v>121</v>
      </c>
      <c r="G22" s="83" t="s">
        <v>122</v>
      </c>
      <c r="H22" s="83" t="s">
        <v>123</v>
      </c>
      <c r="I22" s="83" t="s">
        <v>124</v>
      </c>
      <c r="J22" s="83" t="s">
        <v>136</v>
      </c>
      <c r="K22" s="83" t="str">
        <f t="shared" ref="K22:P22" si="8">+K11</f>
        <v>2/2 - 2/8</v>
      </c>
      <c r="L22" s="83" t="str">
        <f t="shared" si="8"/>
        <v>2/9 - 2/15</v>
      </c>
      <c r="M22" s="83" t="str">
        <f t="shared" si="8"/>
        <v>2/16 - 2/22</v>
      </c>
      <c r="N22" s="83" t="str">
        <f t="shared" si="8"/>
        <v>2/23 - 2/28</v>
      </c>
      <c r="O22" s="83" t="str">
        <f t="shared" si="8"/>
        <v>3/1 - 3/7</v>
      </c>
      <c r="P22" s="83" t="str">
        <f t="shared" si="8"/>
        <v>3/8 - 3/14</v>
      </c>
      <c r="Q22" s="83" t="str">
        <f t="shared" ref="Q22:V22" si="9">+Q11</f>
        <v>3/15 - 3/21</v>
      </c>
      <c r="R22" s="83" t="str">
        <f t="shared" si="9"/>
        <v>3/22 - 3/28</v>
      </c>
      <c r="S22" s="83" t="str">
        <f t="shared" si="9"/>
        <v>3/29 - 4/4</v>
      </c>
      <c r="T22" s="83" t="str">
        <f t="shared" si="9"/>
        <v>4/5 - 4/11</v>
      </c>
      <c r="U22" s="83" t="str">
        <f t="shared" si="9"/>
        <v>4/12 - 4/18</v>
      </c>
      <c r="V22" s="83" t="str">
        <f t="shared" si="9"/>
        <v>4/19 - 4/25</v>
      </c>
      <c r="W22" s="83" t="str">
        <f>+W11</f>
        <v>4/26 - 5/2</v>
      </c>
      <c r="X22" s="83" t="str">
        <f>+X11</f>
        <v>5/3 - 5/9</v>
      </c>
      <c r="Y22" s="83" t="str">
        <f>+Y11</f>
        <v>5/10 - 5/16</v>
      </c>
      <c r="Z22" s="83" t="str">
        <f>+Z11</f>
        <v>5/17 - 5/23</v>
      </c>
      <c r="AA22" s="83" t="s">
        <v>226</v>
      </c>
      <c r="AC22" s="85"/>
    </row>
    <row r="23" spans="1:29" x14ac:dyDescent="0.25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0">+Q24+Q25</f>
        <v>306</v>
      </c>
      <c r="R23" s="33">
        <f t="shared" si="10"/>
        <v>552</v>
      </c>
      <c r="S23" s="33">
        <f t="shared" si="10"/>
        <v>537</v>
      </c>
      <c r="T23" s="33">
        <f t="shared" si="10"/>
        <v>580</v>
      </c>
      <c r="U23" s="33">
        <f t="shared" si="10"/>
        <v>361</v>
      </c>
      <c r="V23" s="33">
        <f t="shared" si="10"/>
        <v>645</v>
      </c>
      <c r="W23" s="33">
        <f>+W24+W25</f>
        <v>477</v>
      </c>
      <c r="X23" s="33">
        <f>+X24+X25</f>
        <v>357</v>
      </c>
      <c r="Y23" s="33">
        <f>+Y24+Y25</f>
        <v>430</v>
      </c>
      <c r="Z23" s="33">
        <f>+Z24+Z25</f>
        <v>532</v>
      </c>
      <c r="AA23" s="33">
        <f>+AA24+AA25</f>
        <v>357</v>
      </c>
      <c r="AC23" s="84" t="s">
        <v>99</v>
      </c>
    </row>
    <row r="24" spans="1:29" x14ac:dyDescent="0.25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f>+'WE 5-30 EOL Data'!B35</f>
        <v>357</v>
      </c>
      <c r="AC24" s="84"/>
    </row>
    <row r="25" spans="1:29" x14ac:dyDescent="0.25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5-30 EOL Data'!B13</f>
        <v>0</v>
      </c>
      <c r="AC25" s="84"/>
    </row>
    <row r="26" spans="1:29" x14ac:dyDescent="0.25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1">+Q27+Q28</f>
        <v>2897</v>
      </c>
      <c r="R26" s="33">
        <f t="shared" si="11"/>
        <v>2820</v>
      </c>
      <c r="S26" s="33">
        <f t="shared" si="11"/>
        <v>2992</v>
      </c>
      <c r="T26" s="33">
        <f t="shared" si="11"/>
        <v>2646</v>
      </c>
      <c r="U26" s="33">
        <f t="shared" si="11"/>
        <v>2325</v>
      </c>
      <c r="V26" s="33">
        <f t="shared" si="11"/>
        <v>2857</v>
      </c>
      <c r="W26" s="33">
        <f>+W27+W28</f>
        <v>2744</v>
      </c>
      <c r="X26" s="33">
        <f>+X27+X28</f>
        <v>2320</v>
      </c>
      <c r="Y26" s="33">
        <f>+Y27+Y28</f>
        <v>2922</v>
      </c>
      <c r="Z26" s="33">
        <f>+Z27+Z28</f>
        <v>3442</v>
      </c>
      <c r="AA26" s="33">
        <f>+AA27+AA28</f>
        <v>2999</v>
      </c>
      <c r="AC26" s="84" t="s">
        <v>100</v>
      </c>
    </row>
    <row r="27" spans="1:29" x14ac:dyDescent="0.25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f>+'WE 5-30 EOL Data'!B31</f>
        <v>1539</v>
      </c>
      <c r="AC27" s="84"/>
    </row>
    <row r="28" spans="1:29" x14ac:dyDescent="0.25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f>+'WE 5-30 EOL Data'!B9</f>
        <v>1460</v>
      </c>
      <c r="AC28" s="84"/>
    </row>
    <row r="29" spans="1:29" x14ac:dyDescent="0.25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2">+Q30+Q31</f>
        <v>33</v>
      </c>
      <c r="R29" s="33">
        <f t="shared" si="12"/>
        <v>25</v>
      </c>
      <c r="S29" s="33">
        <f t="shared" si="12"/>
        <v>20</v>
      </c>
      <c r="T29" s="33">
        <f t="shared" si="12"/>
        <v>21</v>
      </c>
      <c r="U29" s="33">
        <f t="shared" si="12"/>
        <v>15</v>
      </c>
      <c r="V29" s="33">
        <f t="shared" si="12"/>
        <v>27</v>
      </c>
      <c r="W29" s="33">
        <f>+W30+W31</f>
        <v>31</v>
      </c>
      <c r="X29" s="33">
        <f>+X30+X31</f>
        <v>12</v>
      </c>
      <c r="Y29" s="33">
        <f>+Y30+Y31</f>
        <v>39</v>
      </c>
      <c r="Z29" s="33">
        <f>+Z30+Z31</f>
        <v>22</v>
      </c>
      <c r="AA29" s="33">
        <f>+AA30+AA31</f>
        <v>19</v>
      </c>
      <c r="AC29" s="84" t="s">
        <v>101</v>
      </c>
    </row>
    <row r="30" spans="1:29" x14ac:dyDescent="0.25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f>+'WE 5-30 EOL Data'!B32+'WE 5-30 EOL Data'!B33</f>
        <v>18</v>
      </c>
      <c r="AC30" s="84"/>
    </row>
    <row r="31" spans="1:29" x14ac:dyDescent="0.25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f>+'WE 5-30 EOL Data'!B10+'WE 5-30 EOL Data'!B11</f>
        <v>1</v>
      </c>
      <c r="AC31" s="84"/>
    </row>
    <row r="32" spans="1:29" x14ac:dyDescent="0.25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3">+Q33+Q34</f>
        <v>17</v>
      </c>
      <c r="R32" s="33">
        <f t="shared" si="13"/>
        <v>7</v>
      </c>
      <c r="S32" s="33">
        <f t="shared" si="13"/>
        <v>10</v>
      </c>
      <c r="T32" s="33">
        <f t="shared" si="13"/>
        <v>9</v>
      </c>
      <c r="U32" s="33">
        <f t="shared" si="13"/>
        <v>3</v>
      </c>
      <c r="V32" s="33">
        <f t="shared" si="13"/>
        <v>22</v>
      </c>
      <c r="W32" s="33">
        <f>+W33+W34</f>
        <v>16</v>
      </c>
      <c r="X32" s="33">
        <f>+X33+X34</f>
        <v>24</v>
      </c>
      <c r="Y32" s="33">
        <f>+Y33+Y34</f>
        <v>26</v>
      </c>
      <c r="Z32" s="33">
        <f>+Z33+Z34</f>
        <v>36</v>
      </c>
      <c r="AA32" s="33">
        <f>+AA33+AA34</f>
        <v>15</v>
      </c>
      <c r="AC32" s="84" t="s">
        <v>102</v>
      </c>
    </row>
    <row r="33" spans="1:29" x14ac:dyDescent="0.25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f>+'WE 5-30 EOL Data'!B34</f>
        <v>4</v>
      </c>
      <c r="AC33" s="84"/>
    </row>
    <row r="34" spans="1:29" x14ac:dyDescent="0.25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f>+'WE 5-30 EOL Data'!B12</f>
        <v>11</v>
      </c>
      <c r="AC34" s="84"/>
    </row>
    <row r="35" spans="1:29" x14ac:dyDescent="0.25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14">+Q36+Q37</f>
        <v>16</v>
      </c>
      <c r="R35" s="33">
        <f t="shared" si="14"/>
        <v>23</v>
      </c>
      <c r="S35" s="33">
        <f t="shared" si="14"/>
        <v>17</v>
      </c>
      <c r="T35" s="33">
        <f t="shared" si="14"/>
        <v>25</v>
      </c>
      <c r="U35" s="33">
        <f t="shared" si="14"/>
        <v>4</v>
      </c>
      <c r="V35" s="33">
        <f t="shared" si="14"/>
        <v>17</v>
      </c>
      <c r="W35" s="33">
        <f>+W36+W37</f>
        <v>6</v>
      </c>
      <c r="X35" s="33">
        <f>+X36+X37</f>
        <v>14</v>
      </c>
      <c r="Y35" s="33">
        <f>+Y36+Y37</f>
        <v>16</v>
      </c>
      <c r="Z35" s="33">
        <f>+Z36+Z37</f>
        <v>17</v>
      </c>
      <c r="AA35" s="33">
        <f>+AA36+AA37</f>
        <v>6</v>
      </c>
      <c r="AC35" s="84" t="s">
        <v>103</v>
      </c>
    </row>
    <row r="36" spans="1:29" x14ac:dyDescent="0.25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f>+'WE 5-30 EOL Data'!B36</f>
        <v>4</v>
      </c>
      <c r="AC36" s="84"/>
    </row>
    <row r="37" spans="1:29" x14ac:dyDescent="0.25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f>+'WE 5-30 EOL Data'!B14</f>
        <v>2</v>
      </c>
      <c r="AC37" s="84"/>
    </row>
    <row r="38" spans="1:29" x14ac:dyDescent="0.25">
      <c r="E38" t="s">
        <v>169</v>
      </c>
      <c r="J38" s="33"/>
      <c r="K38" s="161">
        <f t="shared" ref="K38:Q38" si="15">+(K37+K34+K31+K28+K25)/(K35+K32+K29+K26+K23)</f>
        <v>0.49353863073962057</v>
      </c>
      <c r="L38" s="161">
        <f t="shared" si="15"/>
        <v>0.44738307349665923</v>
      </c>
      <c r="M38" s="161">
        <f t="shared" si="15"/>
        <v>0.46566716641679162</v>
      </c>
      <c r="N38" s="161">
        <f t="shared" si="15"/>
        <v>0.43658357771260997</v>
      </c>
      <c r="O38" s="161">
        <f t="shared" si="15"/>
        <v>0.40737410071942448</v>
      </c>
      <c r="P38" s="161">
        <f t="shared" si="15"/>
        <v>0.36612021857923499</v>
      </c>
      <c r="Q38" s="161">
        <f t="shared" si="15"/>
        <v>0.40440501682471702</v>
      </c>
      <c r="R38" s="161">
        <f t="shared" ref="R38:AA38" si="16">+(R37+R34+R31+R28+R25)/(R35+R32+R29+R26+R23)</f>
        <v>0.31835424569594395</v>
      </c>
      <c r="S38" s="161">
        <f t="shared" si="16"/>
        <v>0.31935123042505592</v>
      </c>
      <c r="T38" s="161">
        <f t="shared" si="16"/>
        <v>0.29747028345016763</v>
      </c>
      <c r="U38" s="161">
        <f t="shared" si="16"/>
        <v>0.31720827178729688</v>
      </c>
      <c r="V38" s="161">
        <f t="shared" si="16"/>
        <v>0.29428251121076232</v>
      </c>
      <c r="W38" s="161">
        <f t="shared" si="16"/>
        <v>0.31459987782529014</v>
      </c>
      <c r="X38" s="161">
        <f t="shared" si="16"/>
        <v>0.4275760909424276</v>
      </c>
      <c r="Y38" s="161">
        <f t="shared" si="16"/>
        <v>0.39091173900378678</v>
      </c>
      <c r="Z38" s="161">
        <f t="shared" si="16"/>
        <v>0.39491232403062487</v>
      </c>
      <c r="AA38" s="161">
        <f t="shared" si="16"/>
        <v>0.43404004711425204</v>
      </c>
      <c r="AC38" s="84"/>
    </row>
    <row r="39" spans="1:29" x14ac:dyDescent="0.25">
      <c r="E39" s="5" t="s">
        <v>32</v>
      </c>
      <c r="J39" s="33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C39" s="84"/>
    </row>
    <row r="40" spans="1:29" x14ac:dyDescent="0.25">
      <c r="E40" s="5" t="s">
        <v>182</v>
      </c>
      <c r="J40" s="33"/>
      <c r="K40" s="119">
        <f>+K36+K33+K30+K27+K24</f>
        <v>1842</v>
      </c>
      <c r="L40" s="119">
        <f t="shared" ref="L40:Q40" si="17">+L36+L33+L30+L27+L24</f>
        <v>1985</v>
      </c>
      <c r="M40" s="119">
        <f t="shared" si="17"/>
        <v>1782</v>
      </c>
      <c r="N40" s="119">
        <f t="shared" si="17"/>
        <v>1537</v>
      </c>
      <c r="O40" s="119">
        <f t="shared" si="17"/>
        <v>1977</v>
      </c>
      <c r="P40" s="119">
        <f t="shared" si="17"/>
        <v>2320</v>
      </c>
      <c r="Q40" s="119">
        <f t="shared" si="17"/>
        <v>1947</v>
      </c>
      <c r="R40" s="119">
        <f t="shared" ref="R40:T41" si="18">+R36+R33+R30+R27+R24</f>
        <v>2336</v>
      </c>
      <c r="S40" s="119">
        <f t="shared" si="18"/>
        <v>2434</v>
      </c>
      <c r="T40" s="119">
        <f t="shared" si="18"/>
        <v>2305</v>
      </c>
      <c r="U40" s="119">
        <f t="shared" ref="U40:W41" si="19">+U36+U33+U30+U27+U24</f>
        <v>1849</v>
      </c>
      <c r="V40" s="119">
        <f t="shared" si="19"/>
        <v>2518</v>
      </c>
      <c r="W40" s="119">
        <f t="shared" si="19"/>
        <v>2244</v>
      </c>
      <c r="X40" s="119">
        <f t="shared" ref="X40:AA41" si="20">+X36+X33+X30+X27+X24</f>
        <v>1561</v>
      </c>
      <c r="Y40" s="119">
        <f t="shared" si="20"/>
        <v>2091</v>
      </c>
      <c r="Z40" s="119">
        <f t="shared" si="20"/>
        <v>2450</v>
      </c>
      <c r="AA40" s="119">
        <f t="shared" si="20"/>
        <v>1922</v>
      </c>
      <c r="AC40" s="84"/>
    </row>
    <row r="41" spans="1:29" x14ac:dyDescent="0.25">
      <c r="E41" s="5" t="s">
        <v>96</v>
      </c>
      <c r="J41" s="33"/>
      <c r="K41" s="119">
        <f>+K37+K34+K31+K28+K25</f>
        <v>1795</v>
      </c>
      <c r="L41" s="119">
        <f t="shared" ref="L41:Q41" si="21">+L37+L34+L31+L28+L25</f>
        <v>1607</v>
      </c>
      <c r="M41" s="119">
        <f t="shared" si="21"/>
        <v>1553</v>
      </c>
      <c r="N41" s="119">
        <f t="shared" si="21"/>
        <v>1191</v>
      </c>
      <c r="O41" s="119">
        <f t="shared" si="21"/>
        <v>1359</v>
      </c>
      <c r="P41" s="119">
        <f t="shared" si="21"/>
        <v>1340</v>
      </c>
      <c r="Q41" s="119">
        <f t="shared" si="21"/>
        <v>1322</v>
      </c>
      <c r="R41" s="119">
        <f t="shared" si="18"/>
        <v>1091</v>
      </c>
      <c r="S41" s="119">
        <f t="shared" si="18"/>
        <v>1142</v>
      </c>
      <c r="T41" s="119">
        <f t="shared" si="18"/>
        <v>976</v>
      </c>
      <c r="U41" s="119">
        <f t="shared" si="19"/>
        <v>859</v>
      </c>
      <c r="V41" s="119">
        <f t="shared" si="19"/>
        <v>1050</v>
      </c>
      <c r="W41" s="119">
        <f t="shared" si="19"/>
        <v>1030</v>
      </c>
      <c r="X41" s="119">
        <f t="shared" si="20"/>
        <v>1166</v>
      </c>
      <c r="Y41" s="119">
        <f t="shared" si="20"/>
        <v>1342</v>
      </c>
      <c r="Z41" s="119">
        <f t="shared" si="20"/>
        <v>1599</v>
      </c>
      <c r="AA41" s="119">
        <f t="shared" si="20"/>
        <v>1474</v>
      </c>
      <c r="AC41" s="84"/>
    </row>
    <row r="42" spans="1:29" ht="13.8" x14ac:dyDescent="0.25">
      <c r="A42" s="7" t="s">
        <v>13</v>
      </c>
      <c r="B42">
        <v>10</v>
      </c>
      <c r="F42" s="83" t="s">
        <v>121</v>
      </c>
      <c r="G42" s="83" t="s">
        <v>122</v>
      </c>
      <c r="H42" s="83" t="s">
        <v>123</v>
      </c>
      <c r="I42" s="83" t="s">
        <v>124</v>
      </c>
      <c r="J42" s="83" t="s">
        <v>136</v>
      </c>
      <c r="K42" s="83" t="str">
        <f t="shared" ref="K42:P42" si="22">+K22</f>
        <v>2/2 - 2/8</v>
      </c>
      <c r="L42" s="83" t="str">
        <f t="shared" si="22"/>
        <v>2/9 - 2/15</v>
      </c>
      <c r="M42" s="83" t="str">
        <f t="shared" si="22"/>
        <v>2/16 - 2/22</v>
      </c>
      <c r="N42" s="83" t="str">
        <f t="shared" si="22"/>
        <v>2/23 - 2/28</v>
      </c>
      <c r="O42" s="83" t="str">
        <f t="shared" si="22"/>
        <v>3/1 - 3/7</v>
      </c>
      <c r="P42" s="83" t="str">
        <f t="shared" si="22"/>
        <v>3/8 - 3/14</v>
      </c>
      <c r="Q42" s="83" t="str">
        <f t="shared" ref="Q42:V42" si="23">+Q22</f>
        <v>3/15 - 3/21</v>
      </c>
      <c r="R42" s="83" t="str">
        <f t="shared" si="23"/>
        <v>3/22 - 3/28</v>
      </c>
      <c r="S42" s="83" t="str">
        <f t="shared" si="23"/>
        <v>3/29 - 4/4</v>
      </c>
      <c r="T42" s="83" t="str">
        <f t="shared" si="23"/>
        <v>4/5 - 4/11</v>
      </c>
      <c r="U42" s="83" t="str">
        <f t="shared" si="23"/>
        <v>4/12 - 4/18</v>
      </c>
      <c r="V42" s="83" t="str">
        <f t="shared" si="23"/>
        <v>4/19 - 4/25</v>
      </c>
      <c r="W42" s="83" t="str">
        <f>+W22</f>
        <v>4/26 - 5/2</v>
      </c>
      <c r="X42" s="83" t="str">
        <f>+X22</f>
        <v>5/3 - 5/9</v>
      </c>
      <c r="Y42" s="83" t="str">
        <f>+Y22</f>
        <v>5/10 - 5/16</v>
      </c>
      <c r="Z42" s="83" t="str">
        <f>+Z22</f>
        <v>5/17 - 5/23</v>
      </c>
      <c r="AA42" s="83" t="s">
        <v>226</v>
      </c>
      <c r="AC42" s="85"/>
    </row>
    <row r="43" spans="1:29" x14ac:dyDescent="0.25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24">+Q44+Q45</f>
        <v>25</v>
      </c>
      <c r="R43" s="33">
        <f t="shared" si="24"/>
        <v>19</v>
      </c>
      <c r="S43" s="33">
        <f t="shared" si="24"/>
        <v>25</v>
      </c>
      <c r="T43" s="33">
        <f t="shared" si="24"/>
        <v>42</v>
      </c>
      <c r="U43" s="33">
        <f t="shared" si="24"/>
        <v>48</v>
      </c>
      <c r="V43" s="33">
        <f t="shared" si="24"/>
        <v>24</v>
      </c>
      <c r="W43" s="33">
        <f>+W44+W45</f>
        <v>18</v>
      </c>
      <c r="X43" s="33">
        <f>+X44+X45</f>
        <v>25</v>
      </c>
      <c r="Y43" s="33">
        <f>+Y44+Y45</f>
        <v>53</v>
      </c>
      <c r="Z43" s="33">
        <f>+Z44+Z45</f>
        <v>77</v>
      </c>
      <c r="AA43" s="33">
        <f>+AA44+AA45</f>
        <v>19</v>
      </c>
      <c r="AC43" s="84" t="s">
        <v>100</v>
      </c>
    </row>
    <row r="44" spans="1:29" x14ac:dyDescent="0.25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45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22</v>
      </c>
      <c r="Y44" s="33">
        <f>+'EIM New Deals'!AO7+'EIM New Deals'!AO14</f>
        <v>52</v>
      </c>
      <c r="Z44" s="33">
        <f>+'EIM New Deals'!AQ7+'EIM New Deals'!AQ14</f>
        <v>77</v>
      </c>
      <c r="AA44" s="33">
        <f>+'EIM New Deals'!AS7+'EIM New Deals'!AS14</f>
        <v>18</v>
      </c>
      <c r="AC44" s="84"/>
    </row>
    <row r="45" spans="1:29" x14ac:dyDescent="0.25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f>+'EIM New Deals'!AR7+'EIM New Deals'!AR14</f>
        <v>1</v>
      </c>
      <c r="AC45" s="84"/>
    </row>
    <row r="46" spans="1:29" x14ac:dyDescent="0.25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25">+Q47+Q48</f>
        <v>40</v>
      </c>
      <c r="R46" s="33">
        <f t="shared" si="25"/>
        <v>32</v>
      </c>
      <c r="S46" s="33">
        <f t="shared" si="25"/>
        <v>30</v>
      </c>
      <c r="T46" s="33">
        <f t="shared" si="25"/>
        <v>30</v>
      </c>
      <c r="U46" s="33">
        <f t="shared" si="25"/>
        <v>25</v>
      </c>
      <c r="V46" s="33">
        <f t="shared" si="25"/>
        <v>17</v>
      </c>
      <c r="W46" s="33">
        <f>+W47+W48</f>
        <v>27</v>
      </c>
      <c r="X46" s="33">
        <f>+X47+X48</f>
        <v>25</v>
      </c>
      <c r="Y46" s="33">
        <f>+Y47+Y48</f>
        <v>23</v>
      </c>
      <c r="Z46" s="33">
        <f>+Z47+Z48</f>
        <v>26</v>
      </c>
      <c r="AA46" s="33">
        <f>+AA47+AA48</f>
        <v>22</v>
      </c>
      <c r="AC46" s="84" t="s">
        <v>100</v>
      </c>
    </row>
    <row r="47" spans="1:29" x14ac:dyDescent="0.25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23</v>
      </c>
      <c r="V47" s="33">
        <f>+'EIM New Deals'!AI8+'EIM New Deals'!AI15</f>
        <v>15</v>
      </c>
      <c r="W47" s="33">
        <f>+'EIM New Deals'!AK8+'EIM New Deals'!AK15</f>
        <v>27</v>
      </c>
      <c r="X47" s="33">
        <f>+'EIM New Deals'!AM8+'EIM New Deals'!AM15</f>
        <v>22</v>
      </c>
      <c r="Y47" s="33">
        <f>+'EIM New Deals'!AO8+'EIM New Deals'!AO15</f>
        <v>19</v>
      </c>
      <c r="Z47" s="33">
        <f>+'EIM New Deals'!AQ8+'EIM New Deals'!AQ15</f>
        <v>24</v>
      </c>
      <c r="AA47" s="33">
        <f>+'EIM New Deals'!AS8+'EIM New Deals'!AS15</f>
        <v>21</v>
      </c>
      <c r="AC47" s="84"/>
    </row>
    <row r="48" spans="1:29" x14ac:dyDescent="0.25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f>+'EIM New Deals'!AR8+'EIM New Deals'!AR15</f>
        <v>1</v>
      </c>
      <c r="AC48" s="84"/>
    </row>
    <row r="49" spans="1:29" x14ac:dyDescent="0.25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26">+Q50+Q51</f>
        <v>94</v>
      </c>
      <c r="R49" s="33">
        <f t="shared" si="26"/>
        <v>123</v>
      </c>
      <c r="S49" s="33">
        <f t="shared" si="26"/>
        <v>145</v>
      </c>
      <c r="T49" s="33">
        <f t="shared" si="26"/>
        <v>112</v>
      </c>
      <c r="U49" s="33">
        <f t="shared" si="26"/>
        <v>114</v>
      </c>
      <c r="V49" s="33">
        <f t="shared" si="26"/>
        <v>172</v>
      </c>
      <c r="W49" s="33">
        <f>+W50+W51</f>
        <v>131</v>
      </c>
      <c r="X49" s="33">
        <f>+X50+X51</f>
        <v>102</v>
      </c>
      <c r="Y49" s="33">
        <f>+Y50+Y51</f>
        <v>121</v>
      </c>
      <c r="Z49" s="33">
        <f>+Z50+Z51</f>
        <v>67</v>
      </c>
      <c r="AA49" s="33">
        <f>+AA50+AA51</f>
        <v>90</v>
      </c>
      <c r="AC49" s="84" t="s">
        <v>100</v>
      </c>
    </row>
    <row r="50" spans="1:29" x14ac:dyDescent="0.25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f>+'EIM New Deals'!AS6+'EIM New Deals'!AS13</f>
        <v>89</v>
      </c>
      <c r="AC50" s="84"/>
    </row>
    <row r="51" spans="1:29" x14ac:dyDescent="0.25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f>+'EIM New Deals'!AR6+'EIM New Deals'!AR13</f>
        <v>1</v>
      </c>
      <c r="AC51" s="84"/>
    </row>
    <row r="52" spans="1:29" x14ac:dyDescent="0.25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27">+Q53+Q54</f>
        <v>2</v>
      </c>
      <c r="R52" s="33">
        <f t="shared" si="27"/>
        <v>7</v>
      </c>
      <c r="S52" s="33">
        <f t="shared" si="27"/>
        <v>1</v>
      </c>
      <c r="T52" s="33">
        <f t="shared" si="27"/>
        <v>5</v>
      </c>
      <c r="U52" s="33">
        <f t="shared" si="27"/>
        <v>4</v>
      </c>
      <c r="V52" s="33">
        <f t="shared" si="27"/>
        <v>11</v>
      </c>
      <c r="W52" s="33">
        <f>+W53+W54</f>
        <v>6</v>
      </c>
      <c r="X52" s="33">
        <f>+X53+X54</f>
        <v>7</v>
      </c>
      <c r="Y52" s="33">
        <f>+Y53+Y54</f>
        <v>17</v>
      </c>
      <c r="Z52" s="33">
        <f>+Z53+Z54</f>
        <v>17</v>
      </c>
      <c r="AA52" s="33">
        <f>+AA53+AA54</f>
        <v>0</v>
      </c>
      <c r="AC52" s="84" t="s">
        <v>100</v>
      </c>
    </row>
    <row r="53" spans="1:29" x14ac:dyDescent="0.25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f>+'EIM New Deals'!AS9+'EIM New Deals'!AS16</f>
        <v>0</v>
      </c>
      <c r="AC53" s="84"/>
    </row>
    <row r="54" spans="1:29" x14ac:dyDescent="0.25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f>+'EIM New Deals'!AR9+'EIM New Deals'!AR16</f>
        <v>0</v>
      </c>
      <c r="AC54" s="84"/>
    </row>
    <row r="55" spans="1:29" x14ac:dyDescent="0.25">
      <c r="E55" t="s">
        <v>169</v>
      </c>
      <c r="J55" s="33"/>
      <c r="K55" s="161">
        <f t="shared" ref="K55:Q55" si="28">(K54+K51+K48+K45)/(K52+K49+K46+K43)</f>
        <v>0.1111111111111111</v>
      </c>
      <c r="L55" s="161">
        <f t="shared" si="28"/>
        <v>8.2352941176470587E-2</v>
      </c>
      <c r="M55" s="161">
        <f t="shared" si="28"/>
        <v>6.1728395061728392E-2</v>
      </c>
      <c r="N55" s="161">
        <f t="shared" si="28"/>
        <v>6.8965517241379309E-2</v>
      </c>
      <c r="O55" s="161">
        <f t="shared" si="28"/>
        <v>8.0882352941176475E-2</v>
      </c>
      <c r="P55" s="161">
        <f t="shared" si="28"/>
        <v>0.11842105263157894</v>
      </c>
      <c r="Q55" s="161">
        <f t="shared" si="28"/>
        <v>4.9689440993788817E-2</v>
      </c>
      <c r="R55" s="161">
        <f t="shared" ref="R55:AA55" si="29">(R54+R51+R48+R45)/(R52+R49+R46+R43)</f>
        <v>0.11602209944751381</v>
      </c>
      <c r="S55" s="161">
        <f t="shared" si="29"/>
        <v>3.482587064676617E-2</v>
      </c>
      <c r="T55" s="161">
        <f t="shared" si="29"/>
        <v>7.9365079365079361E-2</v>
      </c>
      <c r="U55" s="161">
        <f t="shared" si="29"/>
        <v>3.1413612565445025E-2</v>
      </c>
      <c r="V55" s="161">
        <f t="shared" si="29"/>
        <v>4.4642857142857144E-2</v>
      </c>
      <c r="W55" s="161">
        <f t="shared" si="29"/>
        <v>2.7472527472527472E-2</v>
      </c>
      <c r="X55" s="161">
        <f t="shared" si="29"/>
        <v>8.8050314465408799E-2</v>
      </c>
      <c r="Y55" s="161">
        <f t="shared" si="29"/>
        <v>5.1401869158878503E-2</v>
      </c>
      <c r="Z55" s="161">
        <f t="shared" si="29"/>
        <v>3.7433155080213901E-2</v>
      </c>
      <c r="AA55" s="161">
        <f t="shared" si="29"/>
        <v>2.2900763358778626E-2</v>
      </c>
      <c r="AC55" s="84"/>
    </row>
    <row r="56" spans="1:29" x14ac:dyDescent="0.25">
      <c r="E56" s="5" t="s">
        <v>33</v>
      </c>
      <c r="J56" s="33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C56" s="84"/>
    </row>
    <row r="57" spans="1:29" x14ac:dyDescent="0.25">
      <c r="E57" s="5" t="s">
        <v>182</v>
      </c>
      <c r="J57" s="33"/>
      <c r="K57" s="119">
        <f>+K44+K47+K50+K53</f>
        <v>88</v>
      </c>
      <c r="L57" s="119">
        <f t="shared" ref="L57:Q57" si="30">+L44+L47+L50+L53</f>
        <v>78</v>
      </c>
      <c r="M57" s="119">
        <f t="shared" si="30"/>
        <v>76</v>
      </c>
      <c r="N57" s="119">
        <f t="shared" si="30"/>
        <v>135</v>
      </c>
      <c r="O57" s="119">
        <f t="shared" si="30"/>
        <v>125</v>
      </c>
      <c r="P57" s="119">
        <f t="shared" si="30"/>
        <v>134</v>
      </c>
      <c r="Q57" s="119">
        <f t="shared" si="30"/>
        <v>153</v>
      </c>
      <c r="R57" s="119">
        <f t="shared" ref="R57:T58" si="31">+R44+R47+R50+R53</f>
        <v>160</v>
      </c>
      <c r="S57" s="119">
        <f t="shared" si="31"/>
        <v>194</v>
      </c>
      <c r="T57" s="119">
        <f t="shared" si="31"/>
        <v>174</v>
      </c>
      <c r="U57" s="119">
        <f t="shared" ref="U57:W58" si="32">+U44+U47+U50+U53</f>
        <v>185</v>
      </c>
      <c r="V57" s="119">
        <f t="shared" si="32"/>
        <v>214</v>
      </c>
      <c r="W57" s="119">
        <f t="shared" si="32"/>
        <v>177</v>
      </c>
      <c r="X57" s="119">
        <f t="shared" ref="X57:AA58" si="33">+X44+X47+X50+X53</f>
        <v>145</v>
      </c>
      <c r="Y57" s="119">
        <f t="shared" si="33"/>
        <v>203</v>
      </c>
      <c r="Z57" s="119">
        <f t="shared" si="33"/>
        <v>180</v>
      </c>
      <c r="AA57" s="119">
        <f t="shared" si="33"/>
        <v>128</v>
      </c>
      <c r="AC57" s="84"/>
    </row>
    <row r="58" spans="1:29" x14ac:dyDescent="0.25">
      <c r="E58" s="5" t="s">
        <v>96</v>
      </c>
      <c r="J58" s="33"/>
      <c r="K58" s="119">
        <f>+K45+K48+K51+K54</f>
        <v>11</v>
      </c>
      <c r="L58" s="119">
        <f t="shared" ref="L58:Q58" si="34">+L45+L48+L51+L54</f>
        <v>7</v>
      </c>
      <c r="M58" s="119">
        <f t="shared" si="34"/>
        <v>5</v>
      </c>
      <c r="N58" s="119">
        <f t="shared" si="34"/>
        <v>10</v>
      </c>
      <c r="O58" s="119">
        <f t="shared" si="34"/>
        <v>11</v>
      </c>
      <c r="P58" s="119">
        <f t="shared" si="34"/>
        <v>18</v>
      </c>
      <c r="Q58" s="119">
        <f t="shared" si="34"/>
        <v>8</v>
      </c>
      <c r="R58" s="119">
        <f t="shared" si="31"/>
        <v>21</v>
      </c>
      <c r="S58" s="119">
        <f t="shared" si="31"/>
        <v>7</v>
      </c>
      <c r="T58" s="119">
        <f t="shared" si="31"/>
        <v>15</v>
      </c>
      <c r="U58" s="119">
        <f t="shared" si="32"/>
        <v>6</v>
      </c>
      <c r="V58" s="119">
        <f t="shared" si="32"/>
        <v>10</v>
      </c>
      <c r="W58" s="119">
        <f t="shared" si="32"/>
        <v>5</v>
      </c>
      <c r="X58" s="119">
        <f t="shared" si="33"/>
        <v>14</v>
      </c>
      <c r="Y58" s="119">
        <f t="shared" si="33"/>
        <v>11</v>
      </c>
      <c r="Z58" s="119">
        <f t="shared" si="33"/>
        <v>7</v>
      </c>
      <c r="AA58" s="119">
        <f t="shared" si="33"/>
        <v>3</v>
      </c>
      <c r="AC58" s="84"/>
    </row>
    <row r="59" spans="1:29" x14ac:dyDescent="0.25">
      <c r="A59" s="7" t="s">
        <v>69</v>
      </c>
      <c r="B59">
        <v>1</v>
      </c>
      <c r="AC59" s="85"/>
    </row>
    <row r="60" spans="1:29" x14ac:dyDescent="0.25">
      <c r="A60" s="7" t="s">
        <v>64</v>
      </c>
      <c r="B60">
        <v>1300</v>
      </c>
      <c r="E60" s="86" t="s">
        <v>94</v>
      </c>
      <c r="AC60" s="85"/>
    </row>
    <row r="61" spans="1:29" ht="13.8" x14ac:dyDescent="0.25">
      <c r="A61" s="7" t="s">
        <v>71</v>
      </c>
      <c r="B61">
        <v>250</v>
      </c>
      <c r="F61" s="83" t="s">
        <v>121</v>
      </c>
      <c r="G61" s="83" t="s">
        <v>122</v>
      </c>
      <c r="H61" s="83" t="s">
        <v>123</v>
      </c>
      <c r="I61" s="83" t="s">
        <v>124</v>
      </c>
      <c r="J61" s="83" t="s">
        <v>136</v>
      </c>
      <c r="K61" s="83" t="str">
        <f t="shared" ref="K61:P61" si="35">+K42</f>
        <v>2/2 - 2/8</v>
      </c>
      <c r="L61" s="83" t="str">
        <f t="shared" si="35"/>
        <v>2/9 - 2/15</v>
      </c>
      <c r="M61" s="83" t="str">
        <f t="shared" si="35"/>
        <v>2/16 - 2/22</v>
      </c>
      <c r="N61" s="83" t="str">
        <f t="shared" si="35"/>
        <v>2/23 - 2/28</v>
      </c>
      <c r="O61" s="83" t="str">
        <f t="shared" si="35"/>
        <v>3/1 - 3/7</v>
      </c>
      <c r="P61" s="83" t="str">
        <f t="shared" si="35"/>
        <v>3/8 - 3/14</v>
      </c>
      <c r="Q61" s="83" t="str">
        <f t="shared" ref="Q61:V61" si="36">+Q42</f>
        <v>3/15 - 3/21</v>
      </c>
      <c r="R61" s="83" t="str">
        <f t="shared" si="36"/>
        <v>3/22 - 3/28</v>
      </c>
      <c r="S61" s="83" t="str">
        <f t="shared" si="36"/>
        <v>3/29 - 4/4</v>
      </c>
      <c r="T61" s="83" t="str">
        <f t="shared" si="36"/>
        <v>4/5 - 4/11</v>
      </c>
      <c r="U61" s="83" t="str">
        <f t="shared" si="36"/>
        <v>4/12 - 4/18</v>
      </c>
      <c r="V61" s="83" t="str">
        <f t="shared" si="36"/>
        <v>4/19 - 4/25</v>
      </c>
      <c r="W61" s="83" t="str">
        <f>+W42</f>
        <v>4/26 - 5/2</v>
      </c>
      <c r="X61" s="83" t="str">
        <f>+X42</f>
        <v>5/3 - 5/9</v>
      </c>
      <c r="Y61" s="83" t="str">
        <f>+Y42</f>
        <v>5/10 - 5/16</v>
      </c>
      <c r="Z61" s="83" t="str">
        <f>+Z42</f>
        <v>5/17 - 5/23</v>
      </c>
      <c r="AA61" s="83" t="s">
        <v>226</v>
      </c>
    </row>
    <row r="62" spans="1:29" x14ac:dyDescent="0.25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20">
        <f>(+'WE 2-1 EOL Data'!C6+'WE 2-1 EOL Data'!C29)/1000000</f>
        <v>4273.2712199999996</v>
      </c>
      <c r="K62" s="120">
        <f>(+'WE 2-8 EOL Data'!C6+'WE 2-8 EOL Data'!C29)/1000000</f>
        <v>3586.1783646399995</v>
      </c>
      <c r="L62" s="120">
        <f>(+'WE 2-15 EOL Data'!$C6+'WE 2-15 EOL Data'!$C29)/1000000</f>
        <v>4250.7380022099987</v>
      </c>
      <c r="M62" s="120">
        <f>(+'WE 2-22 EOL Data'!$C6+'WE 2-22 EOL Data'!$C29)/1000000</f>
        <v>2865.6876510000002</v>
      </c>
      <c r="N62" s="120">
        <f>(+'WE 2-28 EOL Data'!C6+'WE 2-28 EOL Data'!C29)/1000000</f>
        <v>3382.0786511900001</v>
      </c>
      <c r="O62" s="120">
        <f>(+'WE 3-7 EOL Data'!C6+'WE 3-7 EOL Data'!C29)/1000000</f>
        <v>4310.0659028599994</v>
      </c>
      <c r="P62" s="120">
        <f>(+'WE 3-14 EOL Data'!C6+'WE 3-14 EOL Data'!C29)/1000000</f>
        <v>3630.7007905600003</v>
      </c>
      <c r="Q62" s="120">
        <f>(+'WE 3-21 EOL Data'!C6+'WE 3-21 EOL Data'!C29)/1000000</f>
        <v>3471.9734751599999</v>
      </c>
      <c r="R62" s="120">
        <f>(+'WE 3-28 EOL Data'!C6+'WE 3-28 EOL Data'!C29)/1000000</f>
        <v>4935.3578799200013</v>
      </c>
      <c r="S62" s="120">
        <f>(+'WE 4-4 EOL Data'!C6+'WE 4-4 EOL Data'!C29)/1000000</f>
        <v>4600.9169952699995</v>
      </c>
      <c r="T62" s="120">
        <f>(+'WE 4-11 EOL Data'!C6+'WE 4-11 EOL Data'!C29)/1000000</f>
        <v>4395.5360208000002</v>
      </c>
      <c r="U62" s="120">
        <f>(+'WE 4-18 EOL Data'!C6+'WE 4-18 EOL Data'!C29)/1000000</f>
        <v>2936.7967890099994</v>
      </c>
      <c r="V62" s="120">
        <f>(+'WE 4-25 EOL Data'!C6+'WE 4-25 EOL Data'!C29)/1000000</f>
        <v>4188.2606314200011</v>
      </c>
      <c r="W62" s="120">
        <f>(+'WE 5-2 EOL Data'!C6+'WE 5-2 EOL Data'!C29)/1000000</f>
        <v>4660.280191529997</v>
      </c>
      <c r="X62" s="120">
        <f>(+'WE 5-9 EOL Data'!C6+'WE 5-9 EOL Data'!C29)/1000000</f>
        <v>4226.5836308100033</v>
      </c>
      <c r="Y62" s="120">
        <f>(+'WE 5-16 EOL Data'!C6+'WE 5-16 EOL Data'!C29)/1000000</f>
        <v>4371.7276664399988</v>
      </c>
      <c r="Z62" s="120">
        <f>(+'WE 5-23 EOL Data'!C28+'WE 5-23 EOL Data'!C6)/1000000</f>
        <v>5698.3712623199981</v>
      </c>
      <c r="AA62" s="120">
        <f>(+'WE 5-30 EOL Data'!C6+'WE 5-30 EOL Data'!C28)/1000000</f>
        <v>5240.3550066800044</v>
      </c>
    </row>
    <row r="63" spans="1:29" ht="13.5" customHeight="1" x14ac:dyDescent="0.25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20">
        <f>(+'WE 2-1 EOL Data'!C7+'WE 2-1 EOL Data'!C30)/1000000</f>
        <v>53.945233000000002</v>
      </c>
      <c r="K63" s="120">
        <f>(+'WE 2-8 EOL Data'!C7+'WE 2-8 EOL Data'!C30)/1000000</f>
        <v>51.399965140000006</v>
      </c>
      <c r="L63" s="120">
        <f>(+'WE 2-15 EOL Data'!$C7+'WE 2-15 EOL Data'!$C30)/1000000</f>
        <v>49.091319190000029</v>
      </c>
      <c r="M63" s="120">
        <f>(+'WE 2-22 EOL Data'!$C7+'WE 2-22 EOL Data'!$C30)/1000000</f>
        <v>37.990490000000001</v>
      </c>
      <c r="N63" s="120">
        <f>(+'WE 2-28 EOL Data'!C7+'WE 2-28 EOL Data'!C30)/1000000</f>
        <v>43.647636379999994</v>
      </c>
      <c r="O63" s="120">
        <f>(+'WE 3-7 EOL Data'!C7+'WE 3-7 EOL Data'!C30)/1000000</f>
        <v>49.601260310000001</v>
      </c>
      <c r="P63" s="120">
        <f>(+'WE 3-14 EOL Data'!C7+'WE 3-14 EOL Data'!C30)/1000000</f>
        <v>52.895417969999997</v>
      </c>
      <c r="Q63" s="120">
        <f>(+'WE 3-21 EOL Data'!C7+'WE 3-21 EOL Data'!C30)/1000000</f>
        <v>49.577375480000008</v>
      </c>
      <c r="R63" s="120">
        <f>(+'WE 3-28 EOL Data'!C7+'WE 3-28 EOL Data'!C30)/1000000</f>
        <v>47.200591540000005</v>
      </c>
      <c r="S63" s="120">
        <f>(+'WE 4-4 EOL Data'!C7+'WE 4-4 EOL Data'!C30)/1000000</f>
        <v>51.522265300000015</v>
      </c>
      <c r="T63" s="120">
        <f>(+'WE 4-11 EOL Data'!C7+'WE 4-11 EOL Data'!C30)/1000000</f>
        <v>47.796267070000006</v>
      </c>
      <c r="U63" s="120">
        <f>(+'WE 4-18 EOL Data'!C7+'WE 4-18 EOL Data'!C30)/1000000</f>
        <v>42.96937114</v>
      </c>
      <c r="V63" s="120">
        <f>(+'WE 4-25 EOL Data'!C7+'WE 4-25 EOL Data'!C30)/1000000</f>
        <v>96.158623760000012</v>
      </c>
      <c r="W63" s="120">
        <f>(+'WE 5-2 EOL Data'!C7+'WE 5-2 EOL Data'!C30)/1000000</f>
        <v>55.72244239000004</v>
      </c>
      <c r="X63" s="120">
        <f>(+'WE 5-9 EOL Data'!C7+'WE 5-9 EOL Data'!C30)/1000000</f>
        <v>57.430294329999981</v>
      </c>
      <c r="Y63" s="120">
        <f>(+'WE 5-16 EOL Data'!C7+'WE 5-16 EOL Data'!C30)/1000000</f>
        <v>44.784324360000014</v>
      </c>
      <c r="Z63" s="120">
        <f>(+'WE 5-23 EOL Data'!C7+'WE 5-23 EOL Data'!C29)/1000000</f>
        <v>49.627620599999986</v>
      </c>
      <c r="AA63" s="120">
        <f>(+'WE 5-30 EOL Data'!C7+'WE 5-30 EOL Data'!C29)/1000000</f>
        <v>80.046289300000012</v>
      </c>
    </row>
    <row r="64" spans="1:29" ht="13.8" x14ac:dyDescent="0.25">
      <c r="A64" s="7" t="s">
        <v>71</v>
      </c>
      <c r="B64">
        <v>250</v>
      </c>
      <c r="F64" s="83" t="s">
        <v>121</v>
      </c>
      <c r="G64" s="83" t="s">
        <v>122</v>
      </c>
      <c r="H64" s="83" t="s">
        <v>123</v>
      </c>
      <c r="I64" s="83" t="s">
        <v>124</v>
      </c>
      <c r="J64" s="83" t="s">
        <v>136</v>
      </c>
      <c r="K64" s="83" t="str">
        <f t="shared" ref="K64:P64" si="37">+K61</f>
        <v>2/2 - 2/8</v>
      </c>
      <c r="L64" s="83" t="str">
        <f t="shared" si="37"/>
        <v>2/9 - 2/15</v>
      </c>
      <c r="M64" s="83" t="str">
        <f t="shared" si="37"/>
        <v>2/16 - 2/22</v>
      </c>
      <c r="N64" s="83" t="str">
        <f t="shared" si="37"/>
        <v>2/23 - 2/28</v>
      </c>
      <c r="O64" s="83" t="str">
        <f t="shared" si="37"/>
        <v>3/1 - 3/7</v>
      </c>
      <c r="P64" s="83" t="str">
        <f t="shared" si="37"/>
        <v>3/8 - 3/14</v>
      </c>
      <c r="Q64" s="83" t="str">
        <f t="shared" ref="Q64:V64" si="38">+Q61</f>
        <v>3/15 - 3/21</v>
      </c>
      <c r="R64" s="83" t="str">
        <f t="shared" si="38"/>
        <v>3/22 - 3/28</v>
      </c>
      <c r="S64" s="83" t="str">
        <f t="shared" si="38"/>
        <v>3/29 - 4/4</v>
      </c>
      <c r="T64" s="83" t="str">
        <f t="shared" si="38"/>
        <v>4/5 - 4/11</v>
      </c>
      <c r="U64" s="83" t="str">
        <f t="shared" si="38"/>
        <v>4/12 - 4/18</v>
      </c>
      <c r="V64" s="83" t="str">
        <f t="shared" si="38"/>
        <v>4/19 - 4/25</v>
      </c>
      <c r="W64" s="83" t="str">
        <f>+W61</f>
        <v>4/26 - 5/2</v>
      </c>
      <c r="X64" s="83" t="str">
        <f>+X61</f>
        <v>5/3 - 5/9</v>
      </c>
      <c r="Y64" s="83" t="str">
        <f>+Y61</f>
        <v>5/10 - 5/16</v>
      </c>
      <c r="Z64" s="83" t="str">
        <f>+Z61</f>
        <v>5/17 - 5/23</v>
      </c>
      <c r="AA64" s="83" t="s">
        <v>226</v>
      </c>
    </row>
    <row r="65" spans="1:29" x14ac:dyDescent="0.25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8">
        <f>+'WE 2-8 EOL Data'!C58</f>
        <v>106865.89999999997</v>
      </c>
      <c r="L65" s="138">
        <f>+'WE 2-15 EOL Data'!$C58</f>
        <v>11962.5</v>
      </c>
      <c r="M65" s="138">
        <f>+'WE 2-22 EOL Data'!$C58</f>
        <v>56612</v>
      </c>
      <c r="N65" s="138">
        <f>+'WE 2-28 EOL Data'!C58</f>
        <v>163303.196</v>
      </c>
      <c r="O65" s="138">
        <f>+'WE 3-7 EOL Data'!C58</f>
        <v>120983.16</v>
      </c>
      <c r="P65" s="138">
        <f>+'WE 3-14 EOL Data'!C58</f>
        <v>92583.55</v>
      </c>
      <c r="Q65" s="138">
        <f>+'WE 3-21 EOL Data'!C58</f>
        <v>275762.31</v>
      </c>
      <c r="R65" s="138">
        <f>+'WE 3-28 EOL Data'!C58</f>
        <v>169228.08</v>
      </c>
      <c r="S65" s="138">
        <f>+'WE 4-4 EOL Data'!C58</f>
        <v>203727</v>
      </c>
      <c r="T65" s="138">
        <f>+'WE 4-11 EOL Data'!C58</f>
        <v>54469.222999999998</v>
      </c>
      <c r="U65" s="138">
        <f>+'WE 4-18 EOL Data'!C58</f>
        <v>144375.79999999999</v>
      </c>
      <c r="V65" s="138">
        <f>+'WE 4-25 EOL Data'!C58</f>
        <v>381258.61</v>
      </c>
      <c r="W65" s="138">
        <f>+'WE 5-2 EOL Data'!C58</f>
        <v>134543.14000000001</v>
      </c>
      <c r="X65" s="138">
        <f>+'WE 5-9 EOL Data'!C58</f>
        <v>56024.179999999935</v>
      </c>
      <c r="Y65" s="138">
        <f>+'WE 5-16 EOL Data'!C58</f>
        <v>121921.06000000006</v>
      </c>
      <c r="Z65" s="138">
        <v>0</v>
      </c>
      <c r="AA65" s="138"/>
      <c r="AC65" s="138"/>
    </row>
    <row r="66" spans="1:29" x14ac:dyDescent="0.25">
      <c r="A66" s="7" t="s">
        <v>40</v>
      </c>
      <c r="B66">
        <v>0</v>
      </c>
      <c r="E66" t="s">
        <v>40</v>
      </c>
      <c r="F66" s="32"/>
      <c r="G66" s="32"/>
      <c r="H66" s="16"/>
      <c r="U66" s="120">
        <f>+'EIM Volumes'!C7+'EIM Volumes'!B7+'EIM Volumes'!C13+'EIM Volumes'!B13</f>
        <v>25952</v>
      </c>
      <c r="V66" s="120">
        <f>+'EIM Volumes'!D7+'EIM Volumes'!E7+'EIM Volumes'!D13+'EIM Volumes'!E13</f>
        <v>5000</v>
      </c>
      <c r="W66" s="120">
        <f>+'EIM Volumes'!F7+'EIM Volumes'!G7+'EIM Volumes'!F13+'EIM Volumes'!G13</f>
        <v>41496</v>
      </c>
      <c r="X66" s="120">
        <f>+'EIM Volumes'!H7+'EIM Volumes'!I7+'EIM Volumes'!H13+'EIM Volumes'!I13</f>
        <v>43480</v>
      </c>
      <c r="Y66" s="120">
        <f>+'EIM Volumes'!J7+'EIM Volumes'!K7+'EIM Volumes'!J13+'EIM Volumes'!K13</f>
        <v>6180</v>
      </c>
      <c r="Z66" s="120">
        <f>+'EIM Volumes'!L7+'EIM Volumes'!M7+'EIM Volumes'!L13+'EIM Volumes'!M13</f>
        <v>12570</v>
      </c>
      <c r="AA66" s="120">
        <f>+'EIM Volumes'!N7+'EIM Volumes'!O7+'EIM Volumes'!N13+'EIM Volumes'!O13</f>
        <v>2660</v>
      </c>
      <c r="AB66" s="120"/>
    </row>
    <row r="67" spans="1:29" x14ac:dyDescent="0.25">
      <c r="A67" s="7" t="s">
        <v>70</v>
      </c>
      <c r="B67">
        <v>5</v>
      </c>
      <c r="E67" t="s">
        <v>70</v>
      </c>
      <c r="F67" s="32"/>
      <c r="G67" s="32"/>
      <c r="H67" s="16"/>
      <c r="U67" s="120">
        <f>+'EIM Volumes'!B8+'EIM Volumes'!C8+'EIM Volumes'!B14+'EIM Volumes'!C14</f>
        <v>5526</v>
      </c>
      <c r="V67" s="120">
        <f>+'EIM Volumes'!D8+'EIM Volumes'!E8+'EIM Volumes'!D14+'EIM Volumes'!E14</f>
        <v>202604</v>
      </c>
      <c r="W67" s="120">
        <f>+'EIM Volumes'!F8+'EIM Volumes'!G8+'EIM Volumes'!F14+'EIM Volumes'!G14</f>
        <v>170192</v>
      </c>
      <c r="X67" s="120">
        <f>+'EIM Volumes'!H8+'EIM Volumes'!I8+'EIM Volumes'!H14+'EIM Volumes'!I14</f>
        <v>17427</v>
      </c>
      <c r="Y67" s="120">
        <f>+'EIM Volumes'!J8+'EIM Volumes'!K8+'EIM Volumes'!J14+'EIM Volumes'!K14</f>
        <v>13890</v>
      </c>
      <c r="Z67" s="120">
        <f>+'EIM Volumes'!L8+'EIM Volumes'!M8+'EIM Volumes'!L14+'EIM Volumes'!M14</f>
        <v>155545</v>
      </c>
      <c r="AA67" s="120">
        <f>+'EIM Volumes'!N8+'EIM Volumes'!O8+'EIM Volumes'!N14+'EIM Volumes'!O14</f>
        <v>23943</v>
      </c>
      <c r="AB67" s="120"/>
    </row>
    <row r="68" spans="1:29" x14ac:dyDescent="0.25">
      <c r="A68" s="7" t="s">
        <v>41</v>
      </c>
      <c r="B68">
        <v>0</v>
      </c>
      <c r="E68" t="s">
        <v>39</v>
      </c>
      <c r="F68" s="32"/>
      <c r="G68" s="32"/>
      <c r="H68" s="16"/>
      <c r="U68" s="120">
        <f>+'EIM Volumes'!B6+'EIM Volumes'!C6+'EIM Volumes'!C12+'EIM Volumes'!B12</f>
        <v>16759.334999999999</v>
      </c>
      <c r="V68" s="120">
        <f>+'EIM Volumes'!D6+'EIM Volumes'!E6+'EIM Volumes'!D12+'EIM Volumes'!E12</f>
        <v>82871.455000000002</v>
      </c>
      <c r="W68" s="120">
        <f>+'EIM Volumes'!F6+'EIM Volumes'!G6+'EIM Volumes'!F12+'EIM Volumes'!G12</f>
        <v>26520.525000000001</v>
      </c>
      <c r="X68" s="120">
        <f>+'EIM Volumes'!H6+'EIM Volumes'!I6+'EIM Volumes'!H12+'EIM Volumes'!I12</f>
        <v>17873.852999999999</v>
      </c>
      <c r="Y68" s="120">
        <f>+'EIM Volumes'!J6+'EIM Volumes'!K6+'EIM Volumes'!J12+'EIM Volumes'!K12</f>
        <v>49474.929000000004</v>
      </c>
      <c r="Z68" s="120">
        <f>+'EIM Volumes'!L6+'EIM Volumes'!M6+'EIM Volumes'!L12+'EIM Volumes'!M12</f>
        <v>20144.013999999999</v>
      </c>
      <c r="AA68" s="120">
        <f>+'EIM Volumes'!N6+'EIM Volumes'!O6+'EIM Volumes'!N12+'EIM Volumes'!O12</f>
        <v>17176.268</v>
      </c>
      <c r="AB68" s="120"/>
    </row>
    <row r="69" spans="1:29" x14ac:dyDescent="0.25">
      <c r="E69" t="s">
        <v>41</v>
      </c>
      <c r="F69" s="32"/>
      <c r="G69" s="32"/>
      <c r="H69" s="16"/>
      <c r="U69" s="120"/>
      <c r="V69" s="120"/>
      <c r="W69" s="120"/>
      <c r="X69" s="120"/>
      <c r="Y69" s="120">
        <f>+'EIM Volumes'!J9+'EIM Volumes'!K9+'EIM Volumes'!J15+'EIM Volumes'!K15</f>
        <v>2758</v>
      </c>
      <c r="Z69" s="120">
        <f>+'EIM Volumes'!L9+'EIM Volumes'!M9+'EIM Volumes'!L15+'EIM Volumes'!M15</f>
        <v>6549.8396000000002</v>
      </c>
      <c r="AA69" s="120">
        <f>+'EIM Volumes'!N9+'EIM Volumes'!O9+'EIM Volumes'!N15+'EIM Volumes'!O15</f>
        <v>5586</v>
      </c>
      <c r="AB69" s="120"/>
    </row>
    <row r="70" spans="1:29" ht="13.8" x14ac:dyDescent="0.25">
      <c r="A70" s="7" t="s">
        <v>71</v>
      </c>
      <c r="B70">
        <v>250</v>
      </c>
      <c r="F70" s="83" t="s">
        <v>121</v>
      </c>
      <c r="G70" s="83" t="s">
        <v>122</v>
      </c>
      <c r="H70" s="83" t="s">
        <v>123</v>
      </c>
      <c r="I70" s="83" t="s">
        <v>124</v>
      </c>
      <c r="J70" s="83" t="s">
        <v>136</v>
      </c>
      <c r="K70" s="83" t="str">
        <f t="shared" ref="K70:P70" si="39">+K64</f>
        <v>2/2 - 2/8</v>
      </c>
      <c r="L70" s="83" t="str">
        <f t="shared" si="39"/>
        <v>2/9 - 2/15</v>
      </c>
      <c r="M70" s="83" t="str">
        <f t="shared" si="39"/>
        <v>2/16 - 2/22</v>
      </c>
      <c r="N70" s="83" t="str">
        <f t="shared" si="39"/>
        <v>2/23 - 2/28</v>
      </c>
      <c r="O70" s="83" t="str">
        <f t="shared" si="39"/>
        <v>3/1 - 3/7</v>
      </c>
      <c r="P70" s="83" t="str">
        <f t="shared" si="39"/>
        <v>3/8 - 3/14</v>
      </c>
      <c r="Q70" s="83" t="str">
        <f t="shared" ref="Q70:V70" si="40">+Q64</f>
        <v>3/15 - 3/21</v>
      </c>
      <c r="R70" s="83" t="str">
        <f t="shared" si="40"/>
        <v>3/22 - 3/28</v>
      </c>
      <c r="S70" s="83" t="str">
        <f t="shared" si="40"/>
        <v>3/29 - 4/4</v>
      </c>
      <c r="T70" s="83" t="str">
        <f t="shared" si="40"/>
        <v>4/5 - 4/11</v>
      </c>
      <c r="U70" s="83" t="str">
        <f t="shared" si="40"/>
        <v>4/12 - 4/18</v>
      </c>
      <c r="V70" s="83" t="str">
        <f t="shared" si="40"/>
        <v>4/19 - 4/25</v>
      </c>
      <c r="W70" s="83" t="str">
        <f>+W64</f>
        <v>4/26 - 5/2</v>
      </c>
      <c r="X70" s="83" t="str">
        <f>+X64</f>
        <v>5/3 - 5/9</v>
      </c>
      <c r="Y70" s="83" t="str">
        <f>+Y64</f>
        <v>5/10 - 5/16</v>
      </c>
      <c r="Z70" s="83" t="str">
        <f>+Z64</f>
        <v>5/17 - 5/23</v>
      </c>
      <c r="AA70" s="83" t="s">
        <v>226</v>
      </c>
    </row>
    <row r="71" spans="1:29" x14ac:dyDescent="0.25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20">
        <f>(+'WE 2-1 EOL Data'!C9+'WE 2-1 EOL Data'!C32)/1000</f>
        <v>171949.351</v>
      </c>
      <c r="K71" s="120">
        <f>(+'WE 2-8 EOL Data'!C9+'WE 2-8 EOL Data'!C32)/1000</f>
        <v>154397.51923000001</v>
      </c>
      <c r="L71" s="120">
        <f>(+'WE 2-15 EOL Data'!$C9+'WE 2-15 EOL Data'!$C32)/1000</f>
        <v>174794.27446999992</v>
      </c>
      <c r="M71" s="120">
        <f>(+'WE 2-22 EOL Data'!$C9+'WE 2-22 EOL Data'!$C32)/1000</f>
        <v>147649.834</v>
      </c>
      <c r="N71" s="120">
        <f>(+'WE 2-28 EOL Data'!C9+'WE 2-28 EOL Data'!C32)/1000</f>
        <v>147313.01308</v>
      </c>
      <c r="O71" s="120">
        <f>(+'WE 3-7 EOL Data'!C32+'WE 3-7 EOL Data'!C9)/1000</f>
        <v>163597.30816000002</v>
      </c>
      <c r="P71" s="120">
        <f>(+'WE 3-14 EOL Data'!C9+'WE 3-14 EOL Data'!C32)/1000</f>
        <v>183852.27507000003</v>
      </c>
      <c r="Q71" s="120">
        <f>(+'WE 3-21 EOL Data'!C9+'WE 3-21 EOL Data'!C32)/1000</f>
        <v>210839.72176999995</v>
      </c>
      <c r="R71" s="120">
        <f>(+'WE 3-28 EOL Data'!C9+'WE 3-28 EOL Data'!C32)/1000</f>
        <v>193742.82989000002</v>
      </c>
      <c r="S71" s="120">
        <f>(+'WE 4-4 EOL Data'!C9+'WE 4-4 EOL Data'!C32)/1000</f>
        <v>195484.89110000004</v>
      </c>
      <c r="T71" s="120">
        <f>(+'WE 4-11 EOL Data'!C9+'WE 4-11 EOL Data'!C32)/1000</f>
        <v>182589.65992000001</v>
      </c>
      <c r="U71" s="120">
        <f>(+'WE 4-18 EOL Data'!C9+'WE 4-18 EOL Data'!C32)/1000</f>
        <v>145635.69908999998</v>
      </c>
      <c r="V71" s="120">
        <f>(+'WE 4-25 EOL Data'!C32+'WE 4-25 EOL Data'!C9)/1000</f>
        <v>174773.93365999998</v>
      </c>
      <c r="W71" s="120">
        <f>(+'WE 5-2 EOL Data'!C9+'WE 5-2 EOL Data'!C32)/1000</f>
        <v>160871.1560899998</v>
      </c>
      <c r="X71" s="120">
        <f>(+'WE 5-9 EOL Data'!C9+'WE 5-9 EOL Data'!C32)/1000</f>
        <v>122928.78282999995</v>
      </c>
      <c r="Y71" s="120">
        <f>(+'WE 5-16 EOL Data'!C9+'WE 5-16 EOL Data'!C32)/1000</f>
        <v>169849.40923000019</v>
      </c>
      <c r="Z71" s="120">
        <f>(+'WE 5-23 EOL Data'!C9+'WE 5-23 EOL Data'!C31)/1000</f>
        <v>310566.31707999966</v>
      </c>
      <c r="AA71" s="120">
        <f>(+'WE 5-30 EOL Data'!C9+'WE 5-30 EOL Data'!C31)/1000</f>
        <v>169987.8798</v>
      </c>
    </row>
    <row r="72" spans="1:29" x14ac:dyDescent="0.25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20">
        <f>(+'WE 2-1 EOL Data'!C10+'WE 2-1 EOL Data'!C11+'WE 2-1 EOL Data'!C33+'WE 2-1 EOL Data'!C34)/1000</f>
        <v>6572.3270000000002</v>
      </c>
      <c r="K72" s="120">
        <f>(+'WE 2-8 EOL Data'!C10+'WE 2-8 EOL Data'!C11+'WE 2-8 EOL Data'!C33+'WE 2-8 EOL Data'!C34)/1000</f>
        <v>5662.4889999999996</v>
      </c>
      <c r="L72" s="120">
        <f>(+'WE 2-15 EOL Data'!$C10+'WE 2-15 EOL Data'!$C11+'WE 2-15 EOL Data'!$C33+'WE 2-15 EOL Data'!$C34)/1000</f>
        <v>4037.9499600000008</v>
      </c>
      <c r="M72" s="120">
        <f>(+'WE 2-22 EOL Data'!$C10+'WE 2-22 EOL Data'!$C11+'WE 2-22 EOL Data'!$C33+'WE 2-22 EOL Data'!$C34)/1000</f>
        <v>2425.5</v>
      </c>
      <c r="N72" s="120">
        <f>(+'WE 2-28 EOL Data'!C10+'WE 2-28 EOL Data'!C11+'WE 2-28 EOL Data'!C33+'WE 2-28 EOL Data'!C34)/1000</f>
        <v>818.5</v>
      </c>
      <c r="O72" s="120">
        <f>(+'WE 3-7 EOL Data'!C10+'WE 3-7 EOL Data'!C33)/1000</f>
        <v>2748.7000200000002</v>
      </c>
      <c r="P72" s="120">
        <f>(+'WE 3-14 EOL Data'!C10+'WE 3-14 EOL Data'!C11+'WE 3-14 EOL Data'!C33+'WE 3-14 EOL Data'!C34)/1000</f>
        <v>1955.00008</v>
      </c>
      <c r="Q72" s="120">
        <f>(+'WE 3-21 EOL Data'!C10+'WE 3-21 EOL Data'!C11+'WE 3-21 EOL Data'!C33+'WE 3-21 EOL Data'!C34)/1000</f>
        <v>1257.95</v>
      </c>
      <c r="R72" s="120">
        <f>(+'WE 3-28 EOL Data'!C11+'WE 3-28 EOL Data'!C10+'WE 3-28 EOL Data'!C33+'WE 3-28 EOL Data'!C34)/1000</f>
        <v>3280.0030000000002</v>
      </c>
      <c r="S72" s="120">
        <f>(+'WE 4-4 EOL Data'!C10+'WE 4-4 EOL Data'!C11+'WE 4-4 EOL Data'!C33+'WE 4-4 EOL Data'!C34)/1000</f>
        <v>1233</v>
      </c>
      <c r="T72" s="120">
        <f>(+'WE 4-11 EOL Data'!C10+'WE 4-11 EOL Data'!C11+'WE 4-11 EOL Data'!C33+'WE 4-11 EOL Data'!C34)/1000</f>
        <v>1066.385</v>
      </c>
      <c r="U72" s="120">
        <f>(+'WE 4-18 EOL Data'!C10+'WE 4-18 EOL Data'!C11+'WE 4-18 EOL Data'!C33+'WE 4-18 EOL Data'!C34)/1000</f>
        <v>1859.7</v>
      </c>
      <c r="V72" s="120">
        <f>(+'WE 4-25 EOL Data'!C10+'WE 4-25 EOL Data'!C11+'WE 4-25 EOL Data'!C34+'WE 4-25 EOL Data'!C33)/1000</f>
        <v>2362.5</v>
      </c>
      <c r="W72" s="120">
        <f>(+'WE 5-2 EOL Data'!C10+'WE 5-2 EOL Data'!C11+'WE 5-2 EOL Data'!C33+'WE 5-2 EOL Data'!C34)/1000</f>
        <v>5954.4979999999996</v>
      </c>
      <c r="X72" s="120">
        <f>(+'WE 5-9 EOL Data'!C10+'WE 5-9 EOL Data'!C11+'WE 5-9 EOL Data'!C33+'WE 5-9 EOL Data'!C34)/1000</f>
        <v>500</v>
      </c>
      <c r="Y72" s="120">
        <f>(+'WE 5-16 EOL Data'!C10+'WE 5-16 EOL Data'!C11+'WE 5-16 EOL Data'!C33+'WE 5-16 EOL Data'!C34)/1000</f>
        <v>2082</v>
      </c>
      <c r="Z72" s="120">
        <f>(+'WE 5-23 EOL Data'!C10+'WE 5-23 EOL Data'!C11+'WE 5-23 EOL Data'!C32+'WE 5-23 EOL Data'!C33)/1000</f>
        <v>735.5</v>
      </c>
      <c r="AA72" s="120">
        <f>(+'WE 5-30 EOL Data'!C10+'WE 5-30 EOL Data'!C11+'WE 5-30 EOL Data'!C32+'WE 5-30 EOL Data'!C33)/1000</f>
        <v>2368.75</v>
      </c>
    </row>
    <row r="73" spans="1:29" x14ac:dyDescent="0.25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20">
        <f>(+'WE 2-1 EOL Data'!C14+'WE 2-1 EOL Data'!C37)/1000</f>
        <v>46.35</v>
      </c>
      <c r="K73" s="120">
        <f>(+'WE 2-8 EOL Data'!C14+'WE 2-8 EOL Data'!C37)/1000</f>
        <v>100.1</v>
      </c>
      <c r="L73" s="120">
        <f>(+'WE 2-15 EOL Data'!$C14+'WE 2-15 EOL Data'!$C37)/1000</f>
        <v>40</v>
      </c>
      <c r="M73" s="120">
        <f>(+'WE 2-22 EOL Data'!$C14+'WE 2-22 EOL Data'!$C37)/1000</f>
        <v>37.5</v>
      </c>
      <c r="N73" s="120">
        <f>(+'WE 2-28 EOL Data'!C14+'WE 2-28 EOL Data'!C37)/1000</f>
        <v>7.5</v>
      </c>
      <c r="O73" s="120">
        <f>(+'WE 3-7 EOL Data'!C14+'WE 3-7 EOL Data'!C37)/1000</f>
        <v>5.2</v>
      </c>
      <c r="P73" s="120">
        <f>(+'WE 3-14 EOL Data'!C37+'WE 3-14 EOL Data'!C14)/1000</f>
        <v>32.85</v>
      </c>
      <c r="Q73" s="120">
        <f>(+'WE 3-21 EOL Data'!C14+'WE 3-21 EOL Data'!C37)/1000</f>
        <v>72.05</v>
      </c>
      <c r="R73" s="120">
        <f>(+'WE 3-28 EOL Data'!C14+'WE 3-28 EOL Data'!C37)/1000</f>
        <v>101.95</v>
      </c>
      <c r="S73" s="120">
        <f>(+'WE 4-4 EOL Data'!C14+'WE 4-4 EOL Data'!C37)/1000</f>
        <v>179</v>
      </c>
      <c r="T73" s="120">
        <f>(+'WE 4-11 EOL Data'!C14+'WE 4-11 EOL Data'!C37)/1000</f>
        <v>108.774</v>
      </c>
      <c r="U73" s="120">
        <f>(+'WE 4-18 EOL Data'!C14+'WE 4-18 EOL Data'!C37)/1000</f>
        <v>17.5</v>
      </c>
      <c r="V73" s="120">
        <f>(+'WE 4-25 EOL Data'!C14+'WE 4-25 EOL Data'!C37)/1000</f>
        <v>150.1</v>
      </c>
      <c r="W73" s="120">
        <f>(+'WE 5-2 EOL Data'!C14+'WE 5-2 EOL Data'!C37)/1000</f>
        <v>27.5</v>
      </c>
      <c r="X73" s="120">
        <f>(+'WE 5-9 EOL Data'!C14+'WE 5-9 EOL Data'!C37)/1000</f>
        <v>75</v>
      </c>
      <c r="Y73" s="120">
        <f>(+'WE 5-16 EOL Data'!C14+'WE 5-16 EOL Data'!C37)/1000</f>
        <v>45.75</v>
      </c>
      <c r="Z73" s="120">
        <f>(+'WE 5-23 EOL Data'!C14+'WE 5-23 EOL Data'!C36)/1000</f>
        <v>57.5</v>
      </c>
      <c r="AA73" s="120">
        <f>(+'WE 5-30 EOL Data'!C14+'WE 5-30 EOL Data'!C36)/1000</f>
        <v>15</v>
      </c>
    </row>
    <row r="74" spans="1:29" x14ac:dyDescent="0.25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20">
        <f>+'WE 2-1 EOL Data'!C12+'WE 2-1 EOL Data'!C35</f>
        <v>56000</v>
      </c>
      <c r="K74" s="120">
        <f>+'WE 2-8 EOL Data'!C12+'WE 2-8 EOL Data'!C35</f>
        <v>103400</v>
      </c>
      <c r="L74" s="120">
        <f>+'WE 2-15 EOL Data'!$C12+'WE 2-15 EOL Data'!$C35</f>
        <v>143000</v>
      </c>
      <c r="M74" s="120">
        <f>+'WE 2-22 EOL Data'!$C12+'WE 2-22 EOL Data'!$C35</f>
        <v>377800</v>
      </c>
      <c r="N74" s="120">
        <f>+'WE 2-28 EOL Data'!C12+'WE 2-28 EOL Data'!C35</f>
        <v>69200</v>
      </c>
      <c r="O74" s="120">
        <f>+'WE 3-7 EOL Data'!C12+'WE 3-7 EOL Data'!C35</f>
        <v>99600</v>
      </c>
      <c r="P74" s="120">
        <f>+'WE 3-14 EOL Data'!C12+'WE 3-14 EOL Data'!C35</f>
        <v>45600</v>
      </c>
      <c r="Q74" s="120">
        <f>+'WE 3-21 EOL Data'!C12+'WE 3-21 EOL Data'!C35</f>
        <v>54000</v>
      </c>
      <c r="R74" s="120">
        <f>+'WE 3-28 EOL Data'!C12+'WE 3-28 EOL Data'!C35</f>
        <v>25800</v>
      </c>
      <c r="S74" s="120">
        <f>+'WE 4-4 EOL Data'!C12+'WE 4-4 EOL Data'!C35</f>
        <v>50000</v>
      </c>
      <c r="T74" s="120">
        <f>+'WE 4-11 EOL Data'!C12+'WE 4-11 EOL Data'!C35</f>
        <v>33800</v>
      </c>
      <c r="U74" s="120">
        <f>+'WE 4-18 EOL Data'!C12+'WE 4-18 EOL Data'!C35</f>
        <v>15000</v>
      </c>
      <c r="V74" s="120">
        <f>+'WE 4-25 EOL Data'!C12+'WE 4-25 EOL Data'!C35</f>
        <v>41300</v>
      </c>
      <c r="W74" s="120">
        <f>+'WE 5-2 EOL Data'!C12+'WE 5-2 EOL Data'!C35</f>
        <v>30000</v>
      </c>
      <c r="X74" s="120">
        <f>+'WE 5-9 EOL Data'!C12+'WE 5-9 EOL Data'!C35</f>
        <v>40500</v>
      </c>
      <c r="Y74" s="120">
        <f>+'WE 5-16 EOL Data'!C12+'WE 5-16 EOL Data'!C35</f>
        <v>43700</v>
      </c>
      <c r="Z74" s="120">
        <f>+'WE 5-23 EOL Data'!C12+'WE 5-23 EOL Data'!C34</f>
        <v>93760</v>
      </c>
      <c r="AA74" s="120">
        <f>+'WE 5-30 EOL Data'!C12+'WE 5-30 EOL Data'!C34</f>
        <v>23300</v>
      </c>
      <c r="AC74" s="120"/>
    </row>
    <row r="75" spans="1:29" x14ac:dyDescent="0.25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20">
        <f>+'WE 2-1 EOL Data'!C13+'WE 2-1 EOL Data'!C36</f>
        <v>5632500</v>
      </c>
      <c r="K75" s="120">
        <f>+'WE 2-8 EOL Data'!C13+'WE 2-8 EOL Data'!C36</f>
        <v>8754250</v>
      </c>
      <c r="L75" s="120">
        <f>+'WE 2-15 EOL Data'!$C13+'WE 2-15 EOL Data'!$C36</f>
        <v>4975000</v>
      </c>
      <c r="M75" s="120">
        <f>+'WE 2-22 EOL Data'!$C13+'WE 2-22 EOL Data'!$C36</f>
        <v>5786000</v>
      </c>
      <c r="N75" s="120">
        <f>+'WE 2-28 EOL Data'!C13+'WE 2-28 EOL Data'!C36</f>
        <v>4422278</v>
      </c>
      <c r="O75" s="120">
        <f>+'WE 3-7 EOL Data'!C13+'WE 3-7 EOL Data'!C36</f>
        <v>4982000</v>
      </c>
      <c r="P75" s="120">
        <f>+'WE 3-14 EOL Data'!C13+'WE 3-14 EOL Data'!C36</f>
        <v>17863222</v>
      </c>
      <c r="Q75" s="120">
        <f>+'WE 3-21 EOL Data'!C13+'WE 3-21 EOL Data'!C36</f>
        <v>8685000</v>
      </c>
      <c r="R75" s="120">
        <f>+'WE 3-28 EOL Data'!C13+'WE 3-28 EOL Data'!C36</f>
        <v>0</v>
      </c>
      <c r="S75" s="120">
        <f>+'WE 4-4 EOL Data'!C13+'WE 4-4 EOL Data'!C36</f>
        <v>0</v>
      </c>
      <c r="T75" s="120">
        <f>+'WE 4-11 EOL Data'!C13+'WE 4-11 EOL Data'!C36</f>
        <v>0</v>
      </c>
      <c r="U75" s="120">
        <f>+'WE 4-18 EOL Data'!C13+'WE 4-18 EOL Data'!C36</f>
        <v>0</v>
      </c>
      <c r="V75" s="120">
        <f>+'WE 4-25 EOL Data'!C13+'WE 4-25 EOL Data'!C36</f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f>+'WE 5-30 EOL Data'!C35+'WE 5-30 EOL Data'!C13</f>
        <v>0</v>
      </c>
      <c r="AC75" s="120"/>
    </row>
    <row r="76" spans="1:29" x14ac:dyDescent="0.25">
      <c r="A76" s="8" t="s">
        <v>3</v>
      </c>
      <c r="B76">
        <v>2</v>
      </c>
      <c r="C76">
        <v>5</v>
      </c>
      <c r="D76">
        <v>2</v>
      </c>
    </row>
    <row r="77" spans="1:29" x14ac:dyDescent="0.25">
      <c r="A77" s="8" t="s">
        <v>13</v>
      </c>
      <c r="B77">
        <v>2</v>
      </c>
      <c r="C77">
        <v>1</v>
      </c>
      <c r="D77">
        <v>10</v>
      </c>
      <c r="AC77" s="16"/>
    </row>
    <row r="78" spans="1:29" x14ac:dyDescent="0.25">
      <c r="A78" s="2" t="s">
        <v>34</v>
      </c>
    </row>
    <row r="79" spans="1:29" x14ac:dyDescent="0.25">
      <c r="A79" s="8" t="s">
        <v>64</v>
      </c>
      <c r="B79">
        <v>11000</v>
      </c>
      <c r="C79">
        <v>12500</v>
      </c>
      <c r="D79">
        <v>12000</v>
      </c>
    </row>
    <row r="80" spans="1:29" x14ac:dyDescent="0.25">
      <c r="A80" s="8" t="s">
        <v>71</v>
      </c>
      <c r="B80">
        <v>5500</v>
      </c>
      <c r="C80">
        <v>5000</v>
      </c>
      <c r="D80">
        <v>4055</v>
      </c>
    </row>
    <row r="81" spans="1:6" x14ac:dyDescent="0.25">
      <c r="A81" s="2" t="s">
        <v>33</v>
      </c>
    </row>
    <row r="82" spans="1:6" x14ac:dyDescent="0.25">
      <c r="A82" s="8" t="s">
        <v>40</v>
      </c>
      <c r="B82">
        <v>25</v>
      </c>
      <c r="C82">
        <v>52</v>
      </c>
      <c r="D82">
        <v>30</v>
      </c>
    </row>
    <row r="83" spans="1:6" x14ac:dyDescent="0.25">
      <c r="A83" s="8" t="s">
        <v>70</v>
      </c>
      <c r="B83">
        <v>10</v>
      </c>
      <c r="C83">
        <v>42</v>
      </c>
      <c r="D83">
        <v>50</v>
      </c>
    </row>
    <row r="84" spans="1:6" x14ac:dyDescent="0.25">
      <c r="A84" s="8" t="s">
        <v>39</v>
      </c>
      <c r="B84">
        <v>8</v>
      </c>
      <c r="C84">
        <v>8</v>
      </c>
      <c r="D84">
        <v>8</v>
      </c>
    </row>
    <row r="85" spans="1:6" x14ac:dyDescent="0.25">
      <c r="A85" s="8" t="s">
        <v>41</v>
      </c>
      <c r="B85">
        <v>3</v>
      </c>
      <c r="C85">
        <v>1</v>
      </c>
      <c r="D85">
        <v>4</v>
      </c>
    </row>
    <row r="87" spans="1:6" x14ac:dyDescent="0.25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5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5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5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5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5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5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5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5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5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5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5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5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5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5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5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5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5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5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5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5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5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5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5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5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0" fitToHeight="2" orientation="landscape" r:id="rId1"/>
  <headerFooter alignWithMargins="0"/>
  <rowBreaks count="1" manualBreakCount="1">
    <brk id="59" min="10" max="24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2" t="s">
        <v>35</v>
      </c>
    </row>
    <row r="2" spans="1:32" x14ac:dyDescent="0.25">
      <c r="B2" s="229" t="s">
        <v>184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16972</v>
      </c>
      <c r="C6" s="139">
        <v>2417136104.1599998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2674</v>
      </c>
      <c r="C7" s="139">
        <v>20730564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1131</v>
      </c>
      <c r="C9" s="137">
        <v>54572000.00999999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12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184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3413</v>
      </c>
      <c r="C29" s="136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2588</v>
      </c>
      <c r="C30" s="136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1861</v>
      </c>
      <c r="C32" s="136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16</v>
      </c>
      <c r="C33" s="136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</v>
      </c>
      <c r="C34" s="136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10</v>
      </c>
      <c r="C35" s="136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537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9</v>
      </c>
      <c r="C37" s="136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387</v>
      </c>
      <c r="C39" s="136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184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3</v>
      </c>
      <c r="C49" s="139">
        <v>352000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4</v>
      </c>
      <c r="C51" s="139">
        <v>1420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352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203727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189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15898</v>
      </c>
      <c r="C6" s="139">
        <v>1962374289.6999998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2724</v>
      </c>
      <c r="C7" s="139">
        <v>22859310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956</v>
      </c>
      <c r="C9" s="137">
        <v>46692000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4</v>
      </c>
      <c r="C11" s="137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4</v>
      </c>
      <c r="C12" s="137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11</v>
      </c>
      <c r="C14" s="136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5</v>
      </c>
      <c r="C17" s="136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189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2556</v>
      </c>
      <c r="C29" s="136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2667</v>
      </c>
      <c r="C30" s="136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1690</v>
      </c>
      <c r="C32" s="136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13</v>
      </c>
      <c r="C33" s="136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3</v>
      </c>
      <c r="C34" s="136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5</v>
      </c>
      <c r="C35" s="136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580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14</v>
      </c>
      <c r="C37" s="136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v>183</v>
      </c>
      <c r="C39" s="136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189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3</v>
      </c>
      <c r="C49" s="139">
        <v>308000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7</v>
      </c>
      <c r="C51" s="139">
        <v>2490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308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54469.222999999998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125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77"/>
      <c r="C8" s="11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6109+469+36-4592-397-33</f>
        <v>1592</v>
      </c>
      <c r="C9" s="11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110-91</f>
        <v>19</v>
      </c>
      <c r="C10" s="11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33">
        <f>29-24</f>
        <v>5</v>
      </c>
      <c r="C11" s="11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64-56</f>
        <v>8</v>
      </c>
      <c r="C12" s="11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6" t="s">
        <v>0</v>
      </c>
      <c r="B13" s="33">
        <v>0</v>
      </c>
      <c r="C13" s="11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26-18</f>
        <v>8</v>
      </c>
      <c r="C14" s="11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33">
        <v>5</v>
      </c>
      <c r="C16" s="11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v>0</v>
      </c>
      <c r="C17" s="11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77">
        <v>8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</row>
    <row r="25" spans="1:32" x14ac:dyDescent="0.25">
      <c r="B25" s="229" t="s">
        <v>125</v>
      </c>
      <c r="C25" s="230"/>
      <c r="D25" s="73" t="s">
        <v>109</v>
      </c>
    </row>
    <row r="26" spans="1:32" x14ac:dyDescent="0.25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</row>
    <row r="45" spans="1:10" x14ac:dyDescent="0.25">
      <c r="B45" s="229" t="s">
        <v>125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4" x14ac:dyDescent="0.25">
      <c r="A49" s="6" t="s">
        <v>39</v>
      </c>
      <c r="B49" s="80">
        <v>5</v>
      </c>
      <c r="C49" s="80">
        <v>286000</v>
      </c>
      <c r="D49" t="s">
        <v>116</v>
      </c>
    </row>
    <row r="50" spans="1:4" x14ac:dyDescent="0.25">
      <c r="A50" s="6" t="s">
        <v>40</v>
      </c>
      <c r="B50" s="80"/>
      <c r="C50" s="80"/>
    </row>
    <row r="51" spans="1:4" x14ac:dyDescent="0.25">
      <c r="A51" s="6" t="s">
        <v>42</v>
      </c>
      <c r="B51" s="80">
        <v>2</v>
      </c>
      <c r="C51" s="80">
        <v>440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1">
        <f>C49/1000</f>
        <v>286</v>
      </c>
    </row>
    <row r="58" spans="1:4" s="2" customFormat="1" x14ac:dyDescent="0.25">
      <c r="A58" s="5" t="s">
        <v>120</v>
      </c>
      <c r="C58" s="82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234" t="s">
        <v>48</v>
      </c>
      <c r="C1" s="234"/>
      <c r="D1" s="234"/>
      <c r="E1" s="234"/>
      <c r="F1" s="234"/>
      <c r="G1" s="234"/>
      <c r="H1" s="234"/>
      <c r="I1" s="234"/>
    </row>
    <row r="2" spans="1:9" x14ac:dyDescent="0.25">
      <c r="B2" s="233" t="s">
        <v>47</v>
      </c>
      <c r="C2" s="233"/>
      <c r="D2" s="233" t="s">
        <v>46</v>
      </c>
      <c r="E2" s="233"/>
      <c r="F2" s="233" t="s">
        <v>44</v>
      </c>
      <c r="G2" s="233"/>
      <c r="H2" s="233" t="s">
        <v>45</v>
      </c>
      <c r="I2" s="233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5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5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5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5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5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5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5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5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5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5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5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5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5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5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5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233" t="s">
        <v>47</v>
      </c>
      <c r="C34" s="233"/>
      <c r="D34" s="233" t="s">
        <v>46</v>
      </c>
      <c r="E34" s="233"/>
      <c r="F34" s="233" t="s">
        <v>44</v>
      </c>
      <c r="G34" s="233"/>
      <c r="H34" s="233" t="s">
        <v>45</v>
      </c>
      <c r="I34" s="233"/>
    </row>
    <row r="35" spans="1:10" x14ac:dyDescent="0.25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5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5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5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5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5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5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5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5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5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5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5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5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5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5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5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5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5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5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5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5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8">
        <f>SUM(B55:I55)</f>
        <v>439</v>
      </c>
    </row>
    <row r="56" spans="1:10" x14ac:dyDescent="0.25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8">
        <f>SUM(B56:I56)</f>
        <v>55</v>
      </c>
    </row>
    <row r="57" spans="1:10" x14ac:dyDescent="0.25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8">
        <f>SUM(B57:I57)</f>
        <v>66</v>
      </c>
    </row>
    <row r="58" spans="1:10" x14ac:dyDescent="0.25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5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5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5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5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5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5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5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5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5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5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5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5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5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5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5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5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5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5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5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5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5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72" t="s">
        <v>35</v>
      </c>
      <c r="H1" s="71"/>
      <c r="I1" s="71"/>
    </row>
    <row r="2" spans="1:38" x14ac:dyDescent="0.25">
      <c r="B2" s="229" t="s">
        <v>105</v>
      </c>
      <c r="C2" s="230"/>
      <c r="D2" s="229" t="s">
        <v>106</v>
      </c>
      <c r="E2" s="230"/>
      <c r="F2" s="229" t="s">
        <v>107</v>
      </c>
      <c r="G2" s="230"/>
      <c r="H2" s="229" t="s">
        <v>108</v>
      </c>
      <c r="I2" s="235"/>
      <c r="J2" s="73" t="s">
        <v>109</v>
      </c>
    </row>
    <row r="3" spans="1:38" x14ac:dyDescent="0.25">
      <c r="A3" s="74" t="s">
        <v>110</v>
      </c>
      <c r="B3" s="75" t="s">
        <v>63</v>
      </c>
      <c r="C3" s="75" t="s">
        <v>111</v>
      </c>
      <c r="D3" s="75" t="s">
        <v>63</v>
      </c>
      <c r="E3" s="75" t="s">
        <v>111</v>
      </c>
      <c r="F3" s="75" t="s">
        <v>63</v>
      </c>
      <c r="G3" s="75" t="s">
        <v>111</v>
      </c>
      <c r="H3" s="75" t="s">
        <v>63</v>
      </c>
      <c r="I3" s="75" t="s">
        <v>111</v>
      </c>
      <c r="J3" s="76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77"/>
      <c r="C5" s="77"/>
      <c r="D5" s="77"/>
      <c r="E5" s="77"/>
      <c r="F5" s="77"/>
      <c r="G5" s="7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5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5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5">
      <c r="A8" s="5" t="s">
        <v>32</v>
      </c>
      <c r="B8" s="77"/>
      <c r="C8" s="77"/>
      <c r="D8" s="77"/>
      <c r="E8" s="77"/>
      <c r="F8" s="77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5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5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5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5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5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5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5">
      <c r="A15" s="5" t="s">
        <v>33</v>
      </c>
      <c r="B15" s="77"/>
      <c r="C15" s="77"/>
      <c r="D15" s="77"/>
      <c r="E15" s="77"/>
      <c r="F15" s="77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5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5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5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5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5">
      <c r="A20" s="2" t="s">
        <v>114</v>
      </c>
      <c r="B20" s="77">
        <v>5</v>
      </c>
      <c r="C20" s="77"/>
      <c r="D20" s="77">
        <v>7</v>
      </c>
      <c r="E20" s="77"/>
      <c r="F20" s="77">
        <v>7</v>
      </c>
      <c r="G20" s="33"/>
      <c r="H20" s="77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2.8" x14ac:dyDescent="0.4">
      <c r="A24" s="72" t="s">
        <v>30</v>
      </c>
    </row>
    <row r="25" spans="1:38" x14ac:dyDescent="0.25">
      <c r="B25" s="229" t="s">
        <v>105</v>
      </c>
      <c r="C25" s="230"/>
      <c r="D25" s="229" t="s">
        <v>106</v>
      </c>
      <c r="E25" s="230"/>
      <c r="F25" s="229" t="s">
        <v>107</v>
      </c>
      <c r="G25" s="230"/>
      <c r="H25" s="229" t="s">
        <v>108</v>
      </c>
      <c r="I25" s="230"/>
      <c r="J25" s="73" t="s">
        <v>109</v>
      </c>
    </row>
    <row r="26" spans="1:38" x14ac:dyDescent="0.25">
      <c r="A26" s="74" t="s">
        <v>110</v>
      </c>
      <c r="B26" s="75" t="s">
        <v>63</v>
      </c>
      <c r="C26" s="75" t="s">
        <v>111</v>
      </c>
      <c r="D26" s="75" t="s">
        <v>63</v>
      </c>
      <c r="E26" s="75" t="s">
        <v>111</v>
      </c>
      <c r="F26" s="75" t="s">
        <v>63</v>
      </c>
      <c r="G26" s="75" t="s">
        <v>111</v>
      </c>
      <c r="H26" s="75" t="s">
        <v>63</v>
      </c>
      <c r="I26" s="75" t="s">
        <v>111</v>
      </c>
      <c r="J26" s="76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5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5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5">
      <c r="A31" s="5" t="s">
        <v>32</v>
      </c>
      <c r="B31" s="33"/>
      <c r="C31" s="33"/>
      <c r="D31" s="77"/>
      <c r="E31" s="77"/>
      <c r="F31" s="77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5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5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5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5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5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5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5">
      <c r="A38" s="5" t="s">
        <v>33</v>
      </c>
      <c r="B38" s="33"/>
      <c r="C38" s="33"/>
      <c r="D38" s="77"/>
      <c r="E38" s="77"/>
      <c r="F38" s="77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5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2.8" x14ac:dyDescent="0.4">
      <c r="A44" s="72" t="s">
        <v>115</v>
      </c>
    </row>
    <row r="45" spans="1:16" x14ac:dyDescent="0.25">
      <c r="B45" s="229" t="s">
        <v>105</v>
      </c>
      <c r="C45" s="230"/>
      <c r="D45" s="229" t="s">
        <v>106</v>
      </c>
      <c r="E45" s="230"/>
      <c r="F45" s="229" t="s">
        <v>107</v>
      </c>
      <c r="G45" s="230"/>
      <c r="H45" s="229" t="s">
        <v>108</v>
      </c>
      <c r="I45" s="230"/>
      <c r="J45" s="73" t="s">
        <v>109</v>
      </c>
    </row>
    <row r="46" spans="1:16" x14ac:dyDescent="0.25">
      <c r="A46" s="74" t="s">
        <v>110</v>
      </c>
      <c r="B46" s="75" t="s">
        <v>63</v>
      </c>
      <c r="C46" s="75" t="s">
        <v>111</v>
      </c>
      <c r="D46" s="75" t="s">
        <v>63</v>
      </c>
      <c r="E46" s="75" t="s">
        <v>111</v>
      </c>
      <c r="F46" s="75" t="s">
        <v>63</v>
      </c>
      <c r="G46" s="75" t="s">
        <v>111</v>
      </c>
      <c r="H46" s="75" t="s">
        <v>63</v>
      </c>
      <c r="I46" s="75" t="s">
        <v>111</v>
      </c>
      <c r="J46" s="76" t="s">
        <v>92</v>
      </c>
    </row>
    <row r="48" spans="1:16" x14ac:dyDescent="0.25">
      <c r="A48" s="5" t="s">
        <v>33</v>
      </c>
      <c r="B48" s="80"/>
      <c r="C48" s="80"/>
      <c r="D48" s="80"/>
      <c r="E48" s="80"/>
      <c r="F48" s="80"/>
      <c r="G48" s="80"/>
      <c r="H48" s="80"/>
      <c r="I48" s="80"/>
    </row>
    <row r="49" spans="1:10" x14ac:dyDescent="0.25">
      <c r="A49" s="6" t="s">
        <v>39</v>
      </c>
      <c r="B49" s="80">
        <v>4</v>
      </c>
      <c r="C49" s="80">
        <v>247000</v>
      </c>
      <c r="D49" s="80">
        <v>9</v>
      </c>
      <c r="E49" s="80">
        <v>492000</v>
      </c>
      <c r="F49" s="80">
        <v>4</v>
      </c>
      <c r="G49" s="80">
        <v>88000</v>
      </c>
      <c r="H49" s="80">
        <v>2</v>
      </c>
      <c r="I49" s="80">
        <v>220000</v>
      </c>
      <c r="J49" t="s">
        <v>116</v>
      </c>
    </row>
    <row r="50" spans="1:10" x14ac:dyDescent="0.25">
      <c r="A50" s="6" t="s">
        <v>40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</row>
    <row r="51" spans="1:10" x14ac:dyDescent="0.25">
      <c r="A51" s="6" t="s">
        <v>42</v>
      </c>
      <c r="B51" s="80">
        <v>4</v>
      </c>
      <c r="C51" s="80">
        <v>910</v>
      </c>
      <c r="D51" s="80">
        <v>4</v>
      </c>
      <c r="E51" s="80">
        <v>12450</v>
      </c>
      <c r="F51" s="80">
        <v>1</v>
      </c>
      <c r="G51" s="80">
        <v>20</v>
      </c>
      <c r="H51" s="80">
        <v>0</v>
      </c>
      <c r="I51" s="80">
        <v>0</v>
      </c>
      <c r="J51" t="s">
        <v>117</v>
      </c>
    </row>
    <row r="53" spans="1:10" x14ac:dyDescent="0.25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119</v>
      </c>
      <c r="C55" s="81">
        <f>C49*0.0022374</f>
        <v>552.63779999999997</v>
      </c>
      <c r="E55" s="81">
        <f>E49*0.0022374</f>
        <v>1100.8008</v>
      </c>
      <c r="G55" s="81">
        <f>G49*0.0022374</f>
        <v>196.8912</v>
      </c>
      <c r="I55" s="81">
        <f>I49*0.0022374</f>
        <v>492.22800000000001</v>
      </c>
    </row>
    <row r="58" spans="1:10" s="2" customFormat="1" x14ac:dyDescent="0.25">
      <c r="A58" s="5" t="s">
        <v>120</v>
      </c>
      <c r="C58" s="82">
        <f>C55+C51+C40+C39+C17+C16</f>
        <v>60842.591799999995</v>
      </c>
      <c r="E58" s="82">
        <f>E55+E51+E40+E39+E17+E16</f>
        <v>36861.769800000002</v>
      </c>
      <c r="G58" s="82">
        <f>G55+G51+G40+G39+G17+G16</f>
        <v>213594.89320000002</v>
      </c>
      <c r="I58" s="82">
        <f>I55+I51+I40+I39+I17+I16</f>
        <v>19607.182999999997</v>
      </c>
    </row>
    <row r="61" spans="1:10" ht="22.8" x14ac:dyDescent="0.4">
      <c r="A61" s="72" t="s">
        <v>35</v>
      </c>
      <c r="H61" s="71"/>
      <c r="I61" s="71"/>
    </row>
    <row r="62" spans="1:10" x14ac:dyDescent="0.25">
      <c r="B62" s="229" t="s">
        <v>105</v>
      </c>
      <c r="C62" s="230"/>
      <c r="D62" s="229" t="s">
        <v>106</v>
      </c>
      <c r="E62" s="230"/>
      <c r="F62" s="229" t="s">
        <v>107</v>
      </c>
      <c r="G62" s="230"/>
      <c r="H62" s="229" t="s">
        <v>108</v>
      </c>
      <c r="I62" s="235"/>
      <c r="J62" s="73" t="s">
        <v>109</v>
      </c>
    </row>
    <row r="63" spans="1:10" x14ac:dyDescent="0.25">
      <c r="A63" s="74" t="s">
        <v>110</v>
      </c>
      <c r="B63" s="75" t="s">
        <v>63</v>
      </c>
      <c r="C63" s="75" t="s">
        <v>111</v>
      </c>
      <c r="D63" s="75" t="s">
        <v>63</v>
      </c>
      <c r="E63" s="75" t="s">
        <v>111</v>
      </c>
      <c r="F63" s="75" t="s">
        <v>63</v>
      </c>
      <c r="G63" s="75" t="s">
        <v>111</v>
      </c>
      <c r="H63" s="75" t="s">
        <v>63</v>
      </c>
      <c r="I63" s="75" t="s">
        <v>111</v>
      </c>
      <c r="J63" s="76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77"/>
      <c r="C65" s="77"/>
      <c r="D65" s="77"/>
      <c r="E65" s="77"/>
      <c r="F65" s="77"/>
      <c r="G65" s="77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5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5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5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5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5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5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5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5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5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5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5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5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5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16"/>
  <sheetViews>
    <sheetView workbookViewId="0">
      <pane xSplit="1" ySplit="3" topLeftCell="AJ4" activePane="bottomRight" state="frozen"/>
      <selection activeCell="AA15" sqref="AA15"/>
      <selection pane="topRight" activeCell="AA15" sqref="AA15"/>
      <selection pane="bottomLeft" activeCell="AA15" sqref="AA15"/>
      <selection pane="bottomRight" activeCell="AR20" sqref="AR20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47" ht="13.8" thickBot="1" x14ac:dyDescent="0.3">
      <c r="A1" s="220" t="s">
        <v>43</v>
      </c>
      <c r="B1" s="214" t="s">
        <v>48</v>
      </c>
      <c r="C1" s="215"/>
      <c r="D1" s="215"/>
      <c r="E1" s="215"/>
      <c r="F1" s="215"/>
      <c r="G1" s="215"/>
      <c r="H1" s="215"/>
      <c r="I1" s="216"/>
      <c r="J1" s="214" t="s">
        <v>126</v>
      </c>
      <c r="K1" s="215"/>
      <c r="L1" s="215"/>
      <c r="M1" s="215"/>
      <c r="N1" s="215"/>
      <c r="O1" s="215"/>
      <c r="P1" s="215"/>
      <c r="Q1" s="216"/>
      <c r="R1" s="147"/>
      <c r="S1" s="148"/>
      <c r="T1" s="214" t="s">
        <v>145</v>
      </c>
      <c r="U1" s="215"/>
      <c r="V1" s="215"/>
      <c r="W1" s="215"/>
      <c r="X1" s="215"/>
      <c r="Y1" s="215"/>
      <c r="Z1" s="215"/>
      <c r="AA1" s="216"/>
      <c r="AB1" s="214" t="s">
        <v>185</v>
      </c>
      <c r="AC1" s="215"/>
      <c r="AD1" s="215"/>
      <c r="AE1" s="215"/>
      <c r="AF1" s="215"/>
      <c r="AG1" s="215"/>
      <c r="AH1" s="215"/>
      <c r="AI1" s="216"/>
      <c r="AJ1" s="214" t="s">
        <v>196</v>
      </c>
      <c r="AK1" s="215"/>
      <c r="AL1" s="215"/>
      <c r="AM1" s="215"/>
      <c r="AN1" s="215"/>
      <c r="AO1" s="215"/>
      <c r="AP1" s="215"/>
      <c r="AQ1" s="215"/>
      <c r="AR1" s="215"/>
      <c r="AS1" s="216"/>
    </row>
    <row r="2" spans="1:47" x14ac:dyDescent="0.25">
      <c r="A2" s="221"/>
      <c r="B2" s="217" t="s">
        <v>127</v>
      </c>
      <c r="C2" s="218"/>
      <c r="D2" s="218" t="s">
        <v>128</v>
      </c>
      <c r="E2" s="218"/>
      <c r="F2" s="218" t="s">
        <v>129</v>
      </c>
      <c r="G2" s="218"/>
      <c r="H2" s="218" t="s">
        <v>130</v>
      </c>
      <c r="I2" s="219"/>
      <c r="J2" s="223" t="s">
        <v>131</v>
      </c>
      <c r="K2" s="218"/>
      <c r="L2" s="218" t="s">
        <v>132</v>
      </c>
      <c r="M2" s="218"/>
      <c r="N2" s="218" t="s">
        <v>133</v>
      </c>
      <c r="O2" s="218"/>
      <c r="P2" s="218" t="s">
        <v>142</v>
      </c>
      <c r="Q2" s="218"/>
      <c r="R2" s="218" t="s">
        <v>146</v>
      </c>
      <c r="S2" s="219"/>
      <c r="T2" s="217" t="s">
        <v>147</v>
      </c>
      <c r="U2" s="218"/>
      <c r="V2" s="218" t="s">
        <v>148</v>
      </c>
      <c r="W2" s="218"/>
      <c r="X2" s="218" t="s">
        <v>149</v>
      </c>
      <c r="Y2" s="218"/>
      <c r="Z2" s="218" t="s">
        <v>146</v>
      </c>
      <c r="AA2" s="219"/>
      <c r="AB2" s="217" t="s">
        <v>127</v>
      </c>
      <c r="AC2" s="218"/>
      <c r="AD2" s="218" t="s">
        <v>128</v>
      </c>
      <c r="AE2" s="218"/>
      <c r="AF2" s="218" t="s">
        <v>129</v>
      </c>
      <c r="AG2" s="218"/>
      <c r="AH2" s="218" t="s">
        <v>130</v>
      </c>
      <c r="AI2" s="219"/>
      <c r="AJ2" s="217" t="s">
        <v>197</v>
      </c>
      <c r="AK2" s="218"/>
      <c r="AL2" s="218" t="s">
        <v>198</v>
      </c>
      <c r="AM2" s="218"/>
      <c r="AN2" s="218" t="s">
        <v>133</v>
      </c>
      <c r="AO2" s="218"/>
      <c r="AP2" s="218" t="s">
        <v>199</v>
      </c>
      <c r="AQ2" s="219"/>
      <c r="AR2" s="218" t="s">
        <v>200</v>
      </c>
      <c r="AS2" s="219"/>
    </row>
    <row r="3" spans="1:47" ht="13.8" thickBot="1" x14ac:dyDescent="0.3">
      <c r="A3" s="222"/>
      <c r="B3" s="87" t="s">
        <v>35</v>
      </c>
      <c r="C3" s="88" t="s">
        <v>30</v>
      </c>
      <c r="D3" s="88" t="s">
        <v>35</v>
      </c>
      <c r="E3" s="88" t="s">
        <v>30</v>
      </c>
      <c r="F3" s="88" t="s">
        <v>35</v>
      </c>
      <c r="G3" s="88" t="s">
        <v>30</v>
      </c>
      <c r="H3" s="88" t="s">
        <v>35</v>
      </c>
      <c r="I3" s="89" t="s">
        <v>30</v>
      </c>
      <c r="J3" s="90" t="s">
        <v>35</v>
      </c>
      <c r="K3" s="88" t="s">
        <v>30</v>
      </c>
      <c r="L3" s="88" t="s">
        <v>35</v>
      </c>
      <c r="M3" s="88" t="s">
        <v>30</v>
      </c>
      <c r="N3" s="88" t="s">
        <v>35</v>
      </c>
      <c r="O3" s="88" t="s">
        <v>30</v>
      </c>
      <c r="P3" s="88" t="s">
        <v>35</v>
      </c>
      <c r="Q3" s="88" t="s">
        <v>30</v>
      </c>
      <c r="R3" s="88" t="s">
        <v>35</v>
      </c>
      <c r="S3" s="89" t="s">
        <v>30</v>
      </c>
      <c r="T3" s="87" t="s">
        <v>35</v>
      </c>
      <c r="U3" s="88" t="s">
        <v>30</v>
      </c>
      <c r="V3" s="88" t="s">
        <v>35</v>
      </c>
      <c r="W3" s="88" t="s">
        <v>30</v>
      </c>
      <c r="X3" s="88" t="s">
        <v>35</v>
      </c>
      <c r="Y3" s="88" t="s">
        <v>30</v>
      </c>
      <c r="Z3" s="88" t="s">
        <v>35</v>
      </c>
      <c r="AA3" s="89" t="s">
        <v>30</v>
      </c>
      <c r="AB3" s="87" t="s">
        <v>35</v>
      </c>
      <c r="AC3" s="88" t="s">
        <v>30</v>
      </c>
      <c r="AD3" s="88" t="s">
        <v>35</v>
      </c>
      <c r="AE3" s="88" t="s">
        <v>30</v>
      </c>
      <c r="AF3" s="88" t="s">
        <v>35</v>
      </c>
      <c r="AG3" s="88" t="s">
        <v>30</v>
      </c>
      <c r="AH3" s="88" t="s">
        <v>35</v>
      </c>
      <c r="AI3" s="89" t="s">
        <v>30</v>
      </c>
      <c r="AJ3" s="87" t="s">
        <v>35</v>
      </c>
      <c r="AK3" s="88" t="s">
        <v>30</v>
      </c>
      <c r="AL3" s="88" t="s">
        <v>35</v>
      </c>
      <c r="AM3" s="88" t="s">
        <v>30</v>
      </c>
      <c r="AN3" s="88" t="s">
        <v>35</v>
      </c>
      <c r="AO3" s="88" t="s">
        <v>30</v>
      </c>
      <c r="AP3" s="88" t="s">
        <v>35</v>
      </c>
      <c r="AQ3" s="89" t="s">
        <v>30</v>
      </c>
      <c r="AR3" s="88" t="s">
        <v>35</v>
      </c>
      <c r="AS3" s="89" t="s">
        <v>30</v>
      </c>
    </row>
    <row r="4" spans="1:47" ht="13.8" thickBot="1" x14ac:dyDescent="0.3">
      <c r="A4" s="91" t="s">
        <v>2</v>
      </c>
      <c r="B4" s="92"/>
      <c r="C4" s="92"/>
      <c r="D4" s="92"/>
      <c r="E4" s="92"/>
      <c r="F4" s="92"/>
      <c r="G4" s="92"/>
      <c r="H4" s="92"/>
      <c r="I4" s="93"/>
      <c r="J4" s="92"/>
      <c r="K4" s="92"/>
      <c r="L4" s="92"/>
      <c r="M4" s="92"/>
      <c r="N4" s="92"/>
      <c r="O4" s="92"/>
      <c r="P4" s="92"/>
      <c r="Q4" s="92"/>
      <c r="R4" s="92"/>
      <c r="S4" s="93"/>
      <c r="T4" s="150"/>
      <c r="U4" s="92"/>
      <c r="V4" s="92"/>
      <c r="W4" s="92"/>
      <c r="X4" s="92"/>
      <c r="Y4" s="92"/>
      <c r="Z4" s="92"/>
      <c r="AA4" s="93"/>
      <c r="AB4" s="150"/>
      <c r="AC4" s="92"/>
      <c r="AD4" s="92"/>
      <c r="AE4" s="92"/>
      <c r="AF4" s="92"/>
      <c r="AG4" s="92"/>
      <c r="AH4" s="92"/>
      <c r="AI4" s="93"/>
      <c r="AJ4" s="150"/>
      <c r="AK4" s="92"/>
      <c r="AL4" s="92"/>
      <c r="AM4" s="92"/>
      <c r="AN4" s="92"/>
      <c r="AO4" s="92"/>
      <c r="AP4" s="92"/>
      <c r="AQ4" s="92"/>
      <c r="AR4" s="92"/>
      <c r="AS4" s="93"/>
    </row>
    <row r="5" spans="1:47" ht="13.8" thickBot="1" x14ac:dyDescent="0.3">
      <c r="A5" s="106" t="s">
        <v>33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54"/>
      <c r="U5" s="107"/>
      <c r="V5" s="107"/>
      <c r="W5" s="107"/>
      <c r="X5" s="107"/>
      <c r="Y5" s="107"/>
      <c r="Z5" s="107"/>
      <c r="AA5" s="108"/>
      <c r="AB5" s="154"/>
      <c r="AC5" s="107"/>
      <c r="AD5" s="107"/>
      <c r="AE5" s="107"/>
      <c r="AF5" s="107"/>
      <c r="AG5" s="107"/>
      <c r="AH5" s="107"/>
      <c r="AI5" s="108"/>
      <c r="AJ5" s="154"/>
      <c r="AK5" s="107"/>
      <c r="AL5" s="107"/>
      <c r="AM5" s="107"/>
      <c r="AN5" s="107"/>
      <c r="AO5" s="107"/>
      <c r="AP5" s="107"/>
      <c r="AQ5" s="107"/>
      <c r="AR5" s="107"/>
      <c r="AS5" s="108"/>
    </row>
    <row r="6" spans="1:47" x14ac:dyDescent="0.25">
      <c r="A6" s="94" t="s">
        <v>39</v>
      </c>
      <c r="B6" s="95">
        <v>0</v>
      </c>
      <c r="C6" s="95">
        <v>23</v>
      </c>
      <c r="D6" s="95">
        <v>0</v>
      </c>
      <c r="E6" s="95">
        <v>7</v>
      </c>
      <c r="F6" s="95">
        <v>0</v>
      </c>
      <c r="G6" s="95">
        <v>10</v>
      </c>
      <c r="H6" s="95">
        <v>0</v>
      </c>
      <c r="I6" s="96">
        <v>19</v>
      </c>
      <c r="J6" s="97">
        <v>0</v>
      </c>
      <c r="K6" s="95">
        <v>19</v>
      </c>
      <c r="L6" s="95">
        <v>0</v>
      </c>
      <c r="M6" s="95">
        <v>24</v>
      </c>
      <c r="N6" s="95">
        <v>0</v>
      </c>
      <c r="O6" s="95">
        <v>8</v>
      </c>
      <c r="P6" s="95">
        <v>0</v>
      </c>
      <c r="Q6" s="95">
        <v>9</v>
      </c>
      <c r="R6" s="97">
        <v>0</v>
      </c>
      <c r="S6" s="96">
        <v>14</v>
      </c>
      <c r="T6" s="151">
        <v>0</v>
      </c>
      <c r="U6" s="95">
        <v>22</v>
      </c>
      <c r="V6" s="95">
        <v>0</v>
      </c>
      <c r="W6" s="95">
        <v>28</v>
      </c>
      <c r="X6" s="95">
        <v>0</v>
      </c>
      <c r="Y6" s="95">
        <v>27</v>
      </c>
      <c r="Z6" s="95">
        <v>0</v>
      </c>
      <c r="AA6" s="96">
        <v>13</v>
      </c>
      <c r="AB6" s="151">
        <v>0</v>
      </c>
      <c r="AC6" s="95">
        <v>23</v>
      </c>
      <c r="AD6" s="95">
        <v>0</v>
      </c>
      <c r="AE6" s="95">
        <v>8</v>
      </c>
      <c r="AF6" s="95">
        <v>0</v>
      </c>
      <c r="AG6" s="95">
        <v>6</v>
      </c>
      <c r="AH6" s="95">
        <v>0</v>
      </c>
      <c r="AI6" s="96">
        <v>49</v>
      </c>
      <c r="AJ6" s="151">
        <v>0</v>
      </c>
      <c r="AK6" s="95">
        <v>8</v>
      </c>
      <c r="AL6" s="95">
        <v>2</v>
      </c>
      <c r="AM6" s="95">
        <v>4</v>
      </c>
      <c r="AN6" s="95">
        <v>0</v>
      </c>
      <c r="AO6" s="95">
        <v>18</v>
      </c>
      <c r="AP6" s="95">
        <v>0</v>
      </c>
      <c r="AQ6" s="95">
        <v>1</v>
      </c>
      <c r="AR6" s="95">
        <v>0</v>
      </c>
      <c r="AS6" s="96">
        <v>10</v>
      </c>
      <c r="AU6" t="s">
        <v>201</v>
      </c>
    </row>
    <row r="7" spans="1:47" x14ac:dyDescent="0.25">
      <c r="A7" s="98" t="s">
        <v>40</v>
      </c>
      <c r="B7" s="99">
        <v>0</v>
      </c>
      <c r="C7" s="99">
        <v>2</v>
      </c>
      <c r="D7" s="99">
        <v>2</v>
      </c>
      <c r="E7" s="99">
        <v>0</v>
      </c>
      <c r="F7" s="99">
        <v>0</v>
      </c>
      <c r="G7" s="99">
        <v>2</v>
      </c>
      <c r="H7" s="99">
        <v>0</v>
      </c>
      <c r="I7" s="100">
        <v>2</v>
      </c>
      <c r="J7" s="101">
        <v>0</v>
      </c>
      <c r="K7" s="99">
        <v>0</v>
      </c>
      <c r="L7" s="99">
        <v>0</v>
      </c>
      <c r="M7" s="99">
        <v>10</v>
      </c>
      <c r="N7" s="99">
        <v>0</v>
      </c>
      <c r="O7" s="99">
        <v>12</v>
      </c>
      <c r="P7" s="99">
        <v>0</v>
      </c>
      <c r="Q7" s="99">
        <v>0</v>
      </c>
      <c r="R7" s="101">
        <v>0</v>
      </c>
      <c r="S7" s="100">
        <v>0</v>
      </c>
      <c r="T7" s="152">
        <v>0</v>
      </c>
      <c r="U7" s="99">
        <v>0</v>
      </c>
      <c r="V7" s="99">
        <v>0</v>
      </c>
      <c r="W7" s="99">
        <v>1</v>
      </c>
      <c r="X7" s="99">
        <v>0</v>
      </c>
      <c r="Y7" s="99">
        <v>0</v>
      </c>
      <c r="Z7" s="99">
        <v>5</v>
      </c>
      <c r="AA7" s="100">
        <v>0</v>
      </c>
      <c r="AB7" s="152">
        <v>0</v>
      </c>
      <c r="AC7" s="99">
        <v>1</v>
      </c>
      <c r="AD7" s="99">
        <v>0</v>
      </c>
      <c r="AE7" s="99">
        <v>0</v>
      </c>
      <c r="AF7" s="99">
        <v>0</v>
      </c>
      <c r="AG7" s="99">
        <v>1</v>
      </c>
      <c r="AH7" s="99">
        <v>0</v>
      </c>
      <c r="AI7" s="100">
        <v>0</v>
      </c>
      <c r="AJ7" s="152">
        <v>1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100">
        <v>0</v>
      </c>
    </row>
    <row r="8" spans="1:47" x14ac:dyDescent="0.25">
      <c r="A8" s="98" t="s">
        <v>42</v>
      </c>
      <c r="B8" s="99">
        <v>0</v>
      </c>
      <c r="C8" s="99">
        <v>1</v>
      </c>
      <c r="D8" s="99">
        <v>0</v>
      </c>
      <c r="E8" s="99">
        <v>4</v>
      </c>
      <c r="F8" s="99">
        <v>0</v>
      </c>
      <c r="G8" s="99">
        <v>12</v>
      </c>
      <c r="H8" s="99">
        <v>0</v>
      </c>
      <c r="I8" s="100">
        <v>10</v>
      </c>
      <c r="J8" s="101">
        <v>0</v>
      </c>
      <c r="K8" s="99">
        <v>4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2</v>
      </c>
      <c r="R8" s="101">
        <v>0</v>
      </c>
      <c r="S8" s="100">
        <v>11</v>
      </c>
      <c r="T8" s="152">
        <v>0</v>
      </c>
      <c r="U8" s="99">
        <v>17</v>
      </c>
      <c r="V8" s="99">
        <v>0</v>
      </c>
      <c r="W8" s="99">
        <v>7</v>
      </c>
      <c r="X8" s="99">
        <v>0</v>
      </c>
      <c r="Y8" s="99">
        <v>3</v>
      </c>
      <c r="Z8" s="99">
        <v>2</v>
      </c>
      <c r="AA8" s="100">
        <v>1</v>
      </c>
      <c r="AB8" s="152">
        <v>0</v>
      </c>
      <c r="AC8" s="99">
        <v>3</v>
      </c>
      <c r="AD8" s="99">
        <v>0</v>
      </c>
      <c r="AE8" s="99">
        <v>0</v>
      </c>
      <c r="AF8" s="99">
        <v>0</v>
      </c>
      <c r="AG8" s="99">
        <v>1</v>
      </c>
      <c r="AH8" s="99">
        <v>0</v>
      </c>
      <c r="AI8" s="100">
        <v>10</v>
      </c>
      <c r="AJ8" s="152">
        <v>0</v>
      </c>
      <c r="AK8" s="99">
        <v>8</v>
      </c>
      <c r="AL8" s="99">
        <v>0</v>
      </c>
      <c r="AM8" s="99">
        <v>0</v>
      </c>
      <c r="AN8" s="99">
        <v>0</v>
      </c>
      <c r="AO8" s="99">
        <v>6</v>
      </c>
      <c r="AP8" s="99">
        <v>0</v>
      </c>
      <c r="AQ8" s="99">
        <v>5</v>
      </c>
      <c r="AR8" s="99">
        <v>0</v>
      </c>
      <c r="AS8" s="100">
        <v>7</v>
      </c>
    </row>
    <row r="9" spans="1:47" ht="13.8" thickBot="1" x14ac:dyDescent="0.3">
      <c r="A9" s="102" t="s">
        <v>41</v>
      </c>
      <c r="B9" s="103">
        <v>0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4">
        <v>0</v>
      </c>
      <c r="J9" s="105">
        <v>0</v>
      </c>
      <c r="K9" s="103">
        <v>1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5">
        <v>0</v>
      </c>
      <c r="S9" s="104">
        <v>0</v>
      </c>
      <c r="T9" s="15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4">
        <v>0</v>
      </c>
      <c r="AB9" s="15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3</v>
      </c>
      <c r="AI9" s="104">
        <v>0</v>
      </c>
      <c r="AJ9" s="15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4">
        <v>0</v>
      </c>
    </row>
    <row r="10" spans="1:47" ht="13.8" thickBot="1" x14ac:dyDescent="0.3">
      <c r="A10" s="91" t="s">
        <v>7</v>
      </c>
      <c r="B10" s="112"/>
      <c r="C10" s="112"/>
      <c r="D10" s="112"/>
      <c r="E10" s="112"/>
      <c r="F10" s="112"/>
      <c r="G10" s="112"/>
      <c r="H10" s="112"/>
      <c r="I10" s="113"/>
      <c r="J10" s="112"/>
      <c r="K10" s="112"/>
      <c r="L10" s="112"/>
      <c r="M10" s="112"/>
      <c r="N10" s="112"/>
      <c r="O10" s="112"/>
      <c r="P10" s="112"/>
      <c r="Q10" s="112"/>
      <c r="R10" s="112"/>
      <c r="S10" s="113"/>
      <c r="T10" s="156"/>
      <c r="U10" s="112"/>
      <c r="V10" s="112"/>
      <c r="W10" s="112"/>
      <c r="X10" s="112"/>
      <c r="Y10" s="112"/>
      <c r="Z10" s="112"/>
      <c r="AA10" s="113"/>
      <c r="AB10" s="156"/>
      <c r="AC10" s="112"/>
      <c r="AD10" s="112"/>
      <c r="AE10" s="112"/>
      <c r="AF10" s="112"/>
      <c r="AG10" s="112"/>
      <c r="AH10" s="112"/>
      <c r="AI10" s="113"/>
      <c r="AJ10" s="156"/>
      <c r="AK10" s="112"/>
      <c r="AL10" s="112"/>
      <c r="AM10" s="112"/>
      <c r="AN10" s="112"/>
      <c r="AO10" s="112"/>
      <c r="AP10" s="112"/>
      <c r="AQ10" s="112"/>
      <c r="AR10" s="112"/>
      <c r="AS10" s="113"/>
    </row>
    <row r="11" spans="1:47" ht="13.8" thickBot="1" x14ac:dyDescent="0.3">
      <c r="A11" s="91"/>
      <c r="B11" s="112"/>
      <c r="C11" s="112"/>
      <c r="D11" s="112"/>
      <c r="E11" s="112"/>
      <c r="F11" s="112"/>
      <c r="G11" s="112"/>
      <c r="H11" s="112"/>
      <c r="I11" s="113"/>
      <c r="J11" s="112"/>
      <c r="K11" s="112"/>
      <c r="L11" s="112"/>
      <c r="M11" s="112"/>
      <c r="N11" s="112"/>
      <c r="O11" s="112"/>
      <c r="P11" s="112"/>
      <c r="Q11" s="112"/>
      <c r="R11" s="112"/>
      <c r="S11" s="113"/>
      <c r="T11" s="156"/>
      <c r="U11" s="112"/>
      <c r="V11" s="112"/>
      <c r="W11" s="112"/>
      <c r="X11" s="112"/>
      <c r="Y11" s="112"/>
      <c r="Z11" s="112"/>
      <c r="AA11" s="113"/>
      <c r="AB11" s="156"/>
      <c r="AC11" s="112"/>
      <c r="AD11" s="112"/>
      <c r="AE11" s="112"/>
      <c r="AF11" s="112"/>
      <c r="AG11" s="112"/>
      <c r="AH11" s="110"/>
      <c r="AI11" s="111"/>
      <c r="AJ11" s="155"/>
      <c r="AK11" s="110"/>
      <c r="AL11" s="110"/>
      <c r="AM11" s="110"/>
      <c r="AN11" s="110"/>
      <c r="AO11" s="110"/>
      <c r="AP11" s="110"/>
      <c r="AQ11" s="110"/>
      <c r="AR11" s="112"/>
      <c r="AS11" s="113"/>
    </row>
    <row r="12" spans="1:47" ht="13.8" thickBot="1" x14ac:dyDescent="0.3">
      <c r="A12" s="109" t="s">
        <v>33</v>
      </c>
      <c r="B12" s="110"/>
      <c r="C12" s="110"/>
      <c r="D12" s="110"/>
      <c r="E12" s="110"/>
      <c r="F12" s="110"/>
      <c r="G12" s="110"/>
      <c r="H12" s="110"/>
      <c r="I12" s="111"/>
      <c r="J12" s="110"/>
      <c r="K12" s="110"/>
      <c r="L12" s="110"/>
      <c r="M12" s="110"/>
      <c r="N12" s="110"/>
      <c r="O12" s="110"/>
      <c r="P12" s="110"/>
      <c r="Q12" s="110"/>
      <c r="R12" s="110"/>
      <c r="S12" s="111"/>
      <c r="T12" s="155"/>
      <c r="U12" s="110"/>
      <c r="V12" s="110"/>
      <c r="W12" s="110"/>
      <c r="X12" s="110"/>
      <c r="Y12" s="110"/>
      <c r="Z12" s="110"/>
      <c r="AA12" s="111"/>
      <c r="AB12" s="155"/>
      <c r="AC12" s="110"/>
      <c r="AD12" s="110"/>
      <c r="AE12" s="110"/>
      <c r="AF12" s="110"/>
      <c r="AG12" s="110"/>
      <c r="AH12" s="110"/>
      <c r="AI12" s="111"/>
      <c r="AJ12" s="155"/>
      <c r="AK12" s="110"/>
      <c r="AL12" s="110"/>
      <c r="AM12" s="110"/>
      <c r="AN12" s="110"/>
      <c r="AO12" s="110"/>
      <c r="AP12" s="110"/>
      <c r="AQ12" s="110"/>
      <c r="AR12" s="110"/>
      <c r="AS12" s="111"/>
    </row>
    <row r="13" spans="1:47" x14ac:dyDescent="0.25">
      <c r="A13" s="114" t="s">
        <v>39</v>
      </c>
      <c r="B13" s="115">
        <v>1</v>
      </c>
      <c r="C13" s="115">
        <v>62</v>
      </c>
      <c r="D13" s="115">
        <v>12</v>
      </c>
      <c r="E13" s="115">
        <v>107</v>
      </c>
      <c r="F13" s="115">
        <v>10</v>
      </c>
      <c r="G13" s="115">
        <v>83</v>
      </c>
      <c r="H13" s="115">
        <v>2</v>
      </c>
      <c r="I13" s="116">
        <v>103</v>
      </c>
      <c r="J13" s="117">
        <v>5</v>
      </c>
      <c r="K13" s="115">
        <v>62</v>
      </c>
      <c r="L13" s="115">
        <v>7</v>
      </c>
      <c r="M13" s="115">
        <v>38</v>
      </c>
      <c r="N13" s="115">
        <v>4</v>
      </c>
      <c r="O13" s="115">
        <v>26</v>
      </c>
      <c r="P13" s="115">
        <v>2</v>
      </c>
      <c r="Q13" s="115">
        <v>30</v>
      </c>
      <c r="R13" s="117">
        <v>5</v>
      </c>
      <c r="S13" s="116">
        <v>50</v>
      </c>
      <c r="T13" s="157">
        <v>7</v>
      </c>
      <c r="U13" s="115">
        <v>55</v>
      </c>
      <c r="V13" s="115">
        <v>7</v>
      </c>
      <c r="W13" s="115">
        <v>45</v>
      </c>
      <c r="X13" s="115">
        <v>5</v>
      </c>
      <c r="Y13" s="115">
        <v>62</v>
      </c>
      <c r="Z13" s="115">
        <v>9</v>
      </c>
      <c r="AA13" s="116">
        <v>101</v>
      </c>
      <c r="AB13" s="157">
        <v>3</v>
      </c>
      <c r="AC13" s="115">
        <v>119</v>
      </c>
      <c r="AD13" s="115">
        <v>3</v>
      </c>
      <c r="AE13" s="115">
        <v>101</v>
      </c>
      <c r="AF13" s="115">
        <v>1</v>
      </c>
      <c r="AG13" s="115">
        <v>107</v>
      </c>
      <c r="AH13" s="115">
        <v>4</v>
      </c>
      <c r="AI13" s="116">
        <v>119</v>
      </c>
      <c r="AJ13" s="157">
        <v>4</v>
      </c>
      <c r="AK13" s="115">
        <v>119</v>
      </c>
      <c r="AL13" s="115">
        <v>6</v>
      </c>
      <c r="AM13" s="115">
        <v>90</v>
      </c>
      <c r="AN13" s="115">
        <v>6</v>
      </c>
      <c r="AO13" s="115">
        <v>97</v>
      </c>
      <c r="AP13" s="115">
        <v>5</v>
      </c>
      <c r="AQ13" s="115">
        <v>61</v>
      </c>
      <c r="AR13" s="115">
        <v>1</v>
      </c>
      <c r="AS13" s="116">
        <v>79</v>
      </c>
    </row>
    <row r="14" spans="1:47" x14ac:dyDescent="0.25">
      <c r="A14" s="98" t="s">
        <v>40</v>
      </c>
      <c r="B14" s="99">
        <v>0</v>
      </c>
      <c r="C14" s="99">
        <v>3</v>
      </c>
      <c r="D14" s="99">
        <v>0</v>
      </c>
      <c r="E14" s="99">
        <v>15</v>
      </c>
      <c r="F14" s="99">
        <v>1</v>
      </c>
      <c r="G14" s="99">
        <v>6</v>
      </c>
      <c r="H14" s="99">
        <v>0</v>
      </c>
      <c r="I14" s="100">
        <v>22</v>
      </c>
      <c r="J14" s="101">
        <v>0</v>
      </c>
      <c r="K14" s="99">
        <v>4</v>
      </c>
      <c r="L14" s="99">
        <v>0</v>
      </c>
      <c r="M14" s="99">
        <v>2</v>
      </c>
      <c r="N14" s="99">
        <v>0</v>
      </c>
      <c r="O14" s="99">
        <v>18</v>
      </c>
      <c r="P14" s="99">
        <v>0</v>
      </c>
      <c r="Q14" s="99">
        <v>17</v>
      </c>
      <c r="R14" s="101">
        <v>0</v>
      </c>
      <c r="S14" s="100">
        <v>18</v>
      </c>
      <c r="T14" s="152">
        <v>0</v>
      </c>
      <c r="U14" s="99">
        <v>20</v>
      </c>
      <c r="V14" s="99">
        <v>2</v>
      </c>
      <c r="W14" s="99">
        <v>43</v>
      </c>
      <c r="X14" s="99">
        <v>1</v>
      </c>
      <c r="Y14" s="99">
        <v>24</v>
      </c>
      <c r="Z14" s="99">
        <v>5</v>
      </c>
      <c r="AA14" s="100">
        <v>9</v>
      </c>
      <c r="AB14" s="152">
        <v>1</v>
      </c>
      <c r="AC14" s="99">
        <v>23</v>
      </c>
      <c r="AD14" s="99">
        <v>5</v>
      </c>
      <c r="AE14" s="99">
        <v>37</v>
      </c>
      <c r="AF14" s="99">
        <v>3</v>
      </c>
      <c r="AG14" s="99">
        <v>44</v>
      </c>
      <c r="AH14" s="99">
        <v>1</v>
      </c>
      <c r="AI14" s="100">
        <v>23</v>
      </c>
      <c r="AJ14" s="152">
        <v>0</v>
      </c>
      <c r="AK14" s="99">
        <v>17</v>
      </c>
      <c r="AL14" s="99">
        <v>3</v>
      </c>
      <c r="AM14" s="99">
        <v>22</v>
      </c>
      <c r="AN14" s="99">
        <v>1</v>
      </c>
      <c r="AO14" s="99">
        <v>52</v>
      </c>
      <c r="AP14" s="99">
        <v>0</v>
      </c>
      <c r="AQ14" s="99">
        <v>77</v>
      </c>
      <c r="AR14" s="99">
        <v>1</v>
      </c>
      <c r="AS14" s="100">
        <v>18</v>
      </c>
    </row>
    <row r="15" spans="1:47" x14ac:dyDescent="0.25">
      <c r="A15" s="98" t="s">
        <v>42</v>
      </c>
      <c r="B15" s="99">
        <v>4</v>
      </c>
      <c r="C15" s="99">
        <v>1</v>
      </c>
      <c r="D15" s="99">
        <v>3</v>
      </c>
      <c r="E15" s="99">
        <v>10</v>
      </c>
      <c r="F15" s="99">
        <v>0</v>
      </c>
      <c r="G15" s="99">
        <v>12</v>
      </c>
      <c r="H15" s="99">
        <v>0</v>
      </c>
      <c r="I15" s="100">
        <v>9</v>
      </c>
      <c r="J15" s="101">
        <v>2</v>
      </c>
      <c r="K15" s="99">
        <v>23</v>
      </c>
      <c r="L15" s="99">
        <v>4</v>
      </c>
      <c r="M15" s="99">
        <v>13</v>
      </c>
      <c r="N15" s="99">
        <v>3</v>
      </c>
      <c r="O15" s="99">
        <v>12</v>
      </c>
      <c r="P15" s="99">
        <v>3</v>
      </c>
      <c r="Q15" s="99">
        <v>18</v>
      </c>
      <c r="R15" s="101">
        <v>5</v>
      </c>
      <c r="S15" s="100">
        <v>41</v>
      </c>
      <c r="T15" s="152">
        <v>4</v>
      </c>
      <c r="U15" s="99">
        <v>11</v>
      </c>
      <c r="V15" s="99">
        <v>9</v>
      </c>
      <c r="W15" s="99">
        <v>10</v>
      </c>
      <c r="X15" s="99">
        <v>2</v>
      </c>
      <c r="Y15" s="99">
        <v>35</v>
      </c>
      <c r="Z15" s="99">
        <v>0</v>
      </c>
      <c r="AA15" s="100">
        <v>29</v>
      </c>
      <c r="AB15" s="152">
        <v>3</v>
      </c>
      <c r="AC15" s="99">
        <v>24</v>
      </c>
      <c r="AD15" s="99">
        <v>2</v>
      </c>
      <c r="AE15" s="99">
        <v>28</v>
      </c>
      <c r="AF15" s="99">
        <v>2</v>
      </c>
      <c r="AG15" s="99">
        <v>22</v>
      </c>
      <c r="AH15" s="99">
        <v>2</v>
      </c>
      <c r="AI15" s="100">
        <v>5</v>
      </c>
      <c r="AJ15" s="152">
        <v>0</v>
      </c>
      <c r="AK15" s="99">
        <v>19</v>
      </c>
      <c r="AL15" s="99">
        <v>3</v>
      </c>
      <c r="AM15" s="99">
        <v>22</v>
      </c>
      <c r="AN15" s="99">
        <v>4</v>
      </c>
      <c r="AO15" s="99">
        <v>13</v>
      </c>
      <c r="AP15" s="99">
        <v>2</v>
      </c>
      <c r="AQ15" s="99">
        <v>19</v>
      </c>
      <c r="AR15" s="99">
        <v>1</v>
      </c>
      <c r="AS15" s="100">
        <v>14</v>
      </c>
    </row>
    <row r="16" spans="1:47" ht="13.8" thickBot="1" x14ac:dyDescent="0.3">
      <c r="A16" s="102" t="s">
        <v>41</v>
      </c>
      <c r="B16" s="103">
        <v>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4">
        <v>0</v>
      </c>
      <c r="J16" s="105">
        <v>0</v>
      </c>
      <c r="K16" s="103">
        <v>0</v>
      </c>
      <c r="L16" s="103">
        <v>0</v>
      </c>
      <c r="M16" s="103">
        <v>1</v>
      </c>
      <c r="N16" s="103">
        <v>0</v>
      </c>
      <c r="O16" s="103">
        <v>2</v>
      </c>
      <c r="P16" s="103">
        <v>0</v>
      </c>
      <c r="Q16" s="103">
        <v>0</v>
      </c>
      <c r="R16" s="105">
        <v>0</v>
      </c>
      <c r="S16" s="104">
        <v>1</v>
      </c>
      <c r="T16" s="15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2</v>
      </c>
      <c r="Z16" s="103">
        <v>0</v>
      </c>
      <c r="AA16" s="104">
        <v>7</v>
      </c>
      <c r="AB16" s="153">
        <v>0</v>
      </c>
      <c r="AC16" s="103">
        <v>1</v>
      </c>
      <c r="AD16" s="103">
        <v>5</v>
      </c>
      <c r="AE16" s="103">
        <v>0</v>
      </c>
      <c r="AF16" s="103">
        <v>0</v>
      </c>
      <c r="AG16" s="103">
        <v>4</v>
      </c>
      <c r="AH16" s="103">
        <v>0</v>
      </c>
      <c r="AI16" s="104">
        <v>8</v>
      </c>
      <c r="AJ16" s="153">
        <v>0</v>
      </c>
      <c r="AK16" s="103">
        <v>6</v>
      </c>
      <c r="AL16" s="103">
        <v>0</v>
      </c>
      <c r="AM16" s="103">
        <v>7</v>
      </c>
      <c r="AN16" s="103">
        <v>0</v>
      </c>
      <c r="AO16" s="103">
        <v>17</v>
      </c>
      <c r="AP16" s="103">
        <v>0</v>
      </c>
      <c r="AQ16" s="103">
        <v>17</v>
      </c>
      <c r="AR16" s="103">
        <v>0</v>
      </c>
      <c r="AS16" s="104">
        <v>0</v>
      </c>
    </row>
  </sheetData>
  <mergeCells count="28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  <mergeCell ref="AJ1:AS1"/>
    <mergeCell ref="AJ2:AK2"/>
    <mergeCell ref="AL2:AM2"/>
    <mergeCell ref="AN2:AO2"/>
    <mergeCell ref="AP2:AQ2"/>
    <mergeCell ref="AR2:AS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workbookViewId="0">
      <selection activeCell="O29" sqref="O29"/>
    </sheetView>
  </sheetViews>
  <sheetFormatPr defaultRowHeight="13.2" x14ac:dyDescent="0.25"/>
  <cols>
    <col min="1" max="1" width="26.88671875" customWidth="1"/>
    <col min="2" max="4" width="8.44140625" hidden="1" customWidth="1"/>
    <col min="5" max="5" width="9.6640625" hidden="1" customWidth="1"/>
    <col min="10" max="10" width="8.6640625" style="176" customWidth="1"/>
    <col min="11" max="11" width="10" style="176" bestFit="1" customWidth="1"/>
    <col min="12" max="12" width="8.5546875" style="176" customWidth="1"/>
    <col min="13" max="13" width="10.6640625" style="176" bestFit="1" customWidth="1"/>
    <col min="14" max="14" width="10.109375" style="176" customWidth="1"/>
    <col min="15" max="15" width="11.44140625" style="176" customWidth="1"/>
  </cols>
  <sheetData>
    <row r="1" spans="1:15" ht="13.8" thickBot="1" x14ac:dyDescent="0.3">
      <c r="A1" s="220" t="s">
        <v>212</v>
      </c>
      <c r="B1" s="226" t="s">
        <v>185</v>
      </c>
      <c r="C1" s="227"/>
      <c r="D1" s="227"/>
      <c r="E1" s="228"/>
      <c r="F1" s="214" t="s">
        <v>196</v>
      </c>
      <c r="G1" s="215"/>
      <c r="H1" s="215"/>
      <c r="I1" s="215"/>
      <c r="J1" s="215"/>
      <c r="K1" s="215"/>
      <c r="L1" s="215"/>
      <c r="M1" s="215"/>
      <c r="N1" s="215"/>
      <c r="O1" s="216"/>
    </row>
    <row r="2" spans="1:15" x14ac:dyDescent="0.25">
      <c r="A2" s="221"/>
      <c r="B2" s="217" t="s">
        <v>129</v>
      </c>
      <c r="C2" s="218"/>
      <c r="D2" s="217" t="s">
        <v>130</v>
      </c>
      <c r="E2" s="218"/>
      <c r="F2" s="217" t="s">
        <v>197</v>
      </c>
      <c r="G2" s="218"/>
      <c r="H2" s="218" t="s">
        <v>198</v>
      </c>
      <c r="I2" s="218"/>
      <c r="J2" s="224" t="s">
        <v>133</v>
      </c>
      <c r="K2" s="224"/>
      <c r="L2" s="224" t="s">
        <v>199</v>
      </c>
      <c r="M2" s="225"/>
      <c r="N2" s="224" t="s">
        <v>200</v>
      </c>
      <c r="O2" s="225"/>
    </row>
    <row r="3" spans="1:15" ht="13.8" thickBot="1" x14ac:dyDescent="0.3">
      <c r="A3" s="222"/>
      <c r="B3" s="87" t="s">
        <v>35</v>
      </c>
      <c r="C3" s="88" t="s">
        <v>30</v>
      </c>
      <c r="D3" s="87" t="s">
        <v>35</v>
      </c>
      <c r="E3" s="88" t="s">
        <v>30</v>
      </c>
      <c r="F3" s="87" t="s">
        <v>35</v>
      </c>
      <c r="G3" s="88" t="s">
        <v>30</v>
      </c>
      <c r="H3" s="88" t="s">
        <v>35</v>
      </c>
      <c r="I3" s="88" t="s">
        <v>30</v>
      </c>
      <c r="J3" s="174" t="s">
        <v>35</v>
      </c>
      <c r="K3" s="174" t="s">
        <v>30</v>
      </c>
      <c r="L3" s="174" t="s">
        <v>35</v>
      </c>
      <c r="M3" s="175" t="s">
        <v>30</v>
      </c>
      <c r="N3" s="174" t="s">
        <v>35</v>
      </c>
      <c r="O3" s="175" t="s">
        <v>30</v>
      </c>
    </row>
    <row r="4" spans="1:15" ht="13.8" thickBot="1" x14ac:dyDescent="0.3">
      <c r="A4" s="91" t="s">
        <v>2</v>
      </c>
      <c r="B4" s="150"/>
      <c r="C4" s="92"/>
      <c r="D4" s="92"/>
      <c r="E4" s="92"/>
      <c r="F4" s="150"/>
      <c r="G4" s="92"/>
      <c r="H4" s="92"/>
      <c r="I4" s="92"/>
      <c r="J4" s="180"/>
      <c r="K4" s="180"/>
      <c r="L4" s="180"/>
      <c r="M4" s="180"/>
      <c r="N4" s="180"/>
      <c r="O4" s="181"/>
    </row>
    <row r="5" spans="1:15" ht="13.8" thickBot="1" x14ac:dyDescent="0.3">
      <c r="A5" s="106" t="s">
        <v>33</v>
      </c>
      <c r="B5" s="154"/>
      <c r="C5" s="107"/>
      <c r="D5" s="107"/>
      <c r="E5" s="107"/>
      <c r="F5" s="154"/>
      <c r="G5" s="107"/>
      <c r="H5" s="107"/>
      <c r="I5" s="107"/>
      <c r="J5" s="182"/>
      <c r="K5" s="182"/>
      <c r="L5" s="182"/>
      <c r="M5" s="182"/>
      <c r="N5" s="182"/>
      <c r="O5" s="183"/>
    </row>
    <row r="6" spans="1:15" x14ac:dyDescent="0.25">
      <c r="A6" s="114" t="s">
        <v>213</v>
      </c>
      <c r="B6" s="151">
        <v>0</v>
      </c>
      <c r="C6" s="95">
        <v>6600</v>
      </c>
      <c r="D6" s="95">
        <v>0</v>
      </c>
      <c r="E6" s="95">
        <v>62810</v>
      </c>
      <c r="F6" s="151">
        <v>0</v>
      </c>
      <c r="G6" s="95">
        <v>11220</v>
      </c>
      <c r="H6" s="95">
        <v>200</v>
      </c>
      <c r="I6" s="95">
        <v>5500</v>
      </c>
      <c r="J6" s="184">
        <v>0</v>
      </c>
      <c r="K6" s="184">
        <v>32750</v>
      </c>
      <c r="L6" s="184">
        <v>0</v>
      </c>
      <c r="M6" s="184">
        <v>5500</v>
      </c>
      <c r="N6" s="192">
        <v>0</v>
      </c>
      <c r="O6" s="193">
        <v>7810</v>
      </c>
    </row>
    <row r="7" spans="1:15" x14ac:dyDescent="0.25">
      <c r="A7" s="98" t="s">
        <v>214</v>
      </c>
      <c r="B7" s="152">
        <v>0</v>
      </c>
      <c r="C7" s="99">
        <v>19000</v>
      </c>
      <c r="D7" s="99">
        <v>0</v>
      </c>
      <c r="E7" s="99">
        <v>0</v>
      </c>
      <c r="F7" s="152">
        <v>36000</v>
      </c>
      <c r="G7" s="99">
        <v>0</v>
      </c>
      <c r="H7" s="99">
        <v>0</v>
      </c>
      <c r="I7" s="99">
        <v>0</v>
      </c>
      <c r="J7" s="185">
        <v>0</v>
      </c>
      <c r="K7" s="185">
        <v>0</v>
      </c>
      <c r="L7" s="185">
        <v>0</v>
      </c>
      <c r="M7" s="185">
        <v>0</v>
      </c>
      <c r="N7" s="194">
        <v>0</v>
      </c>
      <c r="O7" s="195">
        <v>0</v>
      </c>
    </row>
    <row r="8" spans="1:15" x14ac:dyDescent="0.25">
      <c r="A8" s="98" t="s">
        <v>215</v>
      </c>
      <c r="B8" s="152">
        <v>0</v>
      </c>
      <c r="C8" s="99">
        <v>0</v>
      </c>
      <c r="D8" s="99">
        <v>0</v>
      </c>
      <c r="E8" s="99">
        <v>185536</v>
      </c>
      <c r="F8" s="152">
        <v>0</v>
      </c>
      <c r="G8" s="99">
        <v>97174</v>
      </c>
      <c r="H8" s="99">
        <v>0</v>
      </c>
      <c r="I8" s="99">
        <v>120</v>
      </c>
      <c r="J8" s="185">
        <v>0</v>
      </c>
      <c r="K8" s="185">
        <v>7059</v>
      </c>
      <c r="L8" s="185">
        <v>0</v>
      </c>
      <c r="M8" s="185">
        <v>145036</v>
      </c>
      <c r="N8" s="194">
        <v>0</v>
      </c>
      <c r="O8" s="195">
        <v>6720</v>
      </c>
    </row>
    <row r="9" spans="1:15" ht="13.8" thickBot="1" x14ac:dyDescent="0.3">
      <c r="A9" s="102" t="s">
        <v>216</v>
      </c>
      <c r="B9" s="153"/>
      <c r="C9" s="103"/>
      <c r="D9" s="103"/>
      <c r="E9" s="103"/>
      <c r="F9" s="153"/>
      <c r="G9" s="103"/>
      <c r="H9" s="103"/>
      <c r="I9" s="103"/>
      <c r="J9" s="186">
        <v>0</v>
      </c>
      <c r="K9" s="186">
        <v>0</v>
      </c>
      <c r="L9" s="186">
        <v>0</v>
      </c>
      <c r="M9" s="186">
        <v>0</v>
      </c>
      <c r="N9" s="196">
        <v>0</v>
      </c>
      <c r="O9" s="197">
        <v>0</v>
      </c>
    </row>
    <row r="10" spans="1:15" ht="13.8" thickBot="1" x14ac:dyDescent="0.3">
      <c r="A10" s="91" t="s">
        <v>7</v>
      </c>
      <c r="B10" s="156"/>
      <c r="C10" s="112"/>
      <c r="D10" s="112"/>
      <c r="E10" s="112"/>
      <c r="F10" s="156"/>
      <c r="G10" s="112"/>
      <c r="H10" s="112"/>
      <c r="I10" s="112"/>
      <c r="J10" s="187"/>
      <c r="K10" s="187"/>
      <c r="L10" s="187"/>
      <c r="M10" s="187"/>
      <c r="N10" s="198"/>
      <c r="O10" s="199"/>
    </row>
    <row r="11" spans="1:15" ht="13.8" thickBot="1" x14ac:dyDescent="0.3">
      <c r="A11" s="109" t="s">
        <v>33</v>
      </c>
      <c r="B11" s="155"/>
      <c r="C11" s="110"/>
      <c r="D11" s="110"/>
      <c r="E11" s="110"/>
      <c r="F11" s="155"/>
      <c r="G11" s="110"/>
      <c r="H11" s="110"/>
      <c r="I11" s="110"/>
      <c r="J11" s="188"/>
      <c r="K11" s="188"/>
      <c r="L11" s="188"/>
      <c r="M11" s="188"/>
      <c r="N11" s="200"/>
      <c r="O11" s="201"/>
    </row>
    <row r="12" spans="1:15" x14ac:dyDescent="0.25">
      <c r="A12" s="114" t="s">
        <v>213</v>
      </c>
      <c r="B12" s="157">
        <v>88</v>
      </c>
      <c r="C12" s="115">
        <v>10071.334999999999</v>
      </c>
      <c r="D12" s="115">
        <v>440</v>
      </c>
      <c r="E12" s="115">
        <v>19621.455000000002</v>
      </c>
      <c r="F12" s="157">
        <v>458</v>
      </c>
      <c r="G12" s="115">
        <v>14842.525</v>
      </c>
      <c r="H12" s="115">
        <v>621</v>
      </c>
      <c r="I12" s="115">
        <v>11552.852999999999</v>
      </c>
      <c r="J12" s="189">
        <v>528</v>
      </c>
      <c r="K12" s="189">
        <v>16196.929</v>
      </c>
      <c r="L12" s="189">
        <v>220</v>
      </c>
      <c r="M12" s="189">
        <v>14424.013999999999</v>
      </c>
      <c r="N12" s="202">
        <v>22</v>
      </c>
      <c r="O12" s="203">
        <v>9344.268</v>
      </c>
    </row>
    <row r="13" spans="1:15" x14ac:dyDescent="0.25">
      <c r="A13" s="98" t="s">
        <v>214</v>
      </c>
      <c r="B13" s="152">
        <v>1500</v>
      </c>
      <c r="C13" s="99">
        <v>5452</v>
      </c>
      <c r="D13" s="99">
        <v>40</v>
      </c>
      <c r="E13" s="99">
        <v>4960</v>
      </c>
      <c r="F13" s="152">
        <v>0</v>
      </c>
      <c r="G13" s="99">
        <v>5496</v>
      </c>
      <c r="H13" s="99">
        <v>1500</v>
      </c>
      <c r="I13" s="99">
        <v>41980</v>
      </c>
      <c r="J13" s="185">
        <v>40</v>
      </c>
      <c r="K13" s="185">
        <v>6140</v>
      </c>
      <c r="L13" s="185">
        <v>0</v>
      </c>
      <c r="M13" s="185">
        <v>12570</v>
      </c>
      <c r="N13" s="194">
        <v>1000</v>
      </c>
      <c r="O13" s="195">
        <v>1660</v>
      </c>
    </row>
    <row r="14" spans="1:15" x14ac:dyDescent="0.25">
      <c r="A14" s="98" t="s">
        <v>215</v>
      </c>
      <c r="B14" s="152">
        <v>227</v>
      </c>
      <c r="C14" s="99">
        <v>5299</v>
      </c>
      <c r="D14" s="99">
        <v>662</v>
      </c>
      <c r="E14" s="99">
        <v>16406</v>
      </c>
      <c r="F14" s="152">
        <v>0</v>
      </c>
      <c r="G14" s="99">
        <v>73018</v>
      </c>
      <c r="H14" s="99">
        <v>1723</v>
      </c>
      <c r="I14" s="99">
        <v>15584</v>
      </c>
      <c r="J14" s="185">
        <v>2264</v>
      </c>
      <c r="K14" s="185">
        <v>4567</v>
      </c>
      <c r="L14" s="185">
        <v>480</v>
      </c>
      <c r="M14" s="185">
        <v>10029</v>
      </c>
      <c r="N14" s="194">
        <v>454</v>
      </c>
      <c r="O14" s="195">
        <v>16769</v>
      </c>
    </row>
    <row r="15" spans="1:15" ht="13.8" thickBot="1" x14ac:dyDescent="0.3">
      <c r="A15" s="102" t="s">
        <v>216</v>
      </c>
      <c r="B15" s="153"/>
      <c r="C15" s="103"/>
      <c r="D15" s="103"/>
      <c r="E15" s="103"/>
      <c r="F15" s="153"/>
      <c r="G15" s="103"/>
      <c r="H15" s="103"/>
      <c r="I15" s="103"/>
      <c r="J15" s="186">
        <v>0</v>
      </c>
      <c r="K15" s="186">
        <v>2758</v>
      </c>
      <c r="L15" s="186">
        <v>0</v>
      </c>
      <c r="M15" s="186">
        <v>6549.8396000000002</v>
      </c>
      <c r="N15" s="196">
        <v>0</v>
      </c>
      <c r="O15" s="197">
        <v>5586</v>
      </c>
    </row>
    <row r="18" spans="1:13" x14ac:dyDescent="0.25">
      <c r="A18" s="178" t="s">
        <v>218</v>
      </c>
      <c r="B18" s="178"/>
      <c r="C18" s="178"/>
      <c r="D18" s="178"/>
      <c r="E18" s="178"/>
    </row>
    <row r="19" spans="1:13" x14ac:dyDescent="0.25">
      <c r="A19" s="177" t="s">
        <v>217</v>
      </c>
      <c r="B19" s="177"/>
      <c r="C19" s="177"/>
      <c r="D19" s="177"/>
      <c r="E19" s="177"/>
      <c r="J19" s="80">
        <f>+J12</f>
        <v>528</v>
      </c>
      <c r="K19" s="80">
        <f>+K12</f>
        <v>16196.929</v>
      </c>
      <c r="M19" s="80"/>
    </row>
    <row r="20" spans="1:13" x14ac:dyDescent="0.25">
      <c r="A20" s="177" t="s">
        <v>214</v>
      </c>
      <c r="B20" s="177"/>
      <c r="C20" s="177"/>
      <c r="D20" s="177"/>
      <c r="E20" s="177"/>
      <c r="J20" s="80">
        <f t="shared" ref="J20:K22" si="0">+J7+J13</f>
        <v>40</v>
      </c>
      <c r="K20" s="80">
        <f t="shared" si="0"/>
        <v>6140</v>
      </c>
    </row>
    <row r="21" spans="1:13" x14ac:dyDescent="0.25">
      <c r="A21" s="177" t="s">
        <v>215</v>
      </c>
      <c r="B21" s="177"/>
      <c r="C21" s="177"/>
      <c r="D21" s="177"/>
      <c r="E21" s="177"/>
      <c r="J21" s="80">
        <f t="shared" si="0"/>
        <v>2264</v>
      </c>
      <c r="K21" s="80">
        <f t="shared" si="0"/>
        <v>11626</v>
      </c>
    </row>
    <row r="22" spans="1:13" x14ac:dyDescent="0.25">
      <c r="A22" s="177" t="s">
        <v>216</v>
      </c>
      <c r="B22" s="177"/>
      <c r="C22" s="177"/>
      <c r="D22" s="177"/>
      <c r="E22" s="177"/>
      <c r="J22" s="80">
        <f t="shared" si="0"/>
        <v>0</v>
      </c>
      <c r="K22" s="80">
        <f t="shared" si="0"/>
        <v>2758</v>
      </c>
    </row>
    <row r="23" spans="1:13" x14ac:dyDescent="0.25">
      <c r="A23" s="177"/>
      <c r="B23" s="177"/>
      <c r="C23" s="177"/>
      <c r="D23" s="177"/>
      <c r="E23" s="177"/>
    </row>
    <row r="24" spans="1:13" x14ac:dyDescent="0.25">
      <c r="A24" s="177"/>
      <c r="B24" s="177"/>
      <c r="C24" s="177"/>
      <c r="D24" s="177"/>
      <c r="E24" s="177"/>
    </row>
    <row r="25" spans="1:13" x14ac:dyDescent="0.25">
      <c r="A25" s="177"/>
      <c r="B25" s="177"/>
      <c r="C25" s="177"/>
      <c r="D25" s="177"/>
      <c r="E25" s="177"/>
    </row>
    <row r="26" spans="1:13" x14ac:dyDescent="0.25">
      <c r="A26" s="177"/>
      <c r="B26" s="177"/>
      <c r="C26" s="177"/>
      <c r="D26" s="177"/>
      <c r="E26" s="177"/>
    </row>
    <row r="27" spans="1:13" x14ac:dyDescent="0.25">
      <c r="A27" s="177"/>
      <c r="B27" s="177"/>
      <c r="C27" s="177"/>
      <c r="D27" s="177"/>
      <c r="E27" s="177"/>
      <c r="M27" s="179" t="s">
        <v>219</v>
      </c>
    </row>
    <row r="28" spans="1:13" x14ac:dyDescent="0.25">
      <c r="A28" s="177"/>
      <c r="B28" s="177"/>
      <c r="C28" s="177"/>
      <c r="D28" s="177"/>
      <c r="E28" s="177"/>
    </row>
  </sheetData>
  <mergeCells count="10">
    <mergeCell ref="F1:O1"/>
    <mergeCell ref="A1:A3"/>
    <mergeCell ref="N2:O2"/>
    <mergeCell ref="F2:G2"/>
    <mergeCell ref="H2:I2"/>
    <mergeCell ref="J2:K2"/>
    <mergeCell ref="L2:M2"/>
    <mergeCell ref="B1:E1"/>
    <mergeCell ref="B2:C2"/>
    <mergeCell ref="D2:E2"/>
  </mergeCells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C20" sqref="C20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18.75" customHeight="1" x14ac:dyDescent="0.4">
      <c r="A1" s="72" t="s">
        <v>35</v>
      </c>
    </row>
    <row r="2" spans="1:32" x14ac:dyDescent="0.25">
      <c r="B2" s="229" t="s">
        <v>227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14396</v>
      </c>
      <c r="C6" s="139">
        <v>2471730086.5500016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2941</v>
      </c>
      <c r="C7" s="139">
        <v>36577687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1460</v>
      </c>
      <c r="C9" s="137">
        <v>66188499.980000019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11</v>
      </c>
      <c r="C12" s="137">
        <v>3300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2" t="s">
        <v>114</v>
      </c>
      <c r="B19" s="140">
        <v>4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4">
      <c r="A23" s="72" t="s">
        <v>30</v>
      </c>
      <c r="B23" s="142"/>
      <c r="C23" s="142"/>
    </row>
    <row r="24" spans="1:32" x14ac:dyDescent="0.25">
      <c r="B24" s="231" t="str">
        <f>B2</f>
        <v>Week ending 05/30</v>
      </c>
      <c r="C24" s="232"/>
      <c r="D24" s="73" t="s">
        <v>109</v>
      </c>
    </row>
    <row r="25" spans="1:32" x14ac:dyDescent="0.25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5">
      <c r="A26" s="2"/>
      <c r="B26" s="144"/>
      <c r="C26" s="144"/>
    </row>
    <row r="27" spans="1:32" x14ac:dyDescent="0.25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5">
      <c r="A28" s="6" t="s">
        <v>64</v>
      </c>
      <c r="B28" s="136">
        <v>3281</v>
      </c>
      <c r="C28" s="136">
        <v>2768624920.130003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5">
      <c r="A29" s="6" t="s">
        <v>71</v>
      </c>
      <c r="B29" s="136">
        <v>1904</v>
      </c>
      <c r="C29" s="136">
        <v>43468602.300000012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5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5">
      <c r="A31" s="6" t="s">
        <v>5</v>
      </c>
      <c r="B31" s="136">
        <v>1539</v>
      </c>
      <c r="C31" s="136">
        <v>103799379.81999996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5">
      <c r="A32" s="6" t="s">
        <v>4</v>
      </c>
      <c r="B32" s="136">
        <v>13</v>
      </c>
      <c r="C32" s="136">
        <v>2083750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5">
      <c r="A33" s="6" t="s">
        <v>112</v>
      </c>
      <c r="B33" s="136">
        <v>5</v>
      </c>
      <c r="C33" s="136">
        <v>240000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3</v>
      </c>
      <c r="B34" s="136">
        <v>4</v>
      </c>
      <c r="C34" s="136">
        <v>20000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5">
      <c r="A35" s="6" t="s">
        <v>0</v>
      </c>
      <c r="B35" s="136">
        <v>357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5">
      <c r="A36" s="6" t="s">
        <v>13</v>
      </c>
      <c r="B36" s="136">
        <v>4</v>
      </c>
      <c r="C36" s="136">
        <v>10000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5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5">
      <c r="A38" s="6" t="s">
        <v>41</v>
      </c>
      <c r="B38" s="136">
        <v>49</v>
      </c>
      <c r="C38" s="136">
        <v>6176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5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224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15485</v>
      </c>
      <c r="C6" s="139">
        <v>2407867656.2799997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2878</v>
      </c>
      <c r="C7" s="139">
        <v>21566575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1578</v>
      </c>
      <c r="C9" s="137">
        <v>68070386.350000024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1</v>
      </c>
      <c r="C10" s="137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18</v>
      </c>
      <c r="C12" s="137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2" t="s">
        <v>114</v>
      </c>
      <c r="B19" s="140">
        <v>6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2.8" x14ac:dyDescent="0.4">
      <c r="A23" s="72" t="s">
        <v>30</v>
      </c>
      <c r="B23" s="142"/>
      <c r="C23" s="142"/>
    </row>
    <row r="24" spans="1:32" x14ac:dyDescent="0.25">
      <c r="B24" s="231" t="str">
        <f>B2</f>
        <v>Week ending 05/23</v>
      </c>
      <c r="C24" s="232"/>
      <c r="D24" s="73" t="s">
        <v>109</v>
      </c>
    </row>
    <row r="25" spans="1:32" x14ac:dyDescent="0.25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5">
      <c r="A26" s="2"/>
      <c r="B26" s="144"/>
      <c r="C26" s="144"/>
    </row>
    <row r="27" spans="1:32" x14ac:dyDescent="0.25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5">
      <c r="A28" s="6" t="s">
        <v>64</v>
      </c>
      <c r="B28" s="136">
        <v>2608</v>
      </c>
      <c r="C28" s="136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5">
      <c r="A29" s="6" t="s">
        <v>71</v>
      </c>
      <c r="B29" s="136">
        <v>2447</v>
      </c>
      <c r="C29" s="136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5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5">
      <c r="A31" s="6" t="s">
        <v>5</v>
      </c>
      <c r="B31" s="136">
        <v>1864</v>
      </c>
      <c r="C31" s="136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5">
      <c r="A32" s="6" t="s">
        <v>4</v>
      </c>
      <c r="B32" s="136">
        <v>16</v>
      </c>
      <c r="C32" s="136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5">
      <c r="A33" s="6" t="s">
        <v>112</v>
      </c>
      <c r="B33" s="136">
        <v>5</v>
      </c>
      <c r="C33" s="136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3</v>
      </c>
      <c r="B34" s="136">
        <v>18</v>
      </c>
      <c r="C34" s="136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5">
      <c r="A35" s="6" t="s">
        <v>0</v>
      </c>
      <c r="B35" s="136">
        <v>532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5">
      <c r="A36" s="6" t="s">
        <v>13</v>
      </c>
      <c r="B36" s="136">
        <v>15</v>
      </c>
      <c r="C36" s="136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5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5">
      <c r="A38" s="6" t="s">
        <v>41</v>
      </c>
      <c r="B38" s="136">
        <v>157</v>
      </c>
      <c r="C38" s="136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5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220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f>[4]Sheet1!B9+[4]Sheet1!B10</f>
        <v>15702</v>
      </c>
      <c r="C6" s="139">
        <f>[4]Sheet1!B71+[4]Sheet1!B72</f>
        <v>2472589163.98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f>[4]Sheet1!B17+[4]Sheet1!B18+[4]Sheet1!B19</f>
        <v>2570</v>
      </c>
      <c r="C7" s="139">
        <f>[4]Sheet1!B79+[4]Sheet1!B80+[4]Sheet1!B81</f>
        <v>19622774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f>[4]Sheet1!B32+[4]Sheet1!B33+[4]Sheet1!B35</f>
        <v>1312</v>
      </c>
      <c r="C9" s="137">
        <f>[4]Sheet1!B94+[4]Sheet1!B95+[4]Sheet1!B97</f>
        <v>62923300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f>[4]Sheet1!B36</f>
        <v>1</v>
      </c>
      <c r="C10" s="137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f>[4]Sheet1!B37</f>
        <v>5</v>
      </c>
      <c r="C11" s="137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f>[4]Sheet1!B42</f>
        <v>16</v>
      </c>
      <c r="C12" s="137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f>[4]Sheet1!B51</f>
        <v>0</v>
      </c>
      <c r="C13" s="136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f>[4]Sheet1!B39</f>
        <v>8</v>
      </c>
      <c r="C14" s="136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f>[4]Sheet1!B40</f>
        <v>0</v>
      </c>
      <c r="C16" s="136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f>[4]Sheet1!B47</f>
        <v>0</v>
      </c>
      <c r="C17" s="136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tr">
        <f>B2</f>
        <v>Week ending 05/16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f>[4]Sheet1!C9+[4]Sheet1!C10</f>
        <v>2547</v>
      </c>
      <c r="C29" s="136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f>[4]Sheet1!C17+[4]Sheet1!C18+[4]Sheet1!C19</f>
        <v>2390</v>
      </c>
      <c r="C30" s="136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f>[4]Sheet1!C32+[4]Sheet1!C33+[4]Sheet1!C35</f>
        <v>1610</v>
      </c>
      <c r="C32" s="136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f>[4]Sheet1!C36</f>
        <v>25</v>
      </c>
      <c r="C33" s="136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f>[4]Sheet1!C37</f>
        <v>8</v>
      </c>
      <c r="C34" s="136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f>[4]Sheet1!C42</f>
        <v>10</v>
      </c>
      <c r="C35" s="136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f>[4]Sheet1!C51</f>
        <v>430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f>[4]Sheet1!C39</f>
        <v>8</v>
      </c>
      <c r="C37" s="136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6">
        <f>[4]Sheet1!C40+115+56+14</f>
        <v>272</v>
      </c>
      <c r="C39" s="136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f>[4]Sheet1!C47</f>
        <v>176</v>
      </c>
      <c r="C40" s="136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tr">
        <f>B2</f>
        <v>Week ending 05/16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6</v>
      </c>
      <c r="C49" s="139">
        <v>528000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6</v>
      </c>
      <c r="C51" s="139">
        <v>3285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2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f>C49/1000</f>
        <v>528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f>C55+C51+C40+C39+C17+C16</f>
        <v>121921.06000000006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207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14518</v>
      </c>
      <c r="C6" s="139">
        <v>2022198769.8200002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2472</v>
      </c>
      <c r="C7" s="139">
        <v>22337927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1146</v>
      </c>
      <c r="C9" s="137">
        <v>52058000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15</v>
      </c>
      <c r="C12" s="137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4</v>
      </c>
      <c r="C14" s="136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207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2542</v>
      </c>
      <c r="C29" s="136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2474</v>
      </c>
      <c r="C30" s="136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1174</v>
      </c>
      <c r="C32" s="136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5</v>
      </c>
      <c r="C33" s="136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6</v>
      </c>
      <c r="C34" s="136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9</v>
      </c>
      <c r="C35" s="136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357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10</v>
      </c>
      <c r="C37" s="136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72">
        <v>171</v>
      </c>
      <c r="C39" s="172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5">
      <c r="A40" s="6" t="s">
        <v>41</v>
      </c>
      <c r="B40" s="136">
        <v>36</v>
      </c>
      <c r="C40" s="136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>
        <v>17873</v>
      </c>
      <c r="D42" s="33"/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207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8</v>
      </c>
      <c r="C49" s="139">
        <v>1821000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6</v>
      </c>
      <c r="C51" s="139">
        <v>3400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1821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56024.179999999935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2" t="s">
        <v>35</v>
      </c>
    </row>
    <row r="2" spans="1:32" x14ac:dyDescent="0.25">
      <c r="B2" s="229" t="s">
        <v>203</v>
      </c>
      <c r="C2" s="230"/>
      <c r="D2" s="73" t="s">
        <v>109</v>
      </c>
    </row>
    <row r="3" spans="1:32" x14ac:dyDescent="0.25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6">
        <v>16925</v>
      </c>
      <c r="C6" s="139">
        <v>2409994974.3399992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6">
        <v>3164</v>
      </c>
      <c r="C7" s="139">
        <v>23724896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6">
        <v>1016</v>
      </c>
      <c r="C9" s="137">
        <v>46714190.00999999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6">
        <v>5</v>
      </c>
      <c r="C11" s="137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6">
        <v>8</v>
      </c>
      <c r="C12" s="137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6">
        <v>1</v>
      </c>
      <c r="C14" s="136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40">
        <v>10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2" t="s">
        <v>30</v>
      </c>
      <c r="B24" s="142"/>
      <c r="C24" s="142"/>
    </row>
    <row r="25" spans="1:32" x14ac:dyDescent="0.25">
      <c r="B25" s="231" t="s">
        <v>203</v>
      </c>
      <c r="C25" s="232"/>
      <c r="D25" s="73" t="s">
        <v>109</v>
      </c>
    </row>
    <row r="26" spans="1:32" x14ac:dyDescent="0.25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5">
      <c r="A27" s="2"/>
      <c r="B27" s="144"/>
      <c r="C27" s="144"/>
    </row>
    <row r="28" spans="1:32" x14ac:dyDescent="0.25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6">
        <v>3627</v>
      </c>
      <c r="C29" s="136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6">
        <v>2924</v>
      </c>
      <c r="C30" s="136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6">
        <v>1728</v>
      </c>
      <c r="C32" s="136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6">
        <v>15</v>
      </c>
      <c r="C33" s="136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6">
        <v>11</v>
      </c>
      <c r="C34" s="136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6">
        <v>8</v>
      </c>
      <c r="C35" s="136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6">
        <v>477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6">
        <v>5</v>
      </c>
      <c r="C37" s="136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72">
        <v>59</v>
      </c>
      <c r="C39" s="172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6">
        <v>35</v>
      </c>
      <c r="C40" s="136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5">
      <c r="B42" s="136"/>
      <c r="C42" s="136">
        <v>26520</v>
      </c>
      <c r="D42" s="84" t="s">
        <v>210</v>
      </c>
      <c r="E42" s="33"/>
      <c r="F42" s="33"/>
      <c r="G42" s="33"/>
      <c r="H42" s="33"/>
      <c r="I42" s="33"/>
      <c r="J42" s="33"/>
    </row>
    <row r="43" spans="1:10" x14ac:dyDescent="0.25">
      <c r="B43" s="136"/>
      <c r="C43" s="136"/>
      <c r="D43" s="33" t="s">
        <v>211</v>
      </c>
      <c r="E43" s="33"/>
      <c r="F43" s="33"/>
      <c r="G43" s="33"/>
      <c r="H43" s="33"/>
      <c r="I43" s="33"/>
      <c r="J43" s="33"/>
    </row>
    <row r="44" spans="1:10" ht="22.8" x14ac:dyDescent="0.4">
      <c r="A44" s="72" t="s">
        <v>115</v>
      </c>
      <c r="B44" s="142"/>
      <c r="C44" s="142"/>
    </row>
    <row r="45" spans="1:10" x14ac:dyDescent="0.25">
      <c r="B45" s="229" t="s">
        <v>203</v>
      </c>
      <c r="C45" s="230"/>
      <c r="D45" s="73" t="s">
        <v>109</v>
      </c>
    </row>
    <row r="46" spans="1:10" x14ac:dyDescent="0.25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5">
      <c r="A48" s="5" t="s">
        <v>33</v>
      </c>
      <c r="B48" s="80"/>
      <c r="C48" s="80"/>
    </row>
    <row r="49" spans="1:5" x14ac:dyDescent="0.25">
      <c r="A49" s="6" t="s">
        <v>39</v>
      </c>
      <c r="B49" s="139">
        <v>3</v>
      </c>
      <c r="C49" s="139">
        <v>282000</v>
      </c>
      <c r="D49" s="142" t="s">
        <v>116</v>
      </c>
      <c r="E49" s="142"/>
    </row>
    <row r="50" spans="1:5" x14ac:dyDescent="0.25">
      <c r="A50" s="6" t="s">
        <v>40</v>
      </c>
      <c r="B50" s="139"/>
      <c r="C50" s="139"/>
      <c r="D50" s="142"/>
      <c r="E50" s="142"/>
    </row>
    <row r="51" spans="1:5" x14ac:dyDescent="0.25">
      <c r="A51" s="6" t="s">
        <v>42</v>
      </c>
      <c r="B51" s="139">
        <v>2</v>
      </c>
      <c r="C51" s="139">
        <v>6660</v>
      </c>
      <c r="D51" s="142" t="s">
        <v>117</v>
      </c>
      <c r="E51" s="142"/>
    </row>
    <row r="52" spans="1:5" x14ac:dyDescent="0.25">
      <c r="B52" s="142"/>
      <c r="C52" s="142"/>
      <c r="D52" s="142"/>
      <c r="E52" s="142"/>
    </row>
    <row r="53" spans="1:5" x14ac:dyDescent="0.25">
      <c r="A53" s="2" t="s">
        <v>118</v>
      </c>
      <c r="B53" s="144">
        <v>1</v>
      </c>
      <c r="C53" s="144"/>
      <c r="D53" s="142"/>
      <c r="E53" s="142"/>
    </row>
    <row r="54" spans="1:5" x14ac:dyDescent="0.25">
      <c r="B54" s="142"/>
      <c r="C54" s="142"/>
      <c r="D54" s="142"/>
      <c r="E54" s="142"/>
    </row>
    <row r="55" spans="1:5" x14ac:dyDescent="0.25">
      <c r="A55" s="4" t="s">
        <v>119</v>
      </c>
      <c r="B55" s="142"/>
      <c r="C55" s="169">
        <v>282</v>
      </c>
      <c r="D55" s="142"/>
      <c r="E55" s="142"/>
    </row>
    <row r="56" spans="1:5" x14ac:dyDescent="0.25">
      <c r="B56" s="142"/>
      <c r="C56" s="142"/>
      <c r="D56" s="142"/>
      <c r="E56" s="142"/>
    </row>
    <row r="57" spans="1:5" x14ac:dyDescent="0.25">
      <c r="B57" s="142"/>
      <c r="C57" s="142"/>
      <c r="D57" s="142"/>
      <c r="E57" s="142"/>
    </row>
    <row r="58" spans="1:5" s="2" customFormat="1" x14ac:dyDescent="0.25">
      <c r="A58" s="5" t="s">
        <v>120</v>
      </c>
      <c r="B58" s="144"/>
      <c r="C58" s="170">
        <v>134543.14000000001</v>
      </c>
      <c r="D58" s="144"/>
      <c r="E58" s="144"/>
    </row>
    <row r="59" spans="1:5" x14ac:dyDescent="0.25">
      <c r="B59" s="142"/>
      <c r="C59" s="142"/>
      <c r="D59" s="142"/>
    </row>
    <row r="60" spans="1:5" x14ac:dyDescent="0.25">
      <c r="B60" s="142"/>
      <c r="C60" s="142"/>
      <c r="D60" s="142"/>
    </row>
    <row r="61" spans="1:5" x14ac:dyDescent="0.25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5-30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2001-05-31T22:01:04Z</cp:lastPrinted>
  <dcterms:created xsi:type="dcterms:W3CDTF">2001-01-24T16:52:27Z</dcterms:created>
  <dcterms:modified xsi:type="dcterms:W3CDTF">2023-09-10T16:05:52Z</dcterms:modified>
</cp:coreProperties>
</file>