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8388"/>
  </bookViews>
  <sheets>
    <sheet name="Sheet1" sheetId="1" r:id="rId1"/>
    <sheet name="Sheet2" sheetId="2" r:id="rId2"/>
    <sheet name="Sheet3" sheetId="3" r:id="rId3"/>
  </sheets>
  <definedNames>
    <definedName name="_xlnm.Print_Area" localSheetId="0">Sheet1!$1:$1048576</definedName>
  </definedNames>
  <calcPr calcId="0" fullCalcOnLoad="1"/>
</workbook>
</file>

<file path=xl/calcChain.xml><?xml version="1.0" encoding="utf-8"?>
<calcChain xmlns="http://schemas.openxmlformats.org/spreadsheetml/2006/main">
  <c r="G8" i="1" l="1"/>
  <c r="G9" i="1"/>
  <c r="G10" i="1"/>
  <c r="G11" i="1"/>
  <c r="G13" i="1"/>
  <c r="G14" i="1"/>
  <c r="G15" i="1"/>
  <c r="G16" i="1"/>
  <c r="G19" i="1"/>
  <c r="G20" i="1"/>
  <c r="G26" i="1"/>
  <c r="G32" i="1"/>
  <c r="G34" i="1"/>
  <c r="G38" i="1"/>
  <c r="G40" i="1"/>
  <c r="G43" i="1"/>
  <c r="G44" i="1"/>
  <c r="G45" i="1"/>
  <c r="G46" i="1"/>
  <c r="G48" i="1"/>
  <c r="G52" i="1"/>
  <c r="G54" i="1"/>
  <c r="G56" i="1"/>
  <c r="G58" i="1"/>
  <c r="G61" i="1"/>
  <c r="G63" i="1"/>
</calcChain>
</file>

<file path=xl/sharedStrings.xml><?xml version="1.0" encoding="utf-8"?>
<sst xmlns="http://schemas.openxmlformats.org/spreadsheetml/2006/main" count="48" uniqueCount="44">
  <si>
    <t>Enron Energy Services</t>
  </si>
  <si>
    <t>Management</t>
  </si>
  <si>
    <t>Gas, Tariffs and New Products</t>
  </si>
  <si>
    <t>Power</t>
  </si>
  <si>
    <t>Total Risk Management</t>
  </si>
  <si>
    <t>IT</t>
  </si>
  <si>
    <t>IBM</t>
  </si>
  <si>
    <t>Support Services:</t>
  </si>
  <si>
    <t>Regulatory</t>
  </si>
  <si>
    <t>Corporate Charges</t>
  </si>
  <si>
    <t>Bonus</t>
  </si>
  <si>
    <t>Depreciation</t>
  </si>
  <si>
    <t>Q1</t>
  </si>
  <si>
    <t>Total Risk Related Costs</t>
  </si>
  <si>
    <t>Risk Management:</t>
  </si>
  <si>
    <t>Group Costs:</t>
  </si>
  <si>
    <t>Risk Control and Operations:</t>
  </si>
  <si>
    <t>Actualizations</t>
  </si>
  <si>
    <t>Information Management</t>
  </si>
  <si>
    <t>Risk Analytics</t>
  </si>
  <si>
    <t>Total Risk Control and Operations</t>
  </si>
  <si>
    <t>Risk Management Operations</t>
  </si>
  <si>
    <t>Margin:</t>
  </si>
  <si>
    <t>Operating Costs:</t>
  </si>
  <si>
    <t>Total Margin</t>
  </si>
  <si>
    <t>Total Risk EBIT Impact</t>
  </si>
  <si>
    <t>Costs represent 50% of total EES.  Need to rationalize</t>
  </si>
  <si>
    <t>Costs represent 25% of Total EES</t>
  </si>
  <si>
    <t>Costs represent 75% of total EES.  Need to rationalize</t>
  </si>
  <si>
    <t>Costs represent 25% of total EES.  Need to rationalize</t>
  </si>
  <si>
    <t>Gas</t>
  </si>
  <si>
    <t>For the Quarter Ended March 31, 2001</t>
  </si>
  <si>
    <t>Net Gas</t>
  </si>
  <si>
    <t>Less: Gas Real Project Options</t>
  </si>
  <si>
    <t>Less: Gas Hedge Management Costs</t>
  </si>
  <si>
    <t>Less: Power Hedge Management Costs</t>
  </si>
  <si>
    <t>Less: Canada Hedge Management Costs</t>
  </si>
  <si>
    <t>Tariff Management</t>
  </si>
  <si>
    <t>Less: Tariff Hedge Management Costs</t>
  </si>
  <si>
    <t>Net Power</t>
  </si>
  <si>
    <t>Net Tariff</t>
  </si>
  <si>
    <t>Interest Rate</t>
  </si>
  <si>
    <t>Gas Portfolio Prudency</t>
  </si>
  <si>
    <t>Based on 3/29/00 DPR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</si>
</sst>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3" fontId="0" fillId="0" borderId="0" xfId="1" applyFont="1"/>
    <xf numFmtId="43" fontId="0" fillId="0" borderId="1" xfId="1" applyFont="1" applyBorder="1"/>
    <xf numFmtId="0" fontId="2" fillId="0" borderId="0" xfId="0" applyFont="1"/>
    <xf numFmtId="43" fontId="2" fillId="0" borderId="0" xfId="1" applyFont="1"/>
    <xf numFmtId="43" fontId="2" fillId="0" borderId="1" xfId="1" applyFont="1" applyBorder="1"/>
    <xf numFmtId="43" fontId="2" fillId="0" borderId="2" xfId="0" applyNumberFormat="1" applyFont="1" applyBorder="1"/>
    <xf numFmtId="43" fontId="0" fillId="0" borderId="0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tabSelected="1" workbookViewId="0">
      <selection activeCell="G6" sqref="G6"/>
    </sheetView>
  </sheetViews>
  <sheetFormatPr defaultRowHeight="13.2" x14ac:dyDescent="0.25"/>
  <cols>
    <col min="1" max="1" width="2" customWidth="1"/>
    <col min="2" max="2" width="2.109375" customWidth="1"/>
    <col min="3" max="3" width="1.44140625" customWidth="1"/>
    <col min="6" max="6" width="15.5546875" customWidth="1"/>
    <col min="7" max="7" width="10.88671875" bestFit="1" customWidth="1"/>
    <col min="8" max="8" width="1.5546875" customWidth="1"/>
    <col min="9" max="9" width="50.6640625" customWidth="1"/>
  </cols>
  <sheetData>
    <row r="1" spans="1:8" x14ac:dyDescent="0.25">
      <c r="A1" t="s">
        <v>0</v>
      </c>
    </row>
    <row r="2" spans="1:8" x14ac:dyDescent="0.25">
      <c r="A2" t="s">
        <v>21</v>
      </c>
    </row>
    <row r="3" spans="1:8" x14ac:dyDescent="0.25">
      <c r="A3" t="s">
        <v>31</v>
      </c>
    </row>
    <row r="4" spans="1:8" x14ac:dyDescent="0.25">
      <c r="A4" t="s">
        <v>43</v>
      </c>
    </row>
    <row r="5" spans="1:8" s="1" customFormat="1" x14ac:dyDescent="0.25">
      <c r="G5" s="2" t="s">
        <v>12</v>
      </c>
    </row>
    <row r="7" spans="1:8" x14ac:dyDescent="0.25">
      <c r="A7" t="s">
        <v>22</v>
      </c>
    </row>
    <row r="8" spans="1:8" x14ac:dyDescent="0.25">
      <c r="B8" t="s">
        <v>30</v>
      </c>
      <c r="G8" s="3">
        <f>+-19.858</f>
        <v>-19.858000000000001</v>
      </c>
      <c r="H8" s="3"/>
    </row>
    <row r="9" spans="1:8" x14ac:dyDescent="0.25">
      <c r="B9" t="s">
        <v>33</v>
      </c>
      <c r="G9" s="3">
        <f>+-0.595</f>
        <v>-0.59499999999999997</v>
      </c>
      <c r="H9" s="3"/>
    </row>
    <row r="10" spans="1:8" x14ac:dyDescent="0.25">
      <c r="B10" t="s">
        <v>34</v>
      </c>
      <c r="G10" s="4">
        <f>+-2.001</f>
        <v>-2.0009999999999999</v>
      </c>
      <c r="H10" s="3"/>
    </row>
    <row r="11" spans="1:8" x14ac:dyDescent="0.25">
      <c r="B11" t="s">
        <v>32</v>
      </c>
      <c r="G11" s="3">
        <f>SUM(G8:G10)</f>
        <v>-22.454000000000001</v>
      </c>
      <c r="H11" s="3"/>
    </row>
    <row r="12" spans="1:8" x14ac:dyDescent="0.25">
      <c r="G12" s="3"/>
      <c r="H12" s="3"/>
    </row>
    <row r="13" spans="1:8" x14ac:dyDescent="0.25">
      <c r="B13" t="s">
        <v>3</v>
      </c>
      <c r="G13" s="3">
        <f>+-121.725</f>
        <v>-121.72499999999999</v>
      </c>
      <c r="H13" s="3"/>
    </row>
    <row r="14" spans="1:8" x14ac:dyDescent="0.25">
      <c r="B14" t="s">
        <v>35</v>
      </c>
      <c r="G14" s="3">
        <f>+-14.552</f>
        <v>-14.552</v>
      </c>
      <c r="H14" s="3"/>
    </row>
    <row r="15" spans="1:8" x14ac:dyDescent="0.25">
      <c r="B15" t="s">
        <v>36</v>
      </c>
      <c r="G15" s="4">
        <f>+-2.553</f>
        <v>-2.5529999999999999</v>
      </c>
      <c r="H15" s="3"/>
    </row>
    <row r="16" spans="1:8" x14ac:dyDescent="0.25">
      <c r="B16" t="s">
        <v>39</v>
      </c>
      <c r="G16" s="9">
        <f>SUM(G13:G15)</f>
        <v>-138.82999999999998</v>
      </c>
      <c r="H16" s="3"/>
    </row>
    <row r="17" spans="1:8" x14ac:dyDescent="0.25">
      <c r="G17" s="3"/>
      <c r="H17" s="3"/>
    </row>
    <row r="18" spans="1:8" x14ac:dyDescent="0.25">
      <c r="B18" t="s">
        <v>37</v>
      </c>
      <c r="G18" s="3">
        <v>41.823999999999998</v>
      </c>
      <c r="H18" s="3"/>
    </row>
    <row r="19" spans="1:8" x14ac:dyDescent="0.25">
      <c r="B19" t="s">
        <v>38</v>
      </c>
      <c r="G19" s="4">
        <f>+-59.963</f>
        <v>-59.963000000000001</v>
      </c>
      <c r="H19" s="3"/>
    </row>
    <row r="20" spans="1:8" x14ac:dyDescent="0.25">
      <c r="B20" t="s">
        <v>40</v>
      </c>
      <c r="G20" s="3">
        <f>SUM(G18:G19)</f>
        <v>-18.139000000000003</v>
      </c>
      <c r="H20" s="3"/>
    </row>
    <row r="21" spans="1:8" x14ac:dyDescent="0.25">
      <c r="G21" s="3"/>
      <c r="H21" s="3"/>
    </row>
    <row r="22" spans="1:8" x14ac:dyDescent="0.25">
      <c r="B22" t="s">
        <v>41</v>
      </c>
      <c r="G22" s="3">
        <v>6.3029999999999999</v>
      </c>
      <c r="H22" s="3"/>
    </row>
    <row r="23" spans="1:8" x14ac:dyDescent="0.25">
      <c r="B23" t="s">
        <v>42</v>
      </c>
      <c r="G23" s="3">
        <v>1.7110000000000001</v>
      </c>
      <c r="H23" s="3"/>
    </row>
    <row r="24" spans="1:8" x14ac:dyDescent="0.25">
      <c r="G24" s="3"/>
      <c r="H24" s="3"/>
    </row>
    <row r="25" spans="1:8" ht="3.75" customHeight="1" x14ac:dyDescent="0.25">
      <c r="G25" s="4"/>
      <c r="H25" s="3"/>
    </row>
    <row r="26" spans="1:8" s="5" customFormat="1" x14ac:dyDescent="0.25">
      <c r="A26" s="5" t="s">
        <v>24</v>
      </c>
      <c r="G26" s="6">
        <f>G11+G16+G20+G22+G23</f>
        <v>-171.40899999999999</v>
      </c>
      <c r="H26" s="6"/>
    </row>
    <row r="28" spans="1:8" x14ac:dyDescent="0.25">
      <c r="A28" t="s">
        <v>23</v>
      </c>
    </row>
    <row r="29" spans="1:8" x14ac:dyDescent="0.25">
      <c r="B29" t="s">
        <v>14</v>
      </c>
    </row>
    <row r="30" spans="1:8" x14ac:dyDescent="0.25">
      <c r="C30" t="s">
        <v>1</v>
      </c>
      <c r="G30" s="3">
        <v>-0.5</v>
      </c>
      <c r="H30" s="3"/>
    </row>
    <row r="31" spans="1:8" x14ac:dyDescent="0.25">
      <c r="C31" t="s">
        <v>2</v>
      </c>
      <c r="G31" s="3">
        <v>-3.6320000000000001</v>
      </c>
      <c r="H31" s="3"/>
    </row>
    <row r="32" spans="1:8" x14ac:dyDescent="0.25">
      <c r="C32" t="s">
        <v>3</v>
      </c>
      <c r="G32" s="3">
        <f>+-1.402</f>
        <v>-1.4019999999999999</v>
      </c>
      <c r="H32" s="3"/>
    </row>
    <row r="33" spans="2:9" ht="3.75" customHeight="1" x14ac:dyDescent="0.25">
      <c r="G33" s="4"/>
      <c r="H33" s="3"/>
    </row>
    <row r="34" spans="2:9" x14ac:dyDescent="0.25">
      <c r="C34" t="s">
        <v>4</v>
      </c>
      <c r="G34" s="3">
        <f>SUM(G30:G33)</f>
        <v>-5.5339999999999998</v>
      </c>
      <c r="H34" s="3"/>
    </row>
    <row r="35" spans="2:9" ht="12" customHeight="1" x14ac:dyDescent="0.25">
      <c r="G35" s="3"/>
      <c r="H35" s="3"/>
    </row>
    <row r="36" spans="2:9" ht="12" customHeight="1" x14ac:dyDescent="0.25">
      <c r="B36" t="s">
        <v>7</v>
      </c>
      <c r="G36" s="3"/>
      <c r="H36" s="3"/>
    </row>
    <row r="37" spans="2:9" ht="2.25" customHeight="1" x14ac:dyDescent="0.25">
      <c r="G37" s="3"/>
      <c r="H37" s="3"/>
    </row>
    <row r="38" spans="2:9" x14ac:dyDescent="0.25">
      <c r="C38" t="s">
        <v>5</v>
      </c>
      <c r="G38" s="3">
        <f>2.648*0.75*-1</f>
        <v>-1.9860000000000002</v>
      </c>
      <c r="H38" s="3"/>
      <c r="I38" t="s">
        <v>28</v>
      </c>
    </row>
    <row r="39" spans="2:9" ht="3.75" customHeight="1" x14ac:dyDescent="0.25">
      <c r="G39" s="3"/>
      <c r="H39" s="3"/>
    </row>
    <row r="40" spans="2:9" x14ac:dyDescent="0.25">
      <c r="C40" t="s">
        <v>6</v>
      </c>
      <c r="G40" s="3">
        <f>6*0.75*-1</f>
        <v>-4.5</v>
      </c>
      <c r="H40" s="3"/>
      <c r="I40" t="s">
        <v>28</v>
      </c>
    </row>
    <row r="41" spans="2:9" ht="3" customHeight="1" x14ac:dyDescent="0.25">
      <c r="G41" s="3"/>
      <c r="H41" s="3"/>
    </row>
    <row r="42" spans="2:9" x14ac:dyDescent="0.25">
      <c r="C42" t="s">
        <v>16</v>
      </c>
      <c r="G42" s="3"/>
      <c r="H42" s="3"/>
    </row>
    <row r="43" spans="2:9" x14ac:dyDescent="0.25">
      <c r="D43" t="s">
        <v>1</v>
      </c>
      <c r="G43" s="3">
        <f>(0.120765+0.090877+0.090877)*-1</f>
        <v>-0.30251899999999998</v>
      </c>
      <c r="H43" s="3"/>
    </row>
    <row r="44" spans="2:9" x14ac:dyDescent="0.25">
      <c r="D44" t="s">
        <v>17</v>
      </c>
      <c r="G44" s="3">
        <f>-0.186947-0.199506-0.199506</f>
        <v>-0.58595900000000001</v>
      </c>
      <c r="H44" s="3"/>
    </row>
    <row r="45" spans="2:9" x14ac:dyDescent="0.25">
      <c r="D45" t="s">
        <v>18</v>
      </c>
      <c r="G45" s="3">
        <f>-0.222137-0.184157-0.184157</f>
        <v>-0.59045099999999995</v>
      </c>
      <c r="H45" s="3"/>
    </row>
    <row r="46" spans="2:9" x14ac:dyDescent="0.25">
      <c r="D46" t="s">
        <v>19</v>
      </c>
      <c r="G46" s="3">
        <f>-0.694357-0.762678-0.762678</f>
        <v>-2.2197129999999996</v>
      </c>
      <c r="H46" s="3"/>
    </row>
    <row r="47" spans="2:9" ht="3" customHeight="1" x14ac:dyDescent="0.25">
      <c r="G47" s="4"/>
      <c r="H47" s="3"/>
    </row>
    <row r="48" spans="2:9" ht="13.5" customHeight="1" x14ac:dyDescent="0.25">
      <c r="D48" t="s">
        <v>20</v>
      </c>
      <c r="G48" s="3">
        <f>SUM(G43:G47)</f>
        <v>-3.6986419999999995</v>
      </c>
      <c r="H48" s="3"/>
    </row>
    <row r="49" spans="1:9" ht="13.5" customHeight="1" x14ac:dyDescent="0.25">
      <c r="G49" s="3"/>
      <c r="H49" s="3"/>
    </row>
    <row r="50" spans="1:9" x14ac:dyDescent="0.25">
      <c r="B50" t="s">
        <v>15</v>
      </c>
      <c r="G50" s="3"/>
      <c r="H50" s="3"/>
    </row>
    <row r="51" spans="1:9" ht="4.5" customHeight="1" x14ac:dyDescent="0.25">
      <c r="G51" s="3"/>
      <c r="H51" s="3"/>
    </row>
    <row r="52" spans="1:9" x14ac:dyDescent="0.25">
      <c r="C52" t="s">
        <v>8</v>
      </c>
      <c r="G52" s="3">
        <f>-2.076*0.25</f>
        <v>-0.51900000000000002</v>
      </c>
      <c r="H52" s="3"/>
      <c r="I52" t="s">
        <v>27</v>
      </c>
    </row>
    <row r="53" spans="1:9" ht="3.75" customHeight="1" x14ac:dyDescent="0.25">
      <c r="G53" s="3"/>
      <c r="H53" s="3"/>
    </row>
    <row r="54" spans="1:9" x14ac:dyDescent="0.25">
      <c r="C54" t="s">
        <v>9</v>
      </c>
      <c r="G54" s="3">
        <f>-11.268*0.25</f>
        <v>-2.8170000000000002</v>
      </c>
      <c r="H54" s="3"/>
      <c r="I54" t="s">
        <v>27</v>
      </c>
    </row>
    <row r="55" spans="1:9" ht="3" customHeight="1" x14ac:dyDescent="0.25">
      <c r="G55" s="3"/>
      <c r="H55" s="3"/>
    </row>
    <row r="56" spans="1:9" x14ac:dyDescent="0.25">
      <c r="C56" t="s">
        <v>10</v>
      </c>
      <c r="G56" s="3">
        <f>-5*0.25</f>
        <v>-1.25</v>
      </c>
      <c r="H56" s="3"/>
      <c r="I56" t="s">
        <v>29</v>
      </c>
    </row>
    <row r="57" spans="1:9" ht="3" customHeight="1" x14ac:dyDescent="0.25">
      <c r="G57" s="3"/>
      <c r="H57" s="3"/>
    </row>
    <row r="58" spans="1:9" x14ac:dyDescent="0.25">
      <c r="C58" t="s">
        <v>11</v>
      </c>
      <c r="G58" s="4">
        <f>-7.644*0.5</f>
        <v>-3.8220000000000001</v>
      </c>
      <c r="H58" s="3"/>
      <c r="I58" t="s">
        <v>26</v>
      </c>
    </row>
    <row r="59" spans="1:9" ht="4.5" customHeight="1" x14ac:dyDescent="0.25">
      <c r="G59" s="3"/>
      <c r="H59" s="3"/>
    </row>
    <row r="60" spans="1:9" x14ac:dyDescent="0.25">
      <c r="G60" s="3"/>
      <c r="H60" s="3"/>
    </row>
    <row r="61" spans="1:9" s="5" customFormat="1" x14ac:dyDescent="0.25">
      <c r="A61" s="5" t="s">
        <v>13</v>
      </c>
      <c r="G61" s="7">
        <f>G58+G56+G54+G52+G48+G40+G38+G34</f>
        <v>-24.126642</v>
      </c>
      <c r="H61" s="6"/>
    </row>
    <row r="62" spans="1:9" ht="4.5" customHeight="1" x14ac:dyDescent="0.25">
      <c r="G62" s="3"/>
      <c r="H62" s="3"/>
    </row>
    <row r="63" spans="1:9" s="5" customFormat="1" ht="13.8" thickBot="1" x14ac:dyDescent="0.3">
      <c r="A63" s="5" t="s">
        <v>25</v>
      </c>
      <c r="G63" s="8">
        <f>G26+G61</f>
        <v>-195.535642</v>
      </c>
    </row>
    <row r="64" spans="1:9" ht="13.8" thickTop="1" x14ac:dyDescent="0.25"/>
  </sheetData>
  <pageMargins left="0.75" right="0.75" top="1" bottom="1" header="0.5" footer="0.5"/>
  <pageSetup scale="80" orientation="portrait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wstubble</dc:creator>
  <cp:lastModifiedBy>Havlíček Jan</cp:lastModifiedBy>
  <cp:lastPrinted>2001-03-30T18:54:42Z</cp:lastPrinted>
  <dcterms:created xsi:type="dcterms:W3CDTF">2001-03-29T19:50:49Z</dcterms:created>
  <dcterms:modified xsi:type="dcterms:W3CDTF">2023-09-10T16:05:53Z</dcterms:modified>
</cp:coreProperties>
</file>