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<sst xmlns="http://schemas.openxmlformats.org/spreadsheetml/2006/main" count="405" uniqueCount="147">
  <si>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</si>
  <si>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</si>
  <si>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</si>
  <si>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</si>
  <si>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</si>
  <si>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</si>
  <si>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</si>
  <si>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</si>
  <si>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</si>
  <si>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</si>
  <si>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</si>
  <si>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</si>
  <si>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</si>
  <si>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</si>
  <si>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</si>
  <si>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</si>
  <si>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</si>
  <si>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</si>
  <si>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</si>
  <si>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</si>
  <si>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</si>
  <si>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</si>
  <si>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</si>
  <si>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</si>
  <si>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</si>
  <si>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</si>
  <si>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</si>
  <si>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</si>
  <si>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</si>
  <si>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</si>
  <si>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</si>
  <si>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</si>
  <si>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</si>
  <si>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</si>
  <si>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</si>
  <si>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</si>
  <si>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</si>
  <si>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</si>
  <si>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</si>
  <si>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</si>
  <si>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</si>
  <si>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</si>
  <si>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</si>
  <si>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</si>
  <si>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</si>
  <si>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</si>
  <si>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</si>
  <si>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</si>
  <si>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</si>
  <si>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</si>
  <si>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</si>
  <si>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</si>
  <si>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</si>
  <si>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</si>
  <si>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</si>
  <si>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</si>
  <si>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</si>
  <si>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</si>
  <si>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</si>
  <si>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</si>
  <si>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</si>
  <si>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</si>
  <si>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</si>
  <si>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</si>
  <si>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</si>
  <si>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</si>
  <si>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</si>
  <si>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</si>
  <si>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</si>
  <si>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</si>
  <si>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</si>
  <si>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</si>
  <si>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</si>
  <si>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</si>
  <si>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</si>
  <si>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</si>
  <si>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</si>
  <si>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</si>
  <si>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</si>
  <si>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</si>
  <si>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</si>
  <si>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</si>
  <si>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</si>
  <si>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</si>
  <si>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</si>
  <si>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</si>
  <si>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</si>
  <si>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</si>
  <si>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</si>
  <si>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</si>
  <si>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</si>
  <si>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</si>
  <si>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</si>
  <si>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</si>
  <si>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</si>
  <si>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</si>
  <si>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</si>
  <si>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</si>
  <si>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</si>
  <si>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</si>
  <si>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</si>
  <si>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</si>
  <si>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</si>
  <si>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</si>
  <si>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</si>
  <si>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</si>
  <si>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</si>
  <si>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</si>
  <si>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</si>
  <si>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</si>
  <si>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</si>
  <si>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</si>
  <si>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</si>
  <si>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</si>
  <si>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122099</t>
  </si>
  <si>
    <t>Schwarz</t>
  </si>
  <si>
    <t>Stephen, P.</t>
  </si>
  <si>
    <t>Director</t>
  </si>
  <si>
    <t>489-58-6182</t>
  </si>
  <si>
    <t>413</t>
  </si>
  <si>
    <t>EB2530</t>
  </si>
  <si>
    <t>713-853-3179</t>
  </si>
  <si>
    <t>L</t>
  </si>
  <si>
    <t>Judy Thorne, Stephen Schwarz</t>
  </si>
  <si>
    <t>1070</t>
  </si>
  <si>
    <t>100</t>
  </si>
  <si>
    <t>0000</t>
  </si>
  <si>
    <t>S80067</t>
  </si>
  <si>
    <t>99902</t>
  </si>
  <si>
    <t>OTHR</t>
  </si>
  <si>
    <t>Becks Prime - Business Strategy</t>
  </si>
  <si>
    <t>Sally Beck, Stephen Schwarz</t>
  </si>
  <si>
    <t>9210</t>
  </si>
  <si>
    <t>999</t>
  </si>
  <si>
    <t>054</t>
  </si>
  <si>
    <t>0847</t>
  </si>
  <si>
    <t>Post Oak Grill Downtown - Recruiting</t>
  </si>
  <si>
    <t>Rich Gannaway, Stephen Schwarz</t>
  </si>
  <si>
    <t>D</t>
  </si>
  <si>
    <t>Vincent's - Records Management Strategy</t>
  </si>
  <si>
    <t>Mike Morris, Stephen Schwarz</t>
  </si>
  <si>
    <t>Copperfield Liquor - Holiday Gifts for Sally Beck's Direct Reports (15 employees)</t>
  </si>
  <si>
    <t>051</t>
  </si>
  <si>
    <t>0813</t>
  </si>
  <si>
    <t>Ouisie's Table - Holiday Lunch</t>
  </si>
  <si>
    <t>Sally Beck &amp; Direct Reports (16 individuals)</t>
  </si>
  <si>
    <t>Daily Review - Document Management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</si>
</sst>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6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164" fontId="9" fillId="0" borderId="19" xfId="4" quotePrefix="1" applyNumberFormat="1" applyFont="1" applyBorder="1" applyProtection="1"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29.17</v>
      </c>
      <c r="B3" s="367" t="str">
        <f>'Short Form'!A29</f>
        <v>413</v>
      </c>
      <c r="C3" s="367" t="str">
        <f>'Short Form'!B29</f>
        <v>1070</v>
      </c>
      <c r="D3" s="367" t="str">
        <f>'Short Form'!D29</f>
        <v>100</v>
      </c>
      <c r="E3" s="367">
        <f>'Short Form'!E29</f>
        <v>0</v>
      </c>
      <c r="F3" s="367" t="str">
        <f>'Short Form'!F29</f>
        <v>0000</v>
      </c>
      <c r="G3" s="367">
        <f>'Short Form'!G29</f>
        <v>0</v>
      </c>
      <c r="H3" s="367" t="str">
        <f>'Short Form'!H29</f>
        <v>S80067</v>
      </c>
      <c r="I3" s="367" t="str">
        <f>'Short Form'!I29</f>
        <v>99902</v>
      </c>
      <c r="J3" s="367" t="str">
        <f>'Short Form'!J29</f>
        <v>OTHR</v>
      </c>
    </row>
    <row r="4" spans="1:10" ht="18" customHeight="1" x14ac:dyDescent="0.25">
      <c r="A4" s="368">
        <f>'Short Form'!N41</f>
        <v>499.52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051</v>
      </c>
      <c r="F4" s="368" t="str">
        <f>'Short Form'!F43</f>
        <v>0813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91.11</v>
      </c>
      <c r="B11" s="368" t="str">
        <f>'Meals and Ent Sup'!B49</f>
        <v>413</v>
      </c>
      <c r="C11" s="368" t="str">
        <f>'Meals and Ent Sup'!C49</f>
        <v>9210</v>
      </c>
      <c r="D11" s="368" t="str">
        <f>'Meals and Ent Sup'!E49</f>
        <v>999</v>
      </c>
      <c r="E11" s="368" t="str">
        <f>'Meals and Ent Sup'!F49</f>
        <v>054</v>
      </c>
      <c r="F11" s="368" t="str">
        <f>'Meals and Ent Sup'!G49</f>
        <v>0847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431.15</v>
      </c>
      <c r="B12" s="368" t="str">
        <f>'Meals and Ent Sup'!B50</f>
        <v>413</v>
      </c>
      <c r="C12" s="368" t="str">
        <f>'Meals and Ent Sup'!C50</f>
        <v>9210</v>
      </c>
      <c r="D12" s="368" t="str">
        <f>'Meals and Ent Sup'!E50</f>
        <v>999</v>
      </c>
      <c r="E12" s="368" t="str">
        <f>'Meals and Ent Sup'!F50</f>
        <v>054</v>
      </c>
      <c r="F12" s="368" t="str">
        <f>'Meals and Ent Sup'!G50</f>
        <v>0813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9210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 t="str">
        <f>'Meals and Ent Sup'!C50</f>
        <v>9210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1050.95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zoomScale="80" workbookViewId="0">
      <selection activeCell="D19" sqref="D19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114</v>
      </c>
      <c r="P2" s="319">
        <f ca="1">TODAY()</f>
        <v>36515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115</v>
      </c>
      <c r="B6" s="123"/>
      <c r="C6" s="123"/>
      <c r="D6"/>
      <c r="E6" s="365" t="s">
        <v>116</v>
      </c>
      <c r="F6" s="123"/>
      <c r="G6" s="123"/>
      <c r="H6" s="181" t="s">
        <v>117</v>
      </c>
      <c r="I6" s="123"/>
      <c r="J6" s="183"/>
      <c r="K6" s="116" t="s">
        <v>118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5">
      <c r="A8" s="364" t="s">
        <v>119</v>
      </c>
      <c r="B8" s="366"/>
      <c r="C8" s="366"/>
      <c r="D8" s="180"/>
      <c r="E8" s="201" t="s">
        <v>120</v>
      </c>
      <c r="F8" s="179"/>
      <c r="G8" s="202"/>
      <c r="H8" s="179"/>
      <c r="I8" s="179"/>
      <c r="J8" s="200"/>
      <c r="K8" s="330" t="s">
        <v>121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3">
      <c r="A14" s="152">
        <v>36482</v>
      </c>
      <c r="B14" s="152" t="s">
        <v>122</v>
      </c>
      <c r="C14" s="375" t="s">
        <v>146</v>
      </c>
      <c r="D14" s="162"/>
      <c r="E14" s="162"/>
      <c r="F14" s="163"/>
      <c r="G14" s="164"/>
      <c r="H14" s="207" t="s">
        <v>123</v>
      </c>
      <c r="I14" s="320"/>
      <c r="J14" s="321"/>
      <c r="K14" s="321"/>
      <c r="L14" s="314">
        <v>29.17</v>
      </c>
      <c r="M14" s="206"/>
      <c r="N14" s="199">
        <f>IF(M14=" ",L14*1,L14*M14)</f>
        <v>29.17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29.17</v>
      </c>
    </row>
    <row r="28" spans="1:64" ht="24" customHeight="1" x14ac:dyDescent="0.25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522.26</v>
      </c>
    </row>
    <row r="29" spans="1:64" ht="24" customHeight="1" x14ac:dyDescent="0.25">
      <c r="A29" s="197" t="s">
        <v>119</v>
      </c>
      <c r="B29" s="306" t="s">
        <v>124</v>
      </c>
      <c r="C29" s="307"/>
      <c r="D29" s="139" t="s">
        <v>125</v>
      </c>
      <c r="E29" s="139"/>
      <c r="F29" s="139" t="s">
        <v>126</v>
      </c>
      <c r="G29" s="140"/>
      <c r="H29" s="138" t="s">
        <v>127</v>
      </c>
      <c r="I29" s="139" t="s">
        <v>128</v>
      </c>
      <c r="J29" s="142" t="s">
        <v>129</v>
      </c>
      <c r="K29" s="66"/>
      <c r="L29" s="241" t="s">
        <v>40</v>
      </c>
      <c r="M29" s="241"/>
      <c r="N29" s="191">
        <f>SUM(N27:N28)</f>
        <v>551.42999999999995</v>
      </c>
    </row>
    <row r="30" spans="1:64" ht="21.75" customHeight="1" x14ac:dyDescent="0.3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3">
      <c r="A33" s="153">
        <v>36509</v>
      </c>
      <c r="B33" s="131" t="s">
        <v>141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499.52</v>
      </c>
      <c r="M33" s="206"/>
      <c r="N33" s="199">
        <f t="shared" ref="N33:N40" si="1">IF(M33=" ",L33*1,L33*M33)</f>
        <v>499.52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499.52</v>
      </c>
    </row>
    <row r="42" spans="1:64" ht="24" customHeight="1" x14ac:dyDescent="0.25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5">
      <c r="A43" s="138" t="s">
        <v>119</v>
      </c>
      <c r="B43" s="306" t="s">
        <v>132</v>
      </c>
      <c r="C43" s="307"/>
      <c r="D43" s="139" t="s">
        <v>133</v>
      </c>
      <c r="E43" s="139" t="s">
        <v>142</v>
      </c>
      <c r="F43" s="139" t="s">
        <v>143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499.52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5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1050.95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3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1050.95</v>
      </c>
    </row>
    <row r="53" spans="1:64" ht="24" customHeight="1" x14ac:dyDescent="0.25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5">
      <c r="A62" s="112" t="str">
        <f>IF(ISBLANK($A$6),TRIM(" "),$A$6)</f>
        <v>Schwarz</v>
      </c>
      <c r="B62" s="295" t="str">
        <f>IF(ISBLANK($E$6),TRIM(" "),$E$6)</f>
        <v>Stephen, P.</v>
      </c>
      <c r="C62" s="374" t="str">
        <f>TEXT(IF(ISBLANK($N$2),"      ",$N$2),"000000")</f>
        <v>122099</v>
      </c>
      <c r="D62" s="112" t="str">
        <f>TEXT($K$6,"###-##-####")</f>
        <v>489-58-6182</v>
      </c>
      <c r="E62" s="296" t="str">
        <f>TEXT($N$52,"######0.00")</f>
        <v>1050.95</v>
      </c>
      <c r="F62" s="358" t="s">
        <v>78</v>
      </c>
      <c r="G62" s="358" t="s">
        <v>79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J17" sqref="J17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>
        <f>IF((VALUE('Short Form'!I62)&lt;&gt;0),1+VALUE('Short Form'!H62)+VALUE('Short Form'!I62),"")</f>
        <v>2</v>
      </c>
      <c r="N2" s="329">
        <f>IF((M2=0),"",'Short Form'!N3)</f>
        <v>2</v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 t="s">
        <v>78</v>
      </c>
      <c r="B10" s="153">
        <v>36483</v>
      </c>
      <c r="C10" s="137" t="s">
        <v>122</v>
      </c>
      <c r="D10" s="128" t="s">
        <v>130</v>
      </c>
      <c r="E10" s="162"/>
      <c r="F10" s="162"/>
      <c r="G10" s="163"/>
      <c r="H10" s="164"/>
      <c r="I10" s="128" t="s">
        <v>131</v>
      </c>
      <c r="J10" s="162"/>
      <c r="K10" s="162"/>
      <c r="L10" s="315">
        <v>16.62</v>
      </c>
      <c r="M10" s="309"/>
      <c r="N10" s="199">
        <f t="shared" ref="N10:N25" si="0">IF(M10=" ",L10*1,L10*M10)</f>
        <v>16.62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 t="s">
        <v>78</v>
      </c>
      <c r="B11" s="153">
        <v>36501</v>
      </c>
      <c r="C11" s="137" t="s">
        <v>122</v>
      </c>
      <c r="D11" s="128" t="s">
        <v>136</v>
      </c>
      <c r="E11" s="162"/>
      <c r="F11" s="162"/>
      <c r="G11" s="163"/>
      <c r="H11" s="164"/>
      <c r="I11" s="129" t="s">
        <v>137</v>
      </c>
      <c r="J11" s="162"/>
      <c r="K11" s="163"/>
      <c r="L11" s="315">
        <v>27.11</v>
      </c>
      <c r="M11" s="309"/>
      <c r="N11" s="199">
        <f t="shared" si="0"/>
        <v>27.11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 t="s">
        <v>78</v>
      </c>
      <c r="B12" s="153">
        <v>36503</v>
      </c>
      <c r="C12" s="137" t="s">
        <v>138</v>
      </c>
      <c r="D12" s="128" t="s">
        <v>139</v>
      </c>
      <c r="E12" s="162"/>
      <c r="F12" s="162"/>
      <c r="G12" s="163"/>
      <c r="H12" s="164"/>
      <c r="I12" s="129" t="s">
        <v>140</v>
      </c>
      <c r="J12" s="162"/>
      <c r="K12" s="163"/>
      <c r="L12" s="315">
        <v>47.38</v>
      </c>
      <c r="M12" s="309"/>
      <c r="N12" s="199">
        <f t="shared" si="0"/>
        <v>47.38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 t="s">
        <v>79</v>
      </c>
      <c r="B13" s="153">
        <v>36510</v>
      </c>
      <c r="C13" s="137" t="s">
        <v>122</v>
      </c>
      <c r="D13" s="128" t="s">
        <v>144</v>
      </c>
      <c r="E13" s="162"/>
      <c r="F13" s="162"/>
      <c r="G13" s="163"/>
      <c r="H13" s="164"/>
      <c r="I13" s="129" t="s">
        <v>145</v>
      </c>
      <c r="J13" s="162"/>
      <c r="K13" s="163"/>
      <c r="L13" s="315">
        <v>431.15</v>
      </c>
      <c r="M13" s="309"/>
      <c r="N13" s="199">
        <f t="shared" si="0"/>
        <v>431.15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522.26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 t="s">
        <v>78</v>
      </c>
      <c r="B49" s="197" t="s">
        <v>119</v>
      </c>
      <c r="C49" s="306" t="s">
        <v>132</v>
      </c>
      <c r="D49" s="307"/>
      <c r="E49" s="139" t="s">
        <v>133</v>
      </c>
      <c r="F49" s="139" t="s">
        <v>134</v>
      </c>
      <c r="G49" s="139" t="s">
        <v>135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91.11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 t="s">
        <v>79</v>
      </c>
      <c r="B50" s="139" t="s">
        <v>119</v>
      </c>
      <c r="C50" s="306" t="s">
        <v>132</v>
      </c>
      <c r="D50" s="307"/>
      <c r="E50" s="139" t="s">
        <v>133</v>
      </c>
      <c r="F50" s="139" t="s">
        <v>134</v>
      </c>
      <c r="G50" s="139" t="s">
        <v>143</v>
      </c>
      <c r="H50" s="140"/>
      <c r="I50" s="138"/>
      <c r="J50" s="139"/>
      <c r="K50" s="355"/>
      <c r="L50" s="344"/>
      <c r="M50" s="41"/>
      <c r="N50" s="176">
        <f>IF($L$50=" ",SUMIF($A$10:$A$40,A50,$N$10:$N$40),$K$41*$L$50)</f>
        <v>431.15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522.26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1999-12-21T15:05:32Z</cp:lastPrinted>
  <dcterms:created xsi:type="dcterms:W3CDTF">1997-11-03T17:34:07Z</dcterms:created>
  <dcterms:modified xsi:type="dcterms:W3CDTF">2023-09-10T16:06:11Z</dcterms:modified>
</cp:coreProperties>
</file>