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/>
  </bookViews>
  <sheets>
    <sheet name="Rate Increase Model" sheetId="1" r:id="rId1"/>
    <sheet name="DWR Billing Determinants (2)" sheetId="6" r:id="rId2"/>
    <sheet name="DWR Billing Determinants" sheetId="7" r:id="rId3"/>
  </sheets>
  <externalReferences>
    <externalReference r:id="rId4"/>
  </externalReferences>
  <definedNames>
    <definedName name="_xlnm.Print_Area" localSheetId="2">'DWR Billing Determinants'!$A$1:$L$18</definedName>
    <definedName name="_xlnm.Print_Area" localSheetId="1">'DWR Billing Determinants (2)'!$A$1:$L$18</definedName>
    <definedName name="_xlnm.Print_Area" localSheetId="0">'Rate Increase Model'!$B$1:$J$37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7" l="1"/>
  <c r="G7" i="7"/>
  <c r="J7" i="7"/>
  <c r="K7" i="7"/>
  <c r="L7" i="7"/>
  <c r="D8" i="7"/>
  <c r="G8" i="7"/>
  <c r="J8" i="7"/>
  <c r="K8" i="7"/>
  <c r="L8" i="7"/>
  <c r="D9" i="7"/>
  <c r="G9" i="7"/>
  <c r="J9" i="7"/>
  <c r="K9" i="7"/>
  <c r="L9" i="7"/>
  <c r="D10" i="7"/>
  <c r="G10" i="7"/>
  <c r="J10" i="7"/>
  <c r="K10" i="7"/>
  <c r="L10" i="7"/>
  <c r="D11" i="7"/>
  <c r="G11" i="7"/>
  <c r="J11" i="7"/>
  <c r="K11" i="7"/>
  <c r="L11" i="7"/>
  <c r="D12" i="7"/>
  <c r="G12" i="7"/>
  <c r="J12" i="7"/>
  <c r="K12" i="7"/>
  <c r="L12" i="7"/>
  <c r="D13" i="7"/>
  <c r="G13" i="7"/>
  <c r="J13" i="7"/>
  <c r="K13" i="7"/>
  <c r="L13" i="7"/>
  <c r="D14" i="7"/>
  <c r="G14" i="7"/>
  <c r="J14" i="7"/>
  <c r="K14" i="7"/>
  <c r="L14" i="7"/>
  <c r="B15" i="7"/>
  <c r="C15" i="7"/>
  <c r="D15" i="7"/>
  <c r="G15" i="7"/>
  <c r="J15" i="7"/>
  <c r="K15" i="7"/>
  <c r="L15" i="7"/>
  <c r="B16" i="7"/>
  <c r="E16" i="7"/>
  <c r="H16" i="7"/>
  <c r="B17" i="7"/>
  <c r="D7" i="6"/>
  <c r="E7" i="6"/>
  <c r="G7" i="6"/>
  <c r="H7" i="6"/>
  <c r="J7" i="6"/>
  <c r="K7" i="6"/>
  <c r="L7" i="6"/>
  <c r="D8" i="6"/>
  <c r="E8" i="6"/>
  <c r="G8" i="6"/>
  <c r="H8" i="6"/>
  <c r="J8" i="6"/>
  <c r="K8" i="6"/>
  <c r="L8" i="6"/>
  <c r="D9" i="6"/>
  <c r="E9" i="6"/>
  <c r="G9" i="6"/>
  <c r="H9" i="6"/>
  <c r="J9" i="6"/>
  <c r="K9" i="6"/>
  <c r="L9" i="6"/>
  <c r="D10" i="6"/>
  <c r="E10" i="6"/>
  <c r="G10" i="6"/>
  <c r="H10" i="6"/>
  <c r="J10" i="6"/>
  <c r="K10" i="6"/>
  <c r="L10" i="6"/>
  <c r="D11" i="6"/>
  <c r="E11" i="6"/>
  <c r="G11" i="6"/>
  <c r="H11" i="6"/>
  <c r="J11" i="6"/>
  <c r="K11" i="6"/>
  <c r="L11" i="6"/>
  <c r="D12" i="6"/>
  <c r="E12" i="6"/>
  <c r="G12" i="6"/>
  <c r="H12" i="6"/>
  <c r="J12" i="6"/>
  <c r="K12" i="6"/>
  <c r="L12" i="6"/>
  <c r="D13" i="6"/>
  <c r="E13" i="6"/>
  <c r="G13" i="6"/>
  <c r="H13" i="6"/>
  <c r="J13" i="6"/>
  <c r="K13" i="6"/>
  <c r="L13" i="6"/>
  <c r="D14" i="6"/>
  <c r="E14" i="6"/>
  <c r="G14" i="6"/>
  <c r="H14" i="6"/>
  <c r="J14" i="6"/>
  <c r="K14" i="6"/>
  <c r="L14" i="6"/>
  <c r="B15" i="6"/>
  <c r="C15" i="6"/>
  <c r="D15" i="6"/>
  <c r="E15" i="6"/>
  <c r="G15" i="6"/>
  <c r="H15" i="6"/>
  <c r="J15" i="6"/>
  <c r="K15" i="6"/>
  <c r="L15" i="6"/>
  <c r="B16" i="6"/>
  <c r="E16" i="6"/>
  <c r="H16" i="6"/>
  <c r="B17" i="6"/>
  <c r="B18" i="6"/>
  <c r="B19" i="6"/>
  <c r="D9" i="1"/>
  <c r="E9" i="1"/>
  <c r="F9" i="1"/>
  <c r="G9" i="1"/>
  <c r="E10" i="1"/>
  <c r="F10" i="1"/>
  <c r="G10" i="1"/>
  <c r="D11" i="1"/>
  <c r="E11" i="1"/>
  <c r="G11" i="1"/>
  <c r="C18" i="1"/>
  <c r="I18" i="1"/>
  <c r="C20" i="1"/>
  <c r="I20" i="1"/>
  <c r="C21" i="1"/>
  <c r="I21" i="1"/>
  <c r="I22" i="1"/>
  <c r="C24" i="1"/>
  <c r="I24" i="1"/>
  <c r="C25" i="1"/>
  <c r="C27" i="1"/>
  <c r="I27" i="1"/>
  <c r="C30" i="1"/>
</calcChain>
</file>

<file path=xl/sharedStrings.xml><?xml version="1.0" encoding="utf-8"?>
<sst xmlns="http://schemas.openxmlformats.org/spreadsheetml/2006/main" count="111" uniqueCount="58">
  <si>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</si>
  <si>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</si>
  <si>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</si>
  <si>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</si>
  <si>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</si>
  <si>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</si>
  <si>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</si>
  <si>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</si>
  <si>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</si>
  <si>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</si>
  <si>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</si>
  <si>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</si>
  <si>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</si>
  <si>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</si>
  <si>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</si>
  <si>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</si>
  <si>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</si>
  <si>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</si>
  <si>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</si>
  <si>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</si>
  <si>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</si>
  <si>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</si>
  <si>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</si>
  <si>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</si>
  <si>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</si>
  <si>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</si>
  <si>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</si>
  <si>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</si>
  <si>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</si>
  <si>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</si>
  <si>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</si>
  <si>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</si>
  <si>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</si>
  <si>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</si>
  <si>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</si>
  <si>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</si>
  <si>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</si>
  <si>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</si>
  <si>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</si>
  <si>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</si>
  <si>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</si>
  <si>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</si>
  <si>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</si>
  <si>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</si>
  <si>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</si>
  <si>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</si>
  <si>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</si>
  <si>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</si>
  <si>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</si>
  <si>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</si>
  <si>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Oct01-Sept03</t>
  </si>
  <si>
    <t>Mar27-Dec03</t>
  </si>
  <si>
    <t>Exhibit 14 (Scenario 2)</t>
  </si>
  <si>
    <t>System Average Rate Increase</t>
  </si>
  <si>
    <t>Update Determinants (October-01 to September-03)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</si>
  <si>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</si>
  <si>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</si>
  <si>
    <t>* The retroactive Rate increase credit of $76,198,644 from March 27, '01 to the effective date is included in the "AB X1 43 Sales times 6.5 cents/kWh"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</si>
</sst>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39" fontId="2" fillId="0" borderId="9" xfId="2" applyNumberFormat="1" applyFont="1" applyBorder="1"/>
    <xf numFmtId="0" fontId="2" fillId="0" borderId="10" xfId="0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2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B1" zoomScale="75" zoomScaleNormal="75" workbookViewId="0">
      <selection activeCell="C19" sqref="C19"/>
    </sheetView>
  </sheetViews>
  <sheetFormatPr defaultRowHeight="13.2" x14ac:dyDescent="0.25"/>
  <cols>
    <col min="1" max="1" width="31.6640625" hidden="1" customWidth="1"/>
    <col min="2" max="2" width="52.6640625" customWidth="1"/>
    <col min="3" max="3" width="15.6640625" customWidth="1"/>
    <col min="4" max="4" width="18.109375" customWidth="1"/>
    <col min="5" max="5" width="17.109375" customWidth="1"/>
    <col min="6" max="6" width="4.88671875" bestFit="1" customWidth="1"/>
    <col min="7" max="7" width="15.44140625" customWidth="1"/>
    <col min="8" max="8" width="2.6640625" customWidth="1"/>
    <col min="9" max="9" width="14.88671875" customWidth="1"/>
    <col min="10" max="11" width="11.5546875" bestFit="1" customWidth="1"/>
    <col min="12" max="13" width="14" bestFit="1" customWidth="1"/>
    <col min="14" max="16" width="11.5546875" bestFit="1" customWidth="1"/>
    <col min="17" max="17" width="13.6640625" customWidth="1"/>
    <col min="18" max="18" width="14" bestFit="1" customWidth="1"/>
    <col min="19" max="22" width="11.5546875" bestFit="1" customWidth="1"/>
    <col min="23" max="23" width="12.88671875" customWidth="1"/>
    <col min="24" max="24" width="8.109375" bestFit="1" customWidth="1"/>
    <col min="25" max="25" width="12.6640625" customWidth="1"/>
    <col min="26" max="27" width="8.44140625" bestFit="1" customWidth="1"/>
  </cols>
  <sheetData>
    <row r="1" spans="2:31" x14ac:dyDescent="0.25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6" x14ac:dyDescent="0.3">
      <c r="B2" s="93" t="s">
        <v>6</v>
      </c>
      <c r="C2" s="93"/>
      <c r="D2" s="93"/>
      <c r="E2" s="93"/>
      <c r="F2" s="93"/>
      <c r="G2" s="1"/>
      <c r="H2" s="1"/>
      <c r="I2" s="1"/>
      <c r="J2" s="90" t="s">
        <v>52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6.8" x14ac:dyDescent="0.4">
      <c r="B3" s="93" t="s">
        <v>7</v>
      </c>
      <c r="C3" s="93"/>
      <c r="D3" s="93"/>
      <c r="E3" s="93"/>
      <c r="F3" s="93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5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8" thickBot="1" x14ac:dyDescent="0.3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8" thickBot="1" x14ac:dyDescent="0.3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5">
      <c r="B7" s="13" t="s">
        <v>54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5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5">
      <c r="B9" s="13" t="s">
        <v>8</v>
      </c>
      <c r="C9" s="15">
        <v>0.7</v>
      </c>
      <c r="D9" s="21">
        <f>D11</f>
        <v>15198.453937484344</v>
      </c>
      <c r="E9" s="21">
        <f>+G9-D9</f>
        <v>10380.563818754694</v>
      </c>
      <c r="F9" s="3">
        <f>+E9/E11</f>
        <v>0.48636854325796253</v>
      </c>
      <c r="G9" s="84">
        <f>G11*C9</f>
        <v>25579.017756239038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4">
      <c r="B10" s="13" t="s">
        <v>44</v>
      </c>
      <c r="C10" s="15">
        <v>0.3</v>
      </c>
      <c r="D10" s="85">
        <v>0</v>
      </c>
      <c r="E10" s="26">
        <f>+G10</f>
        <v>10962.436181245303</v>
      </c>
      <c r="F10" s="82">
        <f>+E10/E11</f>
        <v>0.51363145674203736</v>
      </c>
      <c r="G10" s="26">
        <f>+G11*C10</f>
        <v>10962.436181245303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5">
      <c r="B11" s="13" t="s">
        <v>5</v>
      </c>
      <c r="C11" s="11"/>
      <c r="D11" s="29">
        <f>+G11-E11</f>
        <v>15198.453937484344</v>
      </c>
      <c r="E11" s="21">
        <f>'DWR Billing Determinants (2)'!B18</f>
        <v>21343</v>
      </c>
      <c r="G11" s="36">
        <f>+E11/E13</f>
        <v>36541.453937484344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5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4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6" x14ac:dyDescent="0.3">
      <c r="B14" s="94"/>
      <c r="C14" s="94"/>
      <c r="D14" s="94"/>
      <c r="E14" s="94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5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6" thickBot="1" x14ac:dyDescent="0.45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5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5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4">
      <c r="B20" s="4" t="s">
        <v>43</v>
      </c>
      <c r="C20" s="28">
        <f>(-6.5*('DWR Billing Determinants'!E15+D10)*10)+(-76198.644)</f>
        <v>-698214.04258645838</v>
      </c>
      <c r="D20" s="11"/>
      <c r="E20" s="11" t="s">
        <v>17</v>
      </c>
      <c r="F20" s="10"/>
      <c r="G20" s="4"/>
      <c r="H20" s="4"/>
      <c r="I20" s="10">
        <f>D9*6.5*10</f>
        <v>987899.50593648246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4">
      <c r="B21" s="11" t="s">
        <v>11</v>
      </c>
      <c r="C21" s="6">
        <f>SUM(C18:C20)</f>
        <v>364202.32142849802</v>
      </c>
      <c r="D21" s="11"/>
      <c r="E21" s="10" t="s">
        <v>15</v>
      </c>
      <c r="F21" s="10"/>
      <c r="G21" s="4"/>
      <c r="H21" s="4"/>
      <c r="I21" s="28">
        <f>-6.5*('DWR Billing Determinants'!H15+D9)*10</f>
        <v>-1576899.1073500244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5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417025.03457150166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5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5">
      <c r="B24" s="19" t="s">
        <v>12</v>
      </c>
      <c r="C24" s="19">
        <f>C21/G10/10</f>
        <v>3.3222754085591006</v>
      </c>
      <c r="D24" s="20" t="s">
        <v>9</v>
      </c>
      <c r="E24" s="19" t="s">
        <v>12</v>
      </c>
      <c r="F24" s="4"/>
      <c r="G24" s="4"/>
      <c r="H24" s="4"/>
      <c r="I24" s="19">
        <f>I22/G9/10</f>
        <v>1.630340299012397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5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5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5">
      <c r="B27" s="19" t="s">
        <v>45</v>
      </c>
      <c r="C27" s="19">
        <f>C24+C25</f>
        <v>2.6622754085591005</v>
      </c>
      <c r="D27" s="20" t="s">
        <v>9</v>
      </c>
      <c r="E27" s="10"/>
      <c r="F27" s="10"/>
      <c r="G27" s="4"/>
      <c r="H27" s="4"/>
      <c r="I27" s="19">
        <f>+I24+I25</f>
        <v>1.630340299012397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5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8" thickBot="1" x14ac:dyDescent="0.3">
      <c r="B29" s="47"/>
      <c r="C29" s="10"/>
      <c r="D29" s="12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8" thickBot="1" x14ac:dyDescent="0.3">
      <c r="B30" s="87" t="s">
        <v>53</v>
      </c>
      <c r="C30" s="88">
        <f>C27*G10/G11+I24*G9/G11</f>
        <v>1.9399208318764081</v>
      </c>
      <c r="D30" s="89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5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4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5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5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4">
      <c r="B35" t="s">
        <v>55</v>
      </c>
      <c r="N35" s="4"/>
      <c r="O35" s="4"/>
      <c r="P35" s="26"/>
      <c r="Q35" s="4"/>
      <c r="R35" s="4"/>
      <c r="S35" s="4"/>
    </row>
    <row r="36" spans="2:31" ht="15" x14ac:dyDescent="0.4">
      <c r="B36" t="s">
        <v>56</v>
      </c>
      <c r="N36" s="4"/>
      <c r="O36" s="4"/>
      <c r="P36" s="26"/>
      <c r="Q36" s="4"/>
      <c r="R36" s="4"/>
      <c r="S36" s="4"/>
    </row>
    <row r="37" spans="2:31" x14ac:dyDescent="0.25">
      <c r="B37" t="s">
        <v>57</v>
      </c>
      <c r="G37" s="4"/>
      <c r="N37" s="4"/>
      <c r="O37" s="4"/>
      <c r="P37" s="21"/>
      <c r="Q37" s="4"/>
      <c r="R37" s="4"/>
      <c r="S37" s="4"/>
    </row>
    <row r="38" spans="2:31" x14ac:dyDescent="0.25">
      <c r="N38" s="4"/>
      <c r="O38" s="4"/>
      <c r="P38" s="4"/>
      <c r="Q38" s="4"/>
      <c r="R38" s="4"/>
      <c r="S38" s="4"/>
    </row>
    <row r="39" spans="2:31" x14ac:dyDescent="0.25">
      <c r="N39" s="4"/>
      <c r="O39" s="4"/>
      <c r="P39" s="45"/>
      <c r="Q39" s="4"/>
      <c r="R39" s="4"/>
      <c r="S39" s="4"/>
    </row>
    <row r="40" spans="2:31" x14ac:dyDescent="0.25">
      <c r="N40" s="4"/>
      <c r="O40" s="4"/>
      <c r="P40" s="18"/>
      <c r="Q40" s="46"/>
      <c r="R40" s="4"/>
      <c r="S40" s="4"/>
    </row>
    <row r="41" spans="2:31" x14ac:dyDescent="0.25">
      <c r="N41" s="4"/>
      <c r="O41" s="4"/>
      <c r="P41" s="18"/>
      <c r="Q41" s="46"/>
      <c r="R41" s="4"/>
      <c r="S41" s="4"/>
    </row>
    <row r="42" spans="2:31" x14ac:dyDescent="0.25">
      <c r="N42" s="4"/>
      <c r="O42" s="4"/>
      <c r="P42" s="4"/>
      <c r="Q42" s="4"/>
      <c r="R42" s="4"/>
      <c r="S42" s="4"/>
    </row>
    <row r="49" spans="2:13" x14ac:dyDescent="0.25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5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5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5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5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5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5">
      <c r="B55" s="11"/>
      <c r="C55" s="6"/>
      <c r="D55" s="11"/>
      <c r="E55" s="10"/>
      <c r="F55" s="10"/>
      <c r="G55" s="4"/>
      <c r="H55" s="4"/>
      <c r="I55" s="4"/>
    </row>
    <row r="56" spans="2:13" ht="15.6" x14ac:dyDescent="0.3">
      <c r="B56" s="94"/>
      <c r="C56" s="94"/>
      <c r="D56" s="94"/>
      <c r="E56" s="10"/>
      <c r="F56" s="10"/>
      <c r="G56" s="4"/>
      <c r="H56" s="4"/>
      <c r="I56" s="4"/>
    </row>
    <row r="57" spans="2:13" ht="15" x14ac:dyDescent="0.25">
      <c r="B57" s="17"/>
      <c r="C57" s="17"/>
      <c r="D57" s="17"/>
      <c r="E57" s="10"/>
      <c r="F57" s="10"/>
      <c r="G57" s="4"/>
      <c r="H57" s="4"/>
      <c r="I57" s="4"/>
    </row>
    <row r="58" spans="2:13" x14ac:dyDescent="0.25">
      <c r="B58" s="11"/>
      <c r="C58" s="6"/>
      <c r="D58" s="16"/>
      <c r="E58" s="10"/>
      <c r="F58" s="10"/>
      <c r="G58" s="4"/>
      <c r="H58" s="4"/>
      <c r="I58" s="4"/>
    </row>
    <row r="59" spans="2:13" x14ac:dyDescent="0.25">
      <c r="B59" s="11"/>
      <c r="C59" s="6"/>
      <c r="D59" s="16"/>
      <c r="E59" s="10"/>
      <c r="F59" s="10"/>
      <c r="G59" s="4"/>
      <c r="H59" s="4"/>
      <c r="I59" s="4"/>
    </row>
    <row r="60" spans="2:13" x14ac:dyDescent="0.25">
      <c r="B60" s="11"/>
      <c r="C60" s="6"/>
      <c r="D60" s="16"/>
      <c r="E60" s="10"/>
      <c r="F60" s="10"/>
      <c r="G60" s="4"/>
      <c r="H60" s="4"/>
      <c r="I60" s="4"/>
    </row>
    <row r="61" spans="2:13" x14ac:dyDescent="0.25">
      <c r="B61" s="11"/>
      <c r="C61" s="6"/>
      <c r="D61" s="16"/>
      <c r="E61" s="10"/>
      <c r="F61" s="10"/>
      <c r="G61" s="4"/>
      <c r="H61" s="4"/>
      <c r="I61" s="4"/>
    </row>
    <row r="62" spans="2:13" x14ac:dyDescent="0.25">
      <c r="B62" s="11"/>
      <c r="C62" s="11"/>
      <c r="D62" s="13"/>
      <c r="E62" s="10"/>
      <c r="F62" s="10"/>
      <c r="G62" s="49"/>
      <c r="H62" s="4"/>
      <c r="I62" s="4"/>
    </row>
    <row r="63" spans="2:13" x14ac:dyDescent="0.25">
      <c r="B63" s="11"/>
      <c r="C63" s="6"/>
      <c r="D63" s="16"/>
      <c r="E63" s="10"/>
      <c r="F63" s="10"/>
      <c r="G63" s="4"/>
      <c r="H63" s="4"/>
      <c r="I63" s="4"/>
    </row>
    <row r="64" spans="2:13" x14ac:dyDescent="0.25">
      <c r="B64" s="11"/>
      <c r="C64" s="6"/>
      <c r="D64" s="16"/>
      <c r="E64" s="10"/>
      <c r="F64" s="10"/>
      <c r="G64" s="4"/>
      <c r="H64" s="4"/>
      <c r="I64" s="4"/>
    </row>
    <row r="65" spans="2:9" x14ac:dyDescent="0.25">
      <c r="B65" s="11"/>
      <c r="C65" s="6"/>
      <c r="D65" s="16"/>
      <c r="E65" s="10"/>
      <c r="F65" s="10"/>
      <c r="G65" s="18"/>
      <c r="H65" s="4"/>
      <c r="I65" s="4"/>
    </row>
    <row r="66" spans="2:9" ht="15" x14ac:dyDescent="0.4">
      <c r="B66" s="11"/>
      <c r="C66" s="6"/>
      <c r="D66" s="16"/>
      <c r="E66" s="10"/>
      <c r="F66" s="10"/>
      <c r="G66" s="38"/>
      <c r="H66" s="4"/>
      <c r="I66" s="4"/>
    </row>
    <row r="67" spans="2:9" x14ac:dyDescent="0.25">
      <c r="B67" s="11"/>
      <c r="C67" s="4"/>
      <c r="D67" s="4"/>
      <c r="E67" s="10"/>
      <c r="F67" s="10"/>
      <c r="G67" s="18"/>
      <c r="H67" s="4"/>
      <c r="I67" s="39"/>
    </row>
    <row r="68" spans="2:9" x14ac:dyDescent="0.25">
      <c r="B68" s="11"/>
      <c r="C68" s="18"/>
      <c r="D68" s="11"/>
      <c r="E68" s="10"/>
      <c r="F68" s="10"/>
      <c r="G68" s="4"/>
      <c r="H68" s="4"/>
      <c r="I68" s="4"/>
    </row>
    <row r="69" spans="2:9" x14ac:dyDescent="0.25">
      <c r="B69" s="11"/>
      <c r="C69" s="5"/>
      <c r="D69" s="11"/>
      <c r="E69" s="10"/>
      <c r="F69" s="10"/>
      <c r="G69" s="4"/>
      <c r="H69" s="4"/>
      <c r="I69" s="4"/>
    </row>
    <row r="70" spans="2:9" x14ac:dyDescent="0.25">
      <c r="B70" s="11"/>
      <c r="C70" s="42"/>
      <c r="D70" s="11"/>
      <c r="E70" s="10"/>
      <c r="F70" s="10"/>
      <c r="G70" s="4"/>
      <c r="H70" s="4"/>
      <c r="I70" s="4"/>
    </row>
    <row r="71" spans="2:9" ht="15" x14ac:dyDescent="0.25">
      <c r="B71" s="7"/>
      <c r="C71" s="18"/>
      <c r="D71" s="11"/>
      <c r="E71" s="24"/>
      <c r="F71" s="24"/>
      <c r="G71" s="4"/>
      <c r="H71" s="4"/>
      <c r="I71" s="4"/>
    </row>
    <row r="72" spans="2:9" ht="15" x14ac:dyDescent="0.25">
      <c r="B72" s="11"/>
      <c r="C72" s="7"/>
      <c r="D72" s="50"/>
      <c r="E72" s="24"/>
      <c r="F72" s="24"/>
      <c r="G72" s="4"/>
      <c r="H72" s="4"/>
      <c r="I72" s="4"/>
    </row>
    <row r="73" spans="2:9" ht="15" x14ac:dyDescent="0.25">
      <c r="B73" s="7"/>
      <c r="C73" s="7"/>
      <c r="D73" s="50"/>
      <c r="E73" s="24"/>
      <c r="F73" s="24"/>
      <c r="G73" s="4"/>
      <c r="H73" s="4"/>
      <c r="I73" s="4"/>
    </row>
    <row r="74" spans="2:9" ht="15" x14ac:dyDescent="0.25">
      <c r="B74" s="7"/>
      <c r="C74" s="7"/>
      <c r="D74" s="50"/>
      <c r="E74" s="24"/>
      <c r="F74" s="24"/>
      <c r="G74" s="4"/>
      <c r="H74" s="4"/>
      <c r="I74" s="4"/>
    </row>
    <row r="75" spans="2:9" x14ac:dyDescent="0.25">
      <c r="B75" s="4"/>
      <c r="C75" s="4"/>
      <c r="D75" s="4"/>
      <c r="E75" s="4"/>
      <c r="F75" s="4"/>
      <c r="G75" s="4"/>
      <c r="H75" s="4"/>
      <c r="I75" s="4"/>
    </row>
    <row r="76" spans="2:9" x14ac:dyDescent="0.25">
      <c r="B76" s="4"/>
      <c r="C76" s="4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90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9" sqref="B19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55"/>
    </row>
    <row r="2" spans="1:12" ht="15" x14ac:dyDescent="0.25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5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5">
      <c r="E4" s="56"/>
    </row>
    <row r="5" spans="1:12" x14ac:dyDescent="0.25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+B7*'[1]Rate Increase Model'!$F$12</f>
        <v>562.94007658927285</v>
      </c>
      <c r="F7" s="43">
        <v>6.5</v>
      </c>
      <c r="G7" s="64">
        <f>E7*F7*10</f>
        <v>36591.104978302741</v>
      </c>
      <c r="H7" s="63">
        <f>+B7*'[1]Rate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+B8*'[1]Rate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+B8*'[1]Rate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+B9*'[1]Rate Increase Model'!$F$12</f>
        <v>1254.801648820797</v>
      </c>
      <c r="F9" s="43">
        <v>6.5</v>
      </c>
      <c r="G9" s="64">
        <f t="shared" si="4"/>
        <v>81562.107173351804</v>
      </c>
      <c r="H9" s="63">
        <f>+B9*'[1]Rate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+B10*'[1]Rate Increase Model'!$F$12</f>
        <v>1206.0066604303036</v>
      </c>
      <c r="F10" s="43">
        <v>6.5</v>
      </c>
      <c r="G10" s="64">
        <f t="shared" si="4"/>
        <v>78390.432927969727</v>
      </c>
      <c r="H10" s="63">
        <f>+B10*'[1]Rate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+B11*'[1]Rate Increase Model'!$F$12</f>
        <v>1291.2694822494816</v>
      </c>
      <c r="F11" s="43">
        <v>6.5</v>
      </c>
      <c r="G11" s="64">
        <f t="shared" si="4"/>
        <v>83932.516346216304</v>
      </c>
      <c r="H11" s="63">
        <f>+B11*'[1]Rate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+B12*'[1]Rate Increase Model'!$F$12</f>
        <v>1367.2869378473031</v>
      </c>
      <c r="F12" s="43">
        <v>6.5</v>
      </c>
      <c r="G12" s="64">
        <f t="shared" si="4"/>
        <v>88873.650960074709</v>
      </c>
      <c r="H12" s="63">
        <f>+B12*'[1]Rate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+B13*'[1]Rate Increase Model'!$F$12</f>
        <v>1537.8125814856596</v>
      </c>
      <c r="F13" s="43">
        <v>6.5</v>
      </c>
      <c r="G13" s="64">
        <f t="shared" si="4"/>
        <v>99957.817796567862</v>
      </c>
      <c r="H13" s="63">
        <f>+B13*'[1]Rate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+B14*'[1]Rate Increase Model'!$F$12</f>
        <v>1363.6915176501088</v>
      </c>
      <c r="F14" s="43">
        <v>6.5</v>
      </c>
      <c r="G14" s="64">
        <f t="shared" si="4"/>
        <v>88639.948647257086</v>
      </c>
      <c r="H14" s="63">
        <f>+B14*'[1]Rate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A18" t="s">
        <v>50</v>
      </c>
      <c r="B18" s="79">
        <f>B16+B11+B12+B13</f>
        <v>21343</v>
      </c>
      <c r="F18" s="79"/>
    </row>
    <row r="19" spans="1:7" x14ac:dyDescent="0.25">
      <c r="A19" t="s">
        <v>51</v>
      </c>
      <c r="B19" s="79">
        <f>B18+B17-B16</f>
        <v>25808.39622641509</v>
      </c>
      <c r="C19" s="79"/>
    </row>
    <row r="20" spans="1:7" x14ac:dyDescent="0.25">
      <c r="B20" s="79"/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55"/>
    </row>
    <row r="2" spans="1:12" ht="15" x14ac:dyDescent="0.25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5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5">
      <c r="E4" s="56"/>
    </row>
    <row r="5" spans="1:12" x14ac:dyDescent="0.25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F18" s="79"/>
    </row>
    <row r="19" spans="1:7" x14ac:dyDescent="0.25">
      <c r="C19" s="79"/>
    </row>
    <row r="20" spans="1:7" x14ac:dyDescent="0.25"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Rate Increase Model</vt:lpstr>
      <vt:lpstr>DWR Billing Determinants (2)</vt:lpstr>
      <vt:lpstr>DWR Billing Determinants</vt:lpstr>
      <vt:lpstr>'DWR Billing Determinants'!Print_Area</vt:lpstr>
      <vt:lpstr>'DWR Billing Determinants (2)'!Print_Area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2001-08-17T06:09:53Z</cp:lastPrinted>
  <dcterms:created xsi:type="dcterms:W3CDTF">2001-04-12T22:40:34Z</dcterms:created>
  <dcterms:modified xsi:type="dcterms:W3CDTF">2023-09-10T16:06:14Z</dcterms:modified>
</cp:coreProperties>
</file>