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G6" i="1"/>
  <c r="C7" i="1"/>
  <c r="G7" i="1"/>
  <c r="A8" i="1"/>
  <c r="B8" i="1"/>
  <c r="C8" i="1"/>
  <c r="G8" i="1"/>
  <c r="F10" i="1"/>
  <c r="G10" i="1"/>
  <c r="B17" i="1"/>
  <c r="F17" i="1"/>
  <c r="G17" i="1"/>
  <c r="B18" i="1"/>
  <c r="F18" i="1"/>
  <c r="G18" i="1"/>
  <c r="B19" i="1"/>
  <c r="F19" i="1"/>
  <c r="G19" i="1"/>
  <c r="B21" i="1"/>
  <c r="E21" i="1"/>
  <c r="F21" i="1"/>
  <c r="G21" i="1"/>
  <c r="H21" i="1"/>
  <c r="B37" i="1"/>
  <c r="C37" i="1"/>
  <c r="D37" i="1"/>
  <c r="E37" i="1"/>
  <c r="F37" i="1"/>
  <c r="L37" i="1"/>
  <c r="N37" i="1"/>
  <c r="B38" i="1"/>
  <c r="C38" i="1"/>
  <c r="D38" i="1"/>
  <c r="E38" i="1"/>
  <c r="F38" i="1"/>
  <c r="L38" i="1"/>
  <c r="N38" i="1"/>
  <c r="B39" i="1"/>
  <c r="C39" i="1"/>
  <c r="D39" i="1"/>
  <c r="E39" i="1"/>
  <c r="F39" i="1"/>
  <c r="L39" i="1"/>
  <c r="N39" i="1"/>
  <c r="B40" i="1"/>
  <c r="C40" i="1"/>
  <c r="D40" i="1"/>
  <c r="E40" i="1"/>
  <c r="F40" i="1"/>
  <c r="L40" i="1"/>
  <c r="N40" i="1"/>
  <c r="B41" i="1"/>
  <c r="C41" i="1"/>
  <c r="D41" i="1"/>
  <c r="E41" i="1"/>
  <c r="F41" i="1"/>
  <c r="L41" i="1"/>
  <c r="N41" i="1"/>
  <c r="B48" i="1"/>
  <c r="C48" i="1"/>
  <c r="D48" i="1"/>
  <c r="E48" i="1"/>
  <c r="F48" i="1"/>
  <c r="L48" i="1"/>
  <c r="N48" i="1"/>
  <c r="B49" i="1"/>
  <c r="C49" i="1"/>
  <c r="D49" i="1"/>
  <c r="E49" i="1"/>
  <c r="F49" i="1"/>
  <c r="L49" i="1"/>
  <c r="N49" i="1"/>
  <c r="B50" i="1"/>
  <c r="C50" i="1"/>
  <c r="D50" i="1"/>
  <c r="E50" i="1"/>
  <c r="F50" i="1"/>
  <c r="L50" i="1"/>
  <c r="N50" i="1"/>
  <c r="B51" i="1"/>
  <c r="C51" i="1"/>
  <c r="D51" i="1"/>
  <c r="E51" i="1"/>
  <c r="F51" i="1"/>
  <c r="L51" i="1"/>
  <c r="N51" i="1"/>
  <c r="B52" i="1"/>
  <c r="C52" i="1"/>
  <c r="D52" i="1"/>
  <c r="E52" i="1"/>
  <c r="F52" i="1"/>
  <c r="L52" i="1"/>
  <c r="N52" i="1"/>
  <c r="B59" i="1"/>
  <c r="C59" i="1"/>
  <c r="D59" i="1"/>
  <c r="E59" i="1"/>
  <c r="F59" i="1"/>
  <c r="L59" i="1"/>
  <c r="N59" i="1"/>
  <c r="B60" i="1"/>
  <c r="C60" i="1"/>
  <c r="D60" i="1"/>
  <c r="E60" i="1"/>
  <c r="F60" i="1"/>
  <c r="L60" i="1"/>
  <c r="N60" i="1"/>
  <c r="B61" i="1"/>
  <c r="C61" i="1"/>
  <c r="D61" i="1"/>
  <c r="E61" i="1"/>
  <c r="F61" i="1"/>
  <c r="L61" i="1"/>
  <c r="N61" i="1"/>
  <c r="B62" i="1"/>
  <c r="C62" i="1"/>
  <c r="D62" i="1"/>
  <c r="E62" i="1"/>
  <c r="F62" i="1"/>
  <c r="L62" i="1"/>
  <c r="N62" i="1"/>
  <c r="B63" i="1"/>
  <c r="C63" i="1"/>
  <c r="D63" i="1"/>
  <c r="E63" i="1"/>
  <c r="F63" i="1"/>
  <c r="L63" i="1"/>
  <c r="N63" i="1"/>
  <c r="B70" i="1"/>
  <c r="C70" i="1"/>
  <c r="D70" i="1"/>
  <c r="E70" i="1"/>
  <c r="F70" i="1"/>
  <c r="L70" i="1"/>
  <c r="N70" i="1"/>
  <c r="B71" i="1"/>
  <c r="C71" i="1"/>
  <c r="D71" i="1"/>
  <c r="E71" i="1"/>
  <c r="F71" i="1"/>
  <c r="L71" i="1"/>
  <c r="N71" i="1"/>
  <c r="B72" i="1"/>
  <c r="C72" i="1"/>
  <c r="D72" i="1"/>
  <c r="E72" i="1"/>
  <c r="F72" i="1"/>
  <c r="L72" i="1"/>
  <c r="N72" i="1"/>
  <c r="B73" i="1"/>
  <c r="C73" i="1"/>
  <c r="D73" i="1"/>
  <c r="E73" i="1"/>
  <c r="F73" i="1"/>
  <c r="L73" i="1"/>
  <c r="N73" i="1"/>
  <c r="B74" i="1"/>
  <c r="C74" i="1"/>
  <c r="D74" i="1"/>
  <c r="E74" i="1"/>
  <c r="F74" i="1"/>
  <c r="L74" i="1"/>
  <c r="N74" i="1"/>
</calcChain>
</file>

<file path=xl/sharedStrings.xml><?xml version="1.0" encoding="utf-8"?>
<sst xmlns="http://schemas.openxmlformats.org/spreadsheetml/2006/main" count="99" uniqueCount="35">
  <si>
    <t>Interest rate</t>
  </si>
  <si>
    <t>Amount</t>
  </si>
  <si>
    <t>Rate</t>
  </si>
  <si>
    <t>Interest</t>
  </si>
  <si>
    <t>Amortization</t>
  </si>
  <si>
    <t>Years</t>
  </si>
  <si>
    <t>Total less</t>
  </si>
  <si>
    <t>Contracts</t>
  </si>
  <si>
    <t>Extended CTC Costs Beyond March 31, 2002</t>
  </si>
  <si>
    <t>Power Purchase Obligations</t>
  </si>
  <si>
    <t>FTA Related to Rate Reduction Bonds</t>
  </si>
  <si>
    <t>Total</t>
  </si>
  <si>
    <t>Grand Total</t>
  </si>
  <si>
    <t>Nuclear Incre-mental costs</t>
  </si>
  <si>
    <t>CTC Exempts</t>
  </si>
  <si>
    <t>Nuclear Decom-mission</t>
  </si>
  <si>
    <t>EmployeeTrans-ition costs</t>
  </si>
  <si>
    <t>Unit Charge per kwh</t>
  </si>
  <si>
    <t>PG&amp;E</t>
  </si>
  <si>
    <t>Edison</t>
  </si>
  <si>
    <t>SDG&amp;E</t>
  </si>
  <si>
    <t>Demand</t>
  </si>
  <si>
    <t>Volume</t>
  </si>
  <si>
    <t>Share of DWR costs (2001&amp;2002)</t>
  </si>
  <si>
    <t>Share</t>
  </si>
  <si>
    <t>Undercollection</t>
  </si>
  <si>
    <t>Bonds</t>
  </si>
  <si>
    <t>Costs (USD billions)</t>
  </si>
  <si>
    <t xml:space="preserve">Utility Undercollection </t>
  </si>
  <si>
    <t xml:space="preserve">Bonds </t>
  </si>
  <si>
    <t xml:space="preserve">Contracts </t>
  </si>
  <si>
    <t xml:space="preserve">Total </t>
  </si>
  <si>
    <t>Regulatory</t>
  </si>
  <si>
    <t>Asset</t>
  </si>
  <si>
    <t>Total Regulatory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</si>
</sst>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2" applyNumberFormat="1" applyFont="1"/>
    <xf numFmtId="0" fontId="2" fillId="0" borderId="0" xfId="0" applyFont="1"/>
    <xf numFmtId="10" fontId="2" fillId="0" borderId="0" xfId="3" applyNumberFormat="1" applyFont="1"/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3" applyNumberFormat="1" applyFont="1" applyAlignment="1">
      <alignment horizontal="center"/>
    </xf>
    <xf numFmtId="10" fontId="2" fillId="0" borderId="0" xfId="3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71" fontId="0" fillId="0" borderId="0" xfId="1" applyNumberFormat="1" applyFont="1"/>
    <xf numFmtId="0" fontId="4" fillId="0" borderId="0" xfId="0" applyFont="1"/>
    <xf numFmtId="166" fontId="0" fillId="0" borderId="0" xfId="3" applyNumberFormat="1" applyFont="1"/>
    <xf numFmtId="171" fontId="0" fillId="0" borderId="0" xfId="1" applyNumberFormat="1" applyFont="1" applyAlignment="1">
      <alignment horizontal="right"/>
    </xf>
    <xf numFmtId="44" fontId="0" fillId="0" borderId="0" xfId="2" applyFont="1"/>
    <xf numFmtId="44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tabSelected="1" zoomScaleNormal="100" workbookViewId="0">
      <selection activeCell="A37" sqref="A37"/>
    </sheetView>
  </sheetViews>
  <sheetFormatPr defaultRowHeight="13.2" x14ac:dyDescent="0.25"/>
  <cols>
    <col min="1" max="1" width="12.109375" customWidth="1"/>
    <col min="2" max="2" width="17.88671875" customWidth="1"/>
    <col min="3" max="3" width="12.5546875" customWidth="1"/>
    <col min="4" max="4" width="11.109375" customWidth="1"/>
    <col min="5" max="5" width="9.6640625" bestFit="1" customWidth="1"/>
    <col min="6" max="6" width="13.6640625" customWidth="1"/>
    <col min="7" max="7" width="11.44140625" customWidth="1"/>
    <col min="8" max="8" width="11.33203125" customWidth="1"/>
    <col min="9" max="9" width="10.6640625" customWidth="1"/>
    <col min="10" max="10" width="8.44140625" bestFit="1" customWidth="1"/>
    <col min="11" max="11" width="10.5546875" customWidth="1"/>
    <col min="12" max="12" width="11.44140625" customWidth="1"/>
    <col min="14" max="14" width="9.6640625" bestFit="1" customWidth="1"/>
  </cols>
  <sheetData>
    <row r="2" spans="1:8" x14ac:dyDescent="0.25">
      <c r="A2" s="2" t="s">
        <v>0</v>
      </c>
      <c r="E2" s="2" t="s">
        <v>22</v>
      </c>
    </row>
    <row r="4" spans="1:8" x14ac:dyDescent="0.25">
      <c r="A4" s="9" t="s">
        <v>1</v>
      </c>
      <c r="B4" s="9" t="s">
        <v>2</v>
      </c>
      <c r="C4" s="9" t="s">
        <v>3</v>
      </c>
      <c r="D4" s="4"/>
      <c r="F4" s="25" t="s">
        <v>21</v>
      </c>
    </row>
    <row r="5" spans="1:8" x14ac:dyDescent="0.25">
      <c r="A5" s="4"/>
      <c r="B5" s="4"/>
      <c r="C5" s="4"/>
      <c r="D5" s="4"/>
    </row>
    <row r="6" spans="1:8" x14ac:dyDescent="0.25">
      <c r="A6" s="5">
        <v>8500</v>
      </c>
      <c r="B6" s="6">
        <v>5.7700000000000001E-2</v>
      </c>
      <c r="C6" s="5">
        <f>+A6*B6</f>
        <v>490.45</v>
      </c>
      <c r="D6" s="5"/>
      <c r="E6" t="s">
        <v>18</v>
      </c>
      <c r="F6" s="26">
        <v>80000000</v>
      </c>
      <c r="G6" s="28">
        <f>+F6/$F$10</f>
        <v>0.449438202247191</v>
      </c>
    </row>
    <row r="7" spans="1:8" x14ac:dyDescent="0.25">
      <c r="A7" s="5">
        <v>4000</v>
      </c>
      <c r="B7" s="6">
        <v>7.7700000000000005E-2</v>
      </c>
      <c r="C7" s="5">
        <f>+A7*B7</f>
        <v>310.8</v>
      </c>
      <c r="D7" s="5"/>
      <c r="E7" t="s">
        <v>19</v>
      </c>
      <c r="F7" s="26">
        <v>82000000</v>
      </c>
      <c r="G7" s="28">
        <f>+F7/$F$10</f>
        <v>0.4606741573033708</v>
      </c>
    </row>
    <row r="8" spans="1:8" x14ac:dyDescent="0.25">
      <c r="A8" s="5">
        <f>+A6+A7</f>
        <v>12500</v>
      </c>
      <c r="B8" s="7">
        <f>+C8/A8</f>
        <v>6.4100000000000004E-2</v>
      </c>
      <c r="C8" s="5">
        <f>+C7+C6</f>
        <v>801.25</v>
      </c>
      <c r="D8" s="5"/>
      <c r="E8" t="s">
        <v>20</v>
      </c>
      <c r="F8" s="26">
        <v>16000000</v>
      </c>
      <c r="G8" s="28">
        <f>+F8/$F$10</f>
        <v>8.98876404494382E-2</v>
      </c>
    </row>
    <row r="9" spans="1:8" x14ac:dyDescent="0.25">
      <c r="A9" s="1"/>
      <c r="B9" s="3"/>
      <c r="C9" s="1"/>
      <c r="D9" s="1"/>
      <c r="F9" s="26"/>
    </row>
    <row r="10" spans="1:8" x14ac:dyDescent="0.25">
      <c r="A10" s="1"/>
      <c r="B10" s="3"/>
      <c r="C10" s="1"/>
      <c r="D10" s="1"/>
      <c r="E10" t="s">
        <v>11</v>
      </c>
      <c r="F10" s="26">
        <f>SUM(F6:F8)</f>
        <v>178000000</v>
      </c>
      <c r="G10" s="28">
        <f>+F10/$F$10</f>
        <v>1</v>
      </c>
    </row>
    <row r="11" spans="1:8" x14ac:dyDescent="0.25">
      <c r="A11" s="1"/>
      <c r="B11" s="3"/>
      <c r="C11" s="1"/>
      <c r="D11" s="1"/>
      <c r="G11" s="26"/>
    </row>
    <row r="12" spans="1:8" x14ac:dyDescent="0.25">
      <c r="A12" s="1"/>
      <c r="B12" s="3"/>
      <c r="C12" s="1"/>
      <c r="D12" s="1"/>
      <c r="G12" s="26"/>
    </row>
    <row r="13" spans="1:8" x14ac:dyDescent="0.25">
      <c r="A13" s="2" t="s">
        <v>23</v>
      </c>
      <c r="D13" s="2" t="s">
        <v>27</v>
      </c>
      <c r="F13" s="26"/>
    </row>
    <row r="14" spans="1:8" x14ac:dyDescent="0.25">
      <c r="F14" s="26"/>
      <c r="H14" s="24" t="s">
        <v>32</v>
      </c>
    </row>
    <row r="15" spans="1:8" x14ac:dyDescent="0.25">
      <c r="B15" s="25" t="s">
        <v>24</v>
      </c>
      <c r="E15" s="24" t="s">
        <v>25</v>
      </c>
      <c r="F15" s="29" t="s">
        <v>26</v>
      </c>
      <c r="G15" s="24" t="s">
        <v>7</v>
      </c>
      <c r="H15" s="24" t="s">
        <v>33</v>
      </c>
    </row>
    <row r="16" spans="1:8" x14ac:dyDescent="0.25">
      <c r="F16" s="26"/>
    </row>
    <row r="17" spans="1:8" x14ac:dyDescent="0.25">
      <c r="A17" t="s">
        <v>18</v>
      </c>
      <c r="B17" s="28">
        <f>55417/116084</f>
        <v>0.47738706453947144</v>
      </c>
      <c r="D17" t="s">
        <v>18</v>
      </c>
      <c r="E17" s="30">
        <v>6.7</v>
      </c>
      <c r="F17" s="30">
        <f>12.5*B17</f>
        <v>5.9673383067433932</v>
      </c>
      <c r="G17" s="30">
        <f>9.547*B17</f>
        <v>4.5576143051583342</v>
      </c>
      <c r="H17" s="30">
        <v>1.8720000000000001</v>
      </c>
    </row>
    <row r="18" spans="1:8" x14ac:dyDescent="0.25">
      <c r="A18" t="s">
        <v>19</v>
      </c>
      <c r="B18" s="28">
        <f>42037/116084</f>
        <v>0.3621257020778057</v>
      </c>
      <c r="D18" t="s">
        <v>19</v>
      </c>
      <c r="E18" s="30">
        <v>3.2</v>
      </c>
      <c r="F18" s="30">
        <f>12.5*B18</f>
        <v>4.5265712759725716</v>
      </c>
      <c r="G18" s="30">
        <f>9.547*B18</f>
        <v>3.4572140777368112</v>
      </c>
      <c r="H18" s="30">
        <v>2.7410000000000001</v>
      </c>
    </row>
    <row r="19" spans="1:8" x14ac:dyDescent="0.25">
      <c r="A19" t="s">
        <v>20</v>
      </c>
      <c r="B19" s="28">
        <f>18631/116084</f>
        <v>0.16049584783432685</v>
      </c>
      <c r="D19" t="s">
        <v>20</v>
      </c>
      <c r="E19" s="30">
        <v>0.93200000000000005</v>
      </c>
      <c r="F19" s="30">
        <f>12.5*B19</f>
        <v>2.0061980979290857</v>
      </c>
      <c r="G19" s="30">
        <f>9.547*B19</f>
        <v>1.5322538592743187</v>
      </c>
      <c r="H19" s="30">
        <v>0</v>
      </c>
    </row>
    <row r="20" spans="1:8" x14ac:dyDescent="0.25">
      <c r="B20" s="28"/>
      <c r="F20" s="26"/>
    </row>
    <row r="21" spans="1:8" x14ac:dyDescent="0.25">
      <c r="A21" t="s">
        <v>11</v>
      </c>
      <c r="B21" s="28">
        <f>SUM(B17:B20)</f>
        <v>1.000008614451604</v>
      </c>
      <c r="D21" t="s">
        <v>11</v>
      </c>
      <c r="E21" s="31">
        <f>SUM(E17:E20)</f>
        <v>10.832000000000001</v>
      </c>
      <c r="F21" s="31">
        <f>SUM(F17:F20)</f>
        <v>12.500107680645051</v>
      </c>
      <c r="G21" s="31">
        <f>SUM(G17:G20)</f>
        <v>9.5470822421694645</v>
      </c>
      <c r="H21" s="31">
        <f>SUM(H17:H20)</f>
        <v>4.6130000000000004</v>
      </c>
    </row>
    <row r="22" spans="1:8" x14ac:dyDescent="0.25">
      <c r="A22" s="1"/>
      <c r="B22" s="3"/>
      <c r="C22" s="1"/>
      <c r="D22" s="1"/>
      <c r="G22" s="26"/>
    </row>
    <row r="23" spans="1:8" x14ac:dyDescent="0.25">
      <c r="A23" s="1"/>
      <c r="B23" s="3"/>
      <c r="C23" s="1"/>
      <c r="D23" s="1"/>
      <c r="G23" s="26"/>
    </row>
    <row r="24" spans="1:8" x14ac:dyDescent="0.25">
      <c r="A24" s="1"/>
      <c r="B24" s="3"/>
      <c r="C24" s="1"/>
      <c r="D24" s="1"/>
      <c r="G24" s="26"/>
    </row>
    <row r="26" spans="1:8" x14ac:dyDescent="0.25">
      <c r="A26" s="2"/>
    </row>
    <row r="31" spans="1:8" x14ac:dyDescent="0.25">
      <c r="A31" s="2" t="s">
        <v>17</v>
      </c>
    </row>
    <row r="32" spans="1:8" ht="13.8" thickBot="1" x14ac:dyDescent="0.3">
      <c r="A32" s="2"/>
    </row>
    <row r="33" spans="1:14" ht="15.6" x14ac:dyDescent="0.3">
      <c r="A33" s="27" t="s">
        <v>18</v>
      </c>
      <c r="G33" s="32" t="s">
        <v>8</v>
      </c>
      <c r="H33" s="33"/>
      <c r="I33" s="33"/>
      <c r="J33" s="33"/>
      <c r="K33" s="34"/>
    </row>
    <row r="34" spans="1:14" ht="66" x14ac:dyDescent="0.25">
      <c r="A34" s="10" t="s">
        <v>4</v>
      </c>
      <c r="B34" s="11" t="s">
        <v>28</v>
      </c>
      <c r="C34" s="10" t="s">
        <v>29</v>
      </c>
      <c r="D34" s="10" t="s">
        <v>30</v>
      </c>
      <c r="E34" s="10" t="s">
        <v>31</v>
      </c>
      <c r="F34" s="13" t="s">
        <v>6</v>
      </c>
      <c r="G34" s="19" t="s">
        <v>16</v>
      </c>
      <c r="H34" s="16" t="s">
        <v>9</v>
      </c>
      <c r="I34" s="16" t="s">
        <v>13</v>
      </c>
      <c r="J34" s="16" t="s">
        <v>14</v>
      </c>
      <c r="K34" s="20" t="s">
        <v>10</v>
      </c>
      <c r="L34" s="18" t="s">
        <v>34</v>
      </c>
      <c r="M34" s="16" t="s">
        <v>15</v>
      </c>
      <c r="N34" s="16" t="s">
        <v>12</v>
      </c>
    </row>
    <row r="35" spans="1:14" ht="13.8" thickBot="1" x14ac:dyDescent="0.3">
      <c r="A35" s="9" t="s">
        <v>5</v>
      </c>
      <c r="B35" s="12"/>
      <c r="C35" s="9"/>
      <c r="D35" s="9"/>
      <c r="E35" s="9"/>
      <c r="F35" s="14" t="s">
        <v>7</v>
      </c>
      <c r="G35" s="21"/>
      <c r="H35" s="22"/>
      <c r="I35" s="22"/>
      <c r="J35" s="22"/>
      <c r="K35" s="23"/>
      <c r="L35" s="17"/>
      <c r="M35" s="17"/>
      <c r="N35" s="17"/>
    </row>
    <row r="36" spans="1:14" x14ac:dyDescent="0.25">
      <c r="B36" s="4"/>
      <c r="C36" s="4"/>
      <c r="D36" s="4"/>
      <c r="E36" s="4"/>
    </row>
    <row r="37" spans="1:14" x14ac:dyDescent="0.25">
      <c r="A37" s="4">
        <v>5</v>
      </c>
      <c r="B37" s="8">
        <f>-PMT($B$8,$A37,$E$17)/$F$6*1000000</f>
        <v>2.0104215858389875E-2</v>
      </c>
      <c r="C37" s="8">
        <f>-PMT($B$8,$A37,$F$17)/$F$6*1000000</f>
        <v>1.7905769764001177E-2</v>
      </c>
      <c r="D37" s="8">
        <f>-PMT($B$8,$A37,$G$17)/$F$6*1000000</f>
        <v>1.367571071495354E-2</v>
      </c>
      <c r="E37" s="8">
        <f>SUM(B37:D37)</f>
        <v>5.1685696337344593E-2</v>
      </c>
      <c r="F37" s="15">
        <f>E37-D37</f>
        <v>3.8009985622391051E-2</v>
      </c>
      <c r="L37" s="8">
        <f>-PMT($B$8,$A37,$H$17)/$F$6*1000000</f>
        <v>5.6171779234187834E-3</v>
      </c>
      <c r="N37" s="15">
        <f>+E37+L37+M37</f>
        <v>5.7302874260763373E-2</v>
      </c>
    </row>
    <row r="38" spans="1:14" x14ac:dyDescent="0.25">
      <c r="A38" s="4">
        <v>7</v>
      </c>
      <c r="B38" s="8">
        <f>-PMT($B$8,$A38,$E$17)/$F$6*1000000</f>
        <v>1.522190896691723E-2</v>
      </c>
      <c r="C38" s="8">
        <f>-PMT($B$8,$A38,$F$17)/$F$6*1000000</f>
        <v>1.3557355295529244E-2</v>
      </c>
      <c r="D38" s="8">
        <f>-PMT($B$8,$A38,$G$17)/$F$6*1000000</f>
        <v>1.0354565680513416E-2</v>
      </c>
      <c r="E38" s="8">
        <f>SUM(B38:D38)</f>
        <v>3.9133829942959886E-2</v>
      </c>
      <c r="F38" s="15">
        <f>E38-D38</f>
        <v>2.877926426244647E-2</v>
      </c>
      <c r="L38" s="8">
        <f t="shared" ref="L38:L41" si="0">-PMT($B$8,$A38,$H$17)/$F$6*1000000</f>
        <v>4.2530468038909043E-3</v>
      </c>
      <c r="N38" s="15">
        <f>+E38+L38+M38</f>
        <v>4.3386876746850787E-2</v>
      </c>
    </row>
    <row r="39" spans="1:14" x14ac:dyDescent="0.25">
      <c r="A39" s="4">
        <v>10</v>
      </c>
      <c r="B39" s="8">
        <f>-PMT($B$8,$A39,$E$17)/$F$6*1000000</f>
        <v>1.1600999922772028E-2</v>
      </c>
      <c r="C39" s="8">
        <f>-PMT($B$8,$A39,$F$17)/$F$6*1000000</f>
        <v>1.033240167696786E-2</v>
      </c>
      <c r="D39" s="8">
        <f>-PMT($B$8,$A39,$G$17)/$F$6*1000000</f>
        <v>7.8914751048009754E-3</v>
      </c>
      <c r="E39" s="8">
        <f>SUM(B39:D39)</f>
        <v>2.9824876704540863E-2</v>
      </c>
      <c r="F39" s="15">
        <f>E39-D39</f>
        <v>2.1933401599739888E-2</v>
      </c>
      <c r="L39" s="8">
        <f t="shared" si="0"/>
        <v>3.2413540082730204E-3</v>
      </c>
      <c r="N39" s="15">
        <f>+E39+L39+M39</f>
        <v>3.3066230712813886E-2</v>
      </c>
    </row>
    <row r="40" spans="1:14" x14ac:dyDescent="0.25">
      <c r="A40" s="4">
        <v>12</v>
      </c>
      <c r="B40" s="8">
        <f>-PMT($B$8,$A40,$E$17)/$F$6*1000000</f>
        <v>1.0215204594209782E-2</v>
      </c>
      <c r="C40" s="8">
        <f>-PMT($B$8,$A40,$F$17)/$F$6*1000000</f>
        <v>9.0981465203356909E-3</v>
      </c>
      <c r="D40" s="8">
        <f>-PMT($B$8,$A40,$G$17)/$F$6*1000000</f>
        <v>6.9488003863715881E-3</v>
      </c>
      <c r="E40" s="8">
        <f>SUM(B40:D40)</f>
        <v>2.6262151500917062E-2</v>
      </c>
      <c r="F40" s="15">
        <f>E40-D40</f>
        <v>1.9313351114545473E-2</v>
      </c>
      <c r="L40" s="8">
        <f t="shared" si="0"/>
        <v>2.8541586567702557E-3</v>
      </c>
      <c r="N40" s="15">
        <f>+E40+L40+M40</f>
        <v>2.9116310157687317E-2</v>
      </c>
    </row>
    <row r="41" spans="1:14" x14ac:dyDescent="0.25">
      <c r="A41" s="4">
        <v>15</v>
      </c>
      <c r="B41" s="8">
        <f>-PMT($B$8,$A41,$E$17)/$F$6*1000000</f>
        <v>8.8556182025976357E-3</v>
      </c>
      <c r="C41" s="8">
        <f>-PMT($B$8,$A41,$F$17)/$F$6*1000000</f>
        <v>7.8872342880977539E-3</v>
      </c>
      <c r="D41" s="8">
        <f>-PMT($B$8,$A41,$G$17)/$F$6*1000000</f>
        <v>6.0239540598775411E-3</v>
      </c>
      <c r="E41" s="8">
        <f>SUM(B41:D41)</f>
        <v>2.2766806550572932E-2</v>
      </c>
      <c r="F41" s="15">
        <f>E41-D41</f>
        <v>1.674285249069539E-2</v>
      </c>
      <c r="L41" s="8">
        <f t="shared" si="0"/>
        <v>2.4742861604869814E-3</v>
      </c>
      <c r="N41" s="15">
        <f>+E41+L41+M41</f>
        <v>2.5241092711059912E-2</v>
      </c>
    </row>
    <row r="42" spans="1:14" x14ac:dyDescent="0.25">
      <c r="A42" s="4"/>
      <c r="B42" s="4"/>
      <c r="C42" s="4"/>
      <c r="D42" s="4"/>
    </row>
    <row r="43" spans="1:14" ht="13.8" thickBot="1" x14ac:dyDescent="0.3">
      <c r="A43" s="4"/>
      <c r="B43" s="4"/>
      <c r="C43" s="4"/>
      <c r="D43" s="4"/>
    </row>
    <row r="44" spans="1:14" ht="15.6" x14ac:dyDescent="0.3">
      <c r="A44" s="27" t="s">
        <v>19</v>
      </c>
      <c r="G44" s="32" t="s">
        <v>8</v>
      </c>
      <c r="H44" s="33"/>
      <c r="I44" s="33"/>
      <c r="J44" s="33"/>
      <c r="K44" s="34"/>
    </row>
    <row r="45" spans="1:14" ht="66" x14ac:dyDescent="0.25">
      <c r="A45" s="10" t="s">
        <v>4</v>
      </c>
      <c r="B45" s="11" t="s">
        <v>28</v>
      </c>
      <c r="C45" s="10" t="s">
        <v>29</v>
      </c>
      <c r="D45" s="10" t="s">
        <v>30</v>
      </c>
      <c r="E45" s="10" t="s">
        <v>31</v>
      </c>
      <c r="F45" s="13" t="s">
        <v>6</v>
      </c>
      <c r="G45" s="19" t="s">
        <v>16</v>
      </c>
      <c r="H45" s="16" t="s">
        <v>9</v>
      </c>
      <c r="I45" s="16" t="s">
        <v>13</v>
      </c>
      <c r="J45" s="16" t="s">
        <v>14</v>
      </c>
      <c r="K45" s="20" t="s">
        <v>10</v>
      </c>
      <c r="L45" s="18" t="s">
        <v>34</v>
      </c>
      <c r="M45" s="16" t="s">
        <v>15</v>
      </c>
      <c r="N45" s="16" t="s">
        <v>12</v>
      </c>
    </row>
    <row r="46" spans="1:14" ht="13.8" thickBot="1" x14ac:dyDescent="0.3">
      <c r="A46" s="9" t="s">
        <v>5</v>
      </c>
      <c r="B46" s="12"/>
      <c r="C46" s="9"/>
      <c r="D46" s="9"/>
      <c r="E46" s="9"/>
      <c r="F46" s="14" t="s">
        <v>7</v>
      </c>
      <c r="G46" s="21"/>
      <c r="H46" s="22"/>
      <c r="I46" s="22"/>
      <c r="J46" s="22"/>
      <c r="K46" s="23"/>
      <c r="L46" s="17"/>
      <c r="M46" s="17"/>
      <c r="N46" s="17"/>
    </row>
    <row r="47" spans="1:14" x14ac:dyDescent="0.25">
      <c r="B47" s="4"/>
      <c r="C47" s="4"/>
      <c r="D47" s="4"/>
      <c r="E47" s="4"/>
    </row>
    <row r="48" spans="1:14" x14ac:dyDescent="0.25">
      <c r="A48" s="4">
        <v>5</v>
      </c>
      <c r="B48" s="8">
        <f>-PMT($B$8,$A48,$E$18)/$F$7*1000000</f>
        <v>9.3678180920054744E-3</v>
      </c>
      <c r="C48" s="8">
        <f>-PMT($B$8,$A48,$F$18)/$F$7*1000000</f>
        <v>1.3251280091815049E-2</v>
      </c>
      <c r="D48" s="8">
        <f>-PMT($B$8,$A48,$G$18)/$F$7*1000000</f>
        <v>1.0120797682924662E-2</v>
      </c>
      <c r="E48" s="8">
        <f>SUM(B48:D48)</f>
        <v>3.2739895866745188E-2</v>
      </c>
      <c r="F48" s="15">
        <f>E48-D48</f>
        <v>2.2619098183820525E-2</v>
      </c>
      <c r="L48" s="8">
        <f>-PMT($B$8,$A48,$H$18)/$F$7*1000000</f>
        <v>8.0241216844334391E-3</v>
      </c>
      <c r="N48" s="15">
        <f>+E48+L48+M48</f>
        <v>4.076401755117863E-2</v>
      </c>
    </row>
    <row r="49" spans="1:14" x14ac:dyDescent="0.25">
      <c r="A49" s="4">
        <v>7</v>
      </c>
      <c r="B49" s="8">
        <f>-PMT($B$8,$A49,$E$18)/$F$7*1000000</f>
        <v>7.0928443675478906E-3</v>
      </c>
      <c r="C49" s="8">
        <f>-PMT($B$8,$A49,$F$18)/$F$7*1000000</f>
        <v>1.0033207993464412E-2</v>
      </c>
      <c r="D49" s="8">
        <f>-PMT($B$8,$A49,$G$18)/$F$7*1000000</f>
        <v>7.6629629370883788E-3</v>
      </c>
      <c r="E49" s="8">
        <f>SUM(B49:D49)</f>
        <v>2.4789015298100681E-2</v>
      </c>
      <c r="F49" s="15">
        <f>E49-D49</f>
        <v>1.7126052361012303E-2</v>
      </c>
      <c r="L49" s="8">
        <f>-PMT($B$8,$A49,$H$18)/$F$7*1000000</f>
        <v>6.0754645035777394E-3</v>
      </c>
      <c r="N49" s="15">
        <f>+E49+L49+M49</f>
        <v>3.0864479801678418E-2</v>
      </c>
    </row>
    <row r="50" spans="1:14" x14ac:dyDescent="0.25">
      <c r="A50" s="4">
        <v>10</v>
      </c>
      <c r="B50" s="8">
        <f>-PMT($B$8,$A50,$E$18)/$F$7*1000000</f>
        <v>5.4056352024565695E-3</v>
      </c>
      <c r="C50" s="8">
        <f>-PMT($B$8,$A50,$F$18)/$F$7*1000000</f>
        <v>7.6465603236956503E-3</v>
      </c>
      <c r="D50" s="8">
        <f>-PMT($B$8,$A50,$G$18)/$F$7*1000000</f>
        <v>5.8401369128257908E-3</v>
      </c>
      <c r="E50" s="8">
        <f>SUM(B50:D50)</f>
        <v>1.8892332438978011E-2</v>
      </c>
      <c r="F50" s="15">
        <f>E50-D50</f>
        <v>1.3052195526152222E-2</v>
      </c>
      <c r="L50" s="8">
        <f>-PMT($B$8,$A50,$H$18)/$F$7*1000000</f>
        <v>4.6302644031042048E-3</v>
      </c>
      <c r="N50" s="15">
        <f>+E50+L50+M50</f>
        <v>2.3522596842082216E-2</v>
      </c>
    </row>
    <row r="51" spans="1:14" x14ac:dyDescent="0.25">
      <c r="A51" s="4">
        <v>12</v>
      </c>
      <c r="B51" s="8">
        <f>-PMT($B$8,$A51,$E$18)/$F$7*1000000</f>
        <v>4.7599060358895235E-3</v>
      </c>
      <c r="C51" s="8">
        <f>-PMT($B$8,$A51,$F$18)/$F$7*1000000</f>
        <v>6.73314185574562E-3</v>
      </c>
      <c r="D51" s="8">
        <f>-PMT($B$8,$A51,$G$18)/$F$7*1000000</f>
        <v>5.142504423744274E-3</v>
      </c>
      <c r="E51" s="8">
        <f>SUM(B51:D51)</f>
        <v>1.6635552315379418E-2</v>
      </c>
      <c r="F51" s="15">
        <f>E51-D51</f>
        <v>1.1493047891635143E-2</v>
      </c>
      <c r="L51" s="8">
        <f>-PMT($B$8,$A51,$H$18)/$F$7*1000000</f>
        <v>4.0771570138666193E-3</v>
      </c>
      <c r="N51" s="15">
        <f>+E51+L51+M51</f>
        <v>2.0712709329246036E-2</v>
      </c>
    </row>
    <row r="52" spans="1:14" x14ac:dyDescent="0.25">
      <c r="A52" s="4">
        <v>15</v>
      </c>
      <c r="B52" s="8">
        <f>-PMT($B$8,$A52,$E$18)/$F$7*1000000</f>
        <v>4.1263892607662812E-3</v>
      </c>
      <c r="C52" s="8">
        <f>-PMT($B$8,$A52,$F$18)/$F$7*1000000</f>
        <v>5.8369984691457322E-3</v>
      </c>
      <c r="D52" s="8">
        <f>-PMT($B$8,$A52,$G$18)/$F$7*1000000</f>
        <v>4.4580659507947439E-3</v>
      </c>
      <c r="E52" s="8">
        <f>SUM(B52:D52)</f>
        <v>1.4421453680706757E-2</v>
      </c>
      <c r="F52" s="15">
        <f>E52-D52</f>
        <v>9.9633877299120134E-3</v>
      </c>
      <c r="L52" s="8">
        <f>-PMT($B$8,$A52,$H$18)/$F$7*1000000</f>
        <v>3.5345103011751181E-3</v>
      </c>
      <c r="N52" s="15">
        <f>+E52+L52+M52</f>
        <v>1.7955963981881876E-2</v>
      </c>
    </row>
    <row r="53" spans="1:14" x14ac:dyDescent="0.25">
      <c r="A53" s="4"/>
      <c r="B53" s="4"/>
      <c r="C53" s="4"/>
      <c r="D53" s="4"/>
    </row>
    <row r="54" spans="1:14" ht="13.8" thickBot="1" x14ac:dyDescent="0.3">
      <c r="A54" s="4"/>
      <c r="B54" s="4"/>
      <c r="C54" s="4"/>
      <c r="D54" s="4"/>
    </row>
    <row r="55" spans="1:14" ht="15.6" x14ac:dyDescent="0.3">
      <c r="A55" s="27" t="s">
        <v>20</v>
      </c>
      <c r="G55" s="32" t="s">
        <v>8</v>
      </c>
      <c r="H55" s="33"/>
      <c r="I55" s="33"/>
      <c r="J55" s="33"/>
      <c r="K55" s="34"/>
    </row>
    <row r="56" spans="1:14" ht="66" x14ac:dyDescent="0.25">
      <c r="A56" s="10" t="s">
        <v>4</v>
      </c>
      <c r="B56" s="11" t="s">
        <v>28</v>
      </c>
      <c r="C56" s="10" t="s">
        <v>29</v>
      </c>
      <c r="D56" s="10" t="s">
        <v>30</v>
      </c>
      <c r="E56" s="10" t="s">
        <v>31</v>
      </c>
      <c r="F56" s="13" t="s">
        <v>6</v>
      </c>
      <c r="G56" s="19" t="s">
        <v>16</v>
      </c>
      <c r="H56" s="16" t="s">
        <v>9</v>
      </c>
      <c r="I56" s="16" t="s">
        <v>13</v>
      </c>
      <c r="J56" s="16" t="s">
        <v>14</v>
      </c>
      <c r="K56" s="20" t="s">
        <v>10</v>
      </c>
      <c r="L56" s="18" t="s">
        <v>34</v>
      </c>
      <c r="M56" s="16" t="s">
        <v>15</v>
      </c>
      <c r="N56" s="16" t="s">
        <v>12</v>
      </c>
    </row>
    <row r="57" spans="1:14" ht="13.8" thickBot="1" x14ac:dyDescent="0.3">
      <c r="A57" s="9" t="s">
        <v>5</v>
      </c>
      <c r="B57" s="12"/>
      <c r="C57" s="9"/>
      <c r="D57" s="9"/>
      <c r="E57" s="9"/>
      <c r="F57" s="14" t="s">
        <v>7</v>
      </c>
      <c r="G57" s="21"/>
      <c r="H57" s="22"/>
      <c r="I57" s="22"/>
      <c r="J57" s="22"/>
      <c r="K57" s="23"/>
      <c r="L57" s="17"/>
      <c r="M57" s="17"/>
      <c r="N57" s="17"/>
    </row>
    <row r="58" spans="1:14" x14ac:dyDescent="0.25">
      <c r="B58" s="4"/>
      <c r="C58" s="4"/>
      <c r="D58" s="4"/>
      <c r="E58" s="4"/>
    </row>
    <row r="59" spans="1:14" x14ac:dyDescent="0.25">
      <c r="A59" s="4">
        <v>5</v>
      </c>
      <c r="B59" s="8">
        <f>-PMT($B$8,$A59,$E$19)/$F$8*1000000</f>
        <v>1.3982932223895045E-2</v>
      </c>
      <c r="C59" s="8">
        <f>-PMT($B$8,$A59,$F$19)/$F$8*1000000</f>
        <v>3.0099283295117553E-2</v>
      </c>
      <c r="D59" s="8">
        <f>-PMT($B$8,$A59,$G$19)/$F$8*1000000</f>
        <v>2.2988628609478985E-2</v>
      </c>
      <c r="E59" s="8">
        <f>SUM(B59:D59)</f>
        <v>6.7070844128491583E-2</v>
      </c>
      <c r="F59" s="15">
        <f>E59-D59</f>
        <v>4.4082215519012598E-2</v>
      </c>
      <c r="L59" s="8">
        <f>-PMT($B$8,$A59,$H$19)/$F$8*1000000</f>
        <v>0</v>
      </c>
      <c r="N59" s="15">
        <f>+E59+L59+M59</f>
        <v>6.7070844128491583E-2</v>
      </c>
    </row>
    <row r="60" spans="1:14" x14ac:dyDescent="0.25">
      <c r="A60" s="4">
        <v>7</v>
      </c>
      <c r="B60" s="8">
        <f>-PMT($B$8,$A60,$E$19)/$F$8*1000000</f>
        <v>1.0587178475497654E-2</v>
      </c>
      <c r="C60" s="8">
        <f>-PMT($B$8,$A60,$F$19)/$F$8*1000000</f>
        <v>2.2789675236029133E-2</v>
      </c>
      <c r="D60" s="8">
        <f>-PMT($B$8,$A60,$G$19)/$F$8*1000000</f>
        <v>1.7405842358269613E-2</v>
      </c>
      <c r="E60" s="8">
        <f>SUM(B60:D60)</f>
        <v>5.07826960697964E-2</v>
      </c>
      <c r="F60" s="15">
        <f>E60-D60</f>
        <v>3.3376853711526787E-2</v>
      </c>
      <c r="L60" s="8">
        <f>-PMT($B$8,$A60,$H$19)/$F$8*1000000</f>
        <v>0</v>
      </c>
      <c r="N60" s="15">
        <f>+E60+L60+M60</f>
        <v>5.07826960697964E-2</v>
      </c>
    </row>
    <row r="61" spans="1:14" x14ac:dyDescent="0.25">
      <c r="A61" s="4">
        <v>10</v>
      </c>
      <c r="B61" s="8">
        <f>-PMT($B$8,$A61,$E$19)/$F$8*1000000</f>
        <v>8.0687551701668133E-3</v>
      </c>
      <c r="C61" s="8">
        <f>-PMT($B$8,$A61,$F$19)/$F$8*1000000</f>
        <v>1.7368585059060231E-2</v>
      </c>
      <c r="D61" s="8">
        <f>-PMT($B$8,$A61,$G$19)/$F$8*1000000</f>
        <v>1.3265430524707845E-2</v>
      </c>
      <c r="E61" s="8">
        <f>SUM(B61:D61)</f>
        <v>3.8702770753934884E-2</v>
      </c>
      <c r="F61" s="15">
        <f>E61-D61</f>
        <v>2.5437340229227039E-2</v>
      </c>
      <c r="L61" s="8">
        <f>-PMT($B$8,$A61,$H$19)/$F$8*1000000</f>
        <v>0</v>
      </c>
      <c r="N61" s="15">
        <f>+E61+L61+M61</f>
        <v>3.8702770753934884E-2</v>
      </c>
    </row>
    <row r="62" spans="1:14" x14ac:dyDescent="0.25">
      <c r="A62" s="4">
        <v>12</v>
      </c>
      <c r="B62" s="8">
        <f>-PMT($B$8,$A62,$E$19)/$F$8*1000000</f>
        <v>7.1049034938832209E-3</v>
      </c>
      <c r="C62" s="8">
        <f>-PMT($B$8,$A62,$F$19)/$F$8*1000000</f>
        <v>1.5293823900641882E-2</v>
      </c>
      <c r="D62" s="8">
        <f>-PMT($B$8,$A62,$G$19)/$F$8*1000000</f>
        <v>1.1680810942354245E-2</v>
      </c>
      <c r="E62" s="8">
        <f>SUM(B62:D62)</f>
        <v>3.407953833687935E-2</v>
      </c>
      <c r="F62" s="15">
        <f>E62-D62</f>
        <v>2.2398727394525107E-2</v>
      </c>
      <c r="L62" s="8">
        <f>-PMT($B$8,$A62,$H$19)/$F$8*1000000</f>
        <v>0</v>
      </c>
      <c r="N62" s="15">
        <f>+E62+L62+M62</f>
        <v>3.407953833687935E-2</v>
      </c>
    </row>
    <row r="63" spans="1:14" x14ac:dyDescent="0.25">
      <c r="A63" s="4">
        <v>15</v>
      </c>
      <c r="B63" s="8">
        <f>-PMT($B$8,$A63,$E$19)/$F$8*1000000</f>
        <v>6.15928072001567E-3</v>
      </c>
      <c r="C63" s="8">
        <f>-PMT($B$8,$A63,$F$19)/$F$8*1000000</f>
        <v>1.3258301786595199E-2</v>
      </c>
      <c r="D63" s="8">
        <f>-PMT($B$8,$A63,$G$19)/$F$8*1000000</f>
        <v>1.0126160572529949E-2</v>
      </c>
      <c r="E63" s="8">
        <f>SUM(B63:D63)</f>
        <v>2.9543743079140816E-2</v>
      </c>
      <c r="F63" s="15">
        <f>E63-D63</f>
        <v>1.9417582506610867E-2</v>
      </c>
      <c r="L63" s="8">
        <f>-PMT($B$8,$A63,$H$19)/$F$8*1000000</f>
        <v>0</v>
      </c>
      <c r="N63" s="15">
        <f>+E63+L63+M63</f>
        <v>2.9543743079140816E-2</v>
      </c>
    </row>
    <row r="65" spans="1:14" ht="13.8" thickBot="1" x14ac:dyDescent="0.3"/>
    <row r="66" spans="1:14" ht="15.6" x14ac:dyDescent="0.3">
      <c r="A66" s="27" t="s">
        <v>11</v>
      </c>
      <c r="G66" s="32" t="s">
        <v>8</v>
      </c>
      <c r="H66" s="33"/>
      <c r="I66" s="33"/>
      <c r="J66" s="33"/>
      <c r="K66" s="34"/>
    </row>
    <row r="67" spans="1:14" ht="66" x14ac:dyDescent="0.25">
      <c r="A67" s="10" t="s">
        <v>4</v>
      </c>
      <c r="B67" s="11" t="s">
        <v>28</v>
      </c>
      <c r="C67" s="10" t="s">
        <v>29</v>
      </c>
      <c r="D67" s="10" t="s">
        <v>30</v>
      </c>
      <c r="E67" s="10" t="s">
        <v>31</v>
      </c>
      <c r="F67" s="13" t="s">
        <v>6</v>
      </c>
      <c r="G67" s="19" t="s">
        <v>16</v>
      </c>
      <c r="H67" s="16" t="s">
        <v>9</v>
      </c>
      <c r="I67" s="16" t="s">
        <v>13</v>
      </c>
      <c r="J67" s="16" t="s">
        <v>14</v>
      </c>
      <c r="K67" s="20" t="s">
        <v>10</v>
      </c>
      <c r="L67" s="18" t="s">
        <v>34</v>
      </c>
      <c r="M67" s="16" t="s">
        <v>15</v>
      </c>
      <c r="N67" s="16" t="s">
        <v>12</v>
      </c>
    </row>
    <row r="68" spans="1:14" ht="13.8" thickBot="1" x14ac:dyDescent="0.3">
      <c r="A68" s="9" t="s">
        <v>5</v>
      </c>
      <c r="B68" s="12"/>
      <c r="C68" s="9"/>
      <c r="D68" s="9"/>
      <c r="E68" s="9"/>
      <c r="F68" s="14" t="s">
        <v>7</v>
      </c>
      <c r="G68" s="21"/>
      <c r="H68" s="22"/>
      <c r="I68" s="22"/>
      <c r="J68" s="22"/>
      <c r="K68" s="23"/>
      <c r="L68" s="17"/>
      <c r="M68" s="17"/>
      <c r="N68" s="17"/>
    </row>
    <row r="69" spans="1:14" x14ac:dyDescent="0.25">
      <c r="B69" s="4"/>
      <c r="C69" s="4"/>
      <c r="D69" s="4"/>
      <c r="E69" s="4"/>
    </row>
    <row r="70" spans="1:14" x14ac:dyDescent="0.25">
      <c r="A70" s="4">
        <v>5</v>
      </c>
      <c r="B70" s="8">
        <f>-PMT($B$8,$A70,$E$21)/$F$10*1000000</f>
        <v>1.4608007122460447E-2</v>
      </c>
      <c r="C70" s="8">
        <f>-PMT($B$8,$A70,$F$21)/$F$10*1000000</f>
        <v>1.6857612816689942E-2</v>
      </c>
      <c r="D70" s="8">
        <f>-PMT($B$8,$A70,$G$21)/$F$10*1000000</f>
        <v>1.2875170364875108E-2</v>
      </c>
      <c r="E70" s="8">
        <f>SUM(B70:D70)</f>
        <v>4.4340790304025497E-2</v>
      </c>
      <c r="F70" s="15">
        <f>E70-D70</f>
        <v>3.146561993915039E-2</v>
      </c>
      <c r="L70" s="8">
        <f>-PMT($B$8,$A70,$H$21)/$F$10*1000000</f>
        <v>6.2210798426800265E-3</v>
      </c>
      <c r="N70" s="15">
        <f>+E70+L70+M70</f>
        <v>5.0561870146705525E-2</v>
      </c>
    </row>
    <row r="71" spans="1:14" x14ac:dyDescent="0.25">
      <c r="A71" s="4">
        <v>7</v>
      </c>
      <c r="B71" s="8">
        <f>-PMT($B$8,$A71,$E$21)/$F$10*1000000</f>
        <v>1.1060453994945325E-2</v>
      </c>
      <c r="C71" s="8">
        <f>-PMT($B$8,$A71,$F$21)/$F$10*1000000</f>
        <v>1.2763743162263414E-2</v>
      </c>
      <c r="D71" s="8">
        <f>-PMT($B$8,$A71,$G$21)/$F$10*1000000</f>
        <v>9.7484364776103047E-3</v>
      </c>
      <c r="E71" s="8">
        <f>SUM(B71:D71)</f>
        <v>3.3572633634819042E-2</v>
      </c>
      <c r="F71" s="15">
        <f>E71-D71</f>
        <v>2.3824197157208737E-2</v>
      </c>
      <c r="L71" s="8">
        <f>-PMT($B$8,$A71,$H$21)/$F$10*1000000</f>
        <v>4.7102912000261069E-3</v>
      </c>
      <c r="N71" s="15">
        <f>+E71+L71+M71</f>
        <v>3.8282924834845147E-2</v>
      </c>
    </row>
    <row r="72" spans="1:14" x14ac:dyDescent="0.25">
      <c r="A72" s="4">
        <v>10</v>
      </c>
      <c r="B72" s="8">
        <f>-PMT($B$8,$A72,$E$21)/$F$10*1000000</f>
        <v>8.4294503547520799E-3</v>
      </c>
      <c r="C72" s="8">
        <f>-PMT($B$8,$A72,$F$21)/$F$10*1000000</f>
        <v>9.7275698968844714E-3</v>
      </c>
      <c r="D72" s="8">
        <f>-PMT($B$8,$A72,$G$21)/$F$10*1000000</f>
        <v>7.4295287844444845E-3</v>
      </c>
      <c r="E72" s="8">
        <f>SUM(B72:D72)</f>
        <v>2.5586549036081034E-2</v>
      </c>
      <c r="F72" s="15">
        <f>E72-D72</f>
        <v>1.8157020251636548E-2</v>
      </c>
      <c r="L72" s="8">
        <f>-PMT($B$8,$A72,$H$21)/$F$10*1000000</f>
        <v>3.5898314703167776E-3</v>
      </c>
      <c r="N72" s="15">
        <f>+E72+L72+M72</f>
        <v>2.9176380506397811E-2</v>
      </c>
    </row>
    <row r="73" spans="1:14" x14ac:dyDescent="0.25">
      <c r="A73" s="4">
        <v>12</v>
      </c>
      <c r="B73" s="8">
        <f>-PMT($B$8,$A73,$E$21)/$F$10*1000000</f>
        <v>7.4225119010216572E-3</v>
      </c>
      <c r="C73" s="8">
        <f>-PMT($B$8,$A73,$F$21)/$F$10*1000000</f>
        <v>8.5655648101588006E-3</v>
      </c>
      <c r="D73" s="8">
        <f>-PMT($B$8,$A73,$G$21)/$F$10*1000000</f>
        <v>6.5420357794068844E-3</v>
      </c>
      <c r="E73" s="8">
        <f>SUM(B73:D73)</f>
        <v>2.2530112490587343E-2</v>
      </c>
      <c r="F73" s="15">
        <f>E73-D73</f>
        <v>1.5988076711180459E-2</v>
      </c>
      <c r="L73" s="8">
        <f>-PMT($B$8,$A73,$H$21)/$F$10*1000000</f>
        <v>3.1610088071836141E-3</v>
      </c>
      <c r="N73" s="15">
        <f>+E73+L73+M73</f>
        <v>2.5691121297770958E-2</v>
      </c>
    </row>
    <row r="74" spans="1:14" x14ac:dyDescent="0.25">
      <c r="A74" s="4">
        <v>15</v>
      </c>
      <c r="B74" s="8">
        <f>-PMT($B$8,$A74,$E$21)/$F$10*1000000</f>
        <v>6.434617230960094E-3</v>
      </c>
      <c r="C74" s="8">
        <f>-PMT($B$8,$A74,$F$21)/$F$10*1000000</f>
        <v>7.4255362140634466E-3</v>
      </c>
      <c r="D74" s="8">
        <f>-PMT($B$8,$A74,$G$21)/$F$10*1000000</f>
        <v>5.6713275388530979E-3</v>
      </c>
      <c r="E74" s="8">
        <f>SUM(B74:D74)</f>
        <v>1.9531480983876637E-2</v>
      </c>
      <c r="F74" s="15">
        <f>E74-D74</f>
        <v>1.3860153445023539E-2</v>
      </c>
      <c r="L74" s="8">
        <f>-PMT($B$8,$A74,$H$21)/$F$10*1000000</f>
        <v>2.7402962782883044E-3</v>
      </c>
      <c r="N74" s="15">
        <f>+E74+L74+M74</f>
        <v>2.2271777262164942E-2</v>
      </c>
    </row>
  </sheetData>
  <mergeCells count="4">
    <mergeCell ref="G33:K33"/>
    <mergeCell ref="G44:K44"/>
    <mergeCell ref="G55:K55"/>
    <mergeCell ref="G66:K66"/>
  </mergeCells>
  <phoneticPr fontId="0" type="noConversion"/>
  <pageMargins left="0.75" right="0.75" top="1" bottom="1" header="0.5" footer="0.5"/>
  <pageSetup scale="55" fitToHeight="0" orientation="portrait" r:id="rId1"/>
  <headerFooter alignWithMargins="0"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2001-08-22T22:07:25Z</cp:lastPrinted>
  <dcterms:created xsi:type="dcterms:W3CDTF">2001-08-07T00:31:25Z</dcterms:created>
  <dcterms:modified xsi:type="dcterms:W3CDTF">2023-09-10T16:06:18Z</dcterms:modified>
</cp:coreProperties>
</file>